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EstaPasta_de_trabalho" hidePivotFieldList="1"/>
  <mc:AlternateContent xmlns:mc="http://schemas.openxmlformats.org/markup-compatibility/2006">
    <mc:Choice Requires="x15">
      <x15ac:absPath xmlns:x15ac="http://schemas.microsoft.com/office/spreadsheetml/2010/11/ac" url="C:\Users\m123690\Desktop\MACROS\Processa Producao\2026-04 Pgto\"/>
    </mc:Choice>
  </mc:AlternateContent>
  <xr:revisionPtr revIDLastSave="0" documentId="8_{231A3996-8AAB-4338-8D49-418F2CA5612F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APONTAMENTO CREDENCIAMENTO" sheetId="64" r:id="rId1"/>
    <sheet name="APELIDOS" sheetId="88" state="hidden" r:id="rId2"/>
    <sheet name="CONTINUA" sheetId="59" r:id="rId3"/>
    <sheet name="BASE C" sheetId="6" r:id="rId4"/>
    <sheet name="DEMO C" sheetId="68" r:id="rId5"/>
    <sheet name="ATESTE-LIQ-FIS" sheetId="87" r:id="rId6"/>
    <sheet name="DEMO FIS" sheetId="86" r:id="rId7"/>
    <sheet name="EMPRESA C" sheetId="66" r:id="rId8"/>
    <sheet name="ATESTADO C" sheetId="67" r:id="rId9"/>
    <sheet name="Planilha1" sheetId="83" r:id="rId10"/>
    <sheet name="ProcRel" sheetId="79" state="hidden" r:id="rId11"/>
    <sheet name="ProcRel1" sheetId="81" state="hidden" r:id="rId12"/>
    <sheet name="ATESTE-LIQ" sheetId="13" state="hidden" r:id="rId13"/>
    <sheet name="VALORES TABELA" sheetId="74" r:id="rId14"/>
    <sheet name="REVISAO" sheetId="80" r:id="rId15"/>
    <sheet name="Plan1" sheetId="82" r:id="rId16"/>
    <sheet name="Cálculo IRRF -Jan.2026" sheetId="89" r:id="rId17"/>
    <sheet name="IR Deduções Legais-Maio.2025" sheetId="90" r:id="rId18"/>
    <sheet name="IR Desc. Simplificado-Maio.2025" sheetId="91" r:id="rId19"/>
  </sheets>
  <externalReferences>
    <externalReference r:id="rId20"/>
  </externalReferences>
  <definedNames>
    <definedName name="\a" localSheetId="5">#REF!</definedName>
    <definedName name="\a">#REF!</definedName>
    <definedName name="\p" localSheetId="5">#REF!</definedName>
    <definedName name="\p">#REF!</definedName>
    <definedName name="_______xlnm.Print_Titles">#REF!</definedName>
    <definedName name="_______xlnm_Print_Titles">NA()</definedName>
    <definedName name="______xlnm._FilterDatabase">"#ref!"</definedName>
    <definedName name="______xlnm.Print_Titles">#REF!</definedName>
    <definedName name="______xlnm__FilterDatabase">"#ref!"</definedName>
    <definedName name="______xlnm_Print_Titles">NA()</definedName>
    <definedName name="_____xlfn_BAHTTEXT">NA()</definedName>
    <definedName name="_____xlfn_SUMIFS">NA()</definedName>
    <definedName name="_____xlnm._FilterDatabase">"#ref!"</definedName>
    <definedName name="_____xlnm.Print_Titles">#REF!</definedName>
    <definedName name="_____xlnm__FilterDatabase">"#ref!"</definedName>
    <definedName name="_____xlnm_Print_Titles">NA()</definedName>
    <definedName name="____xlfn_BAHTTEXT">NA()</definedName>
    <definedName name="____xlfn_SUMIFS">NA()</definedName>
    <definedName name="____xlnm._FilterDatabase">"#ref!"</definedName>
    <definedName name="____xlnm.Print_Titles">#REF!</definedName>
    <definedName name="____xlnm__FilterDatabase">"#ref!"</definedName>
    <definedName name="____xlnm_Print_Titles">NA()</definedName>
    <definedName name="___xlfn_BAHTTEXT">NA()</definedName>
    <definedName name="___xlfn_SUMIFS">NA()</definedName>
    <definedName name="___xlnm._FilterDatabase">"#ref!"</definedName>
    <definedName name="___xlnm.Print_Titles">#REF!</definedName>
    <definedName name="___xlnm__FilterDatabase">"#ref!"</definedName>
    <definedName name="___xlnm_Print_Titles">NA()</definedName>
    <definedName name="__TAB3688">#REF!</definedName>
    <definedName name="__xlfn_BAHTTEXT">NA()</definedName>
    <definedName name="__xlfn_SUMIFS">NA()</definedName>
    <definedName name="__xlnm._FilterDatabase">"#ref!"</definedName>
    <definedName name="__xlnm.Print_Titles">#REF!</definedName>
    <definedName name="__xlnm__FilterDatabase">"#ref!"</definedName>
    <definedName name="__xlnm_Print_Titles">NA()</definedName>
    <definedName name="_xlnm._FilterDatabase" localSheetId="1" hidden="1">APELIDOS!$A$1:$B$3867</definedName>
    <definedName name="_xlnm._FilterDatabase" localSheetId="0" hidden="1">'APONTAMENTO CREDENCIAMENTO'!$A$5:$IC$267</definedName>
    <definedName name="_xlnm._FilterDatabase" localSheetId="8" hidden="1">'ATESTADO C'!$A$17:$Z$17</definedName>
    <definedName name="_xlnm._FilterDatabase" localSheetId="12" hidden="1">'ATESTE-LIQ'!$A$1:$AT$55</definedName>
    <definedName name="_xlnm._FilterDatabase" localSheetId="2" hidden="1">CONTINUA!$A$5:$BW$10</definedName>
    <definedName name="_xlnm._FilterDatabase" localSheetId="7" hidden="1">'EMPRESA C'!$A$12:$AC$16</definedName>
    <definedName name="_xlnm._FilterDatabase" localSheetId="10" hidden="1">ProcRel!$D$1:$E$174</definedName>
    <definedName name="_xlnm._FilterDatabase" localSheetId="11" hidden="1">ProcRel1!$E$1:$G$223</definedName>
    <definedName name="_xlnm._FilterDatabase">#REF!</definedName>
    <definedName name="_TAB3688" localSheetId="5">#REF!</definedName>
    <definedName name="_TAB3688">#REF!</definedName>
    <definedName name="a">#REF!</definedName>
    <definedName name="abr" localSheetId="5">#REF!</definedName>
    <definedName name="abr">#REF!</definedName>
    <definedName name="abril">#REF!</definedName>
    <definedName name="ACRESCENTAR">#REF!</definedName>
    <definedName name="ADAPTADO" localSheetId="5">'[1]APONTAMENTO CREDENCIAMENTO'!#REF!</definedName>
    <definedName name="ADAPTADO">'APONTAMENTO CREDENCIAMENTO'!$FF$7:$GJ$7</definedName>
    <definedName name="AGOSTO">#REF!</definedName>
    <definedName name="AI" localSheetId="5">#REF!</definedName>
    <definedName name="AI">#REF!</definedName>
    <definedName name="AII" localSheetId="5">#REF!</definedName>
    <definedName name="AII">#REF!</definedName>
    <definedName name="AK" localSheetId="5">#REF!</definedName>
    <definedName name="AK">#REF!</definedName>
    <definedName name="AL" localSheetId="5">#REF!</definedName>
    <definedName name="AL">#REF!</definedName>
    <definedName name="AMPLIAR" localSheetId="5">#REF!</definedName>
    <definedName name="AMPLIAR">#REF!</definedName>
    <definedName name="ApagaAtesteFis">'ATESTE-LIQ-FIS'!$A$4:$K$3828</definedName>
    <definedName name="ApagaBaseC">'BASE C'!$A$11:$N$4950</definedName>
    <definedName name="ApagaDadosA">'APONTAMENTO CREDENCIAMENTO'!$Q$6:$EL$3124</definedName>
    <definedName name="ApagaDadosC">CONTINUA!$L$6:$BU$3142</definedName>
    <definedName name="ApagarDadosDigitados">#REF!</definedName>
    <definedName name="ApagaRegistroA">'APONTAMENTO CREDENCIAMENTO'!$A$6:$K$3124</definedName>
    <definedName name="ApagaRegistroC">CONTINUA!$A$6:$K$3142</definedName>
    <definedName name="APONT">#REF!</definedName>
    <definedName name="_xlnm.Print_Area" localSheetId="0">'APONTAMENTO CREDENCIAMENTO'!$D$1:$J$4</definedName>
    <definedName name="_xlnm.Print_Area" localSheetId="8">'ATESTADO C'!$A$1:$M$25</definedName>
    <definedName name="_xlnm.Print_Area" localSheetId="5">'ATESTE-LIQ-FIS'!#REF!</definedName>
    <definedName name="_xlnm.Print_Area" localSheetId="16">'Cálculo IRRF -Jan.2026'!$B$1:$G$60</definedName>
    <definedName name="_xlnm.Print_Area" localSheetId="2">CONTINUA!$D$1:$J$4</definedName>
    <definedName name="_xlnm.Print_Area" localSheetId="4">'DEMO C'!$A$2:$I$60</definedName>
    <definedName name="_xlnm.Print_Area" localSheetId="6">'DEMO FIS'!$A$3:$I$63</definedName>
    <definedName name="ATESTE">#REF!</definedName>
    <definedName name="ATNF" localSheetId="5">#REF!</definedName>
    <definedName name="ATNF">#REF!</definedName>
    <definedName name="baseCalculo">'APONTAMENTO CREDENCIAMENTO'!$EP$6:$IB$10</definedName>
    <definedName name="BDADOS" localSheetId="5">#REF!</definedName>
    <definedName name="BDADOS">#REF!</definedName>
    <definedName name="bianca" localSheetId="5">#REF!</definedName>
    <definedName name="bianca">#REF!</definedName>
    <definedName name="BP">#REF!</definedName>
    <definedName name="Cadeirante" localSheetId="5">'[1]VALORES TABELA'!$B$4</definedName>
    <definedName name="Cadeirante">'VALORES TABELA'!$B$4</definedName>
    <definedName name="Cadeirantee" localSheetId="5">'[1]VALORES TABELA'!$B$9</definedName>
    <definedName name="Cadeirantee">'VALORES TABELA'!$B$9</definedName>
    <definedName name="CALC">#REF!</definedName>
    <definedName name="calc10" localSheetId="5">#REF!</definedName>
    <definedName name="calc10">#REF!</definedName>
    <definedName name="CALCDEZ" localSheetId="5">'ATESTE-LIQ-FIS'!#REF!</definedName>
    <definedName name="CALCDEZ">#REF!</definedName>
    <definedName name="CALCULO">#REF!</definedName>
    <definedName name="Cálculos">#REF!</definedName>
    <definedName name="CAPS" localSheetId="5">#REF!</definedName>
    <definedName name="CAPS">#REF!</definedName>
    <definedName name="capso" localSheetId="5">#REF!</definedName>
    <definedName name="capso">#REF!</definedName>
    <definedName name="carla">#REF!</definedName>
    <definedName name="CINT" localSheetId="5">#REF!</definedName>
    <definedName name="CINT">#REF!</definedName>
    <definedName name="CLIM" localSheetId="5">#REF!</definedName>
    <definedName name="CLIM">#REF!</definedName>
    <definedName name="clout" localSheetId="5">#REF!</definedName>
    <definedName name="clout">#REF!</definedName>
    <definedName name="CLSET" localSheetId="5">#REF!</definedName>
    <definedName name="CLSET">#REF!</definedName>
    <definedName name="CLSETE" localSheetId="5">#REF!</definedName>
    <definedName name="CLSETE">#REF!</definedName>
    <definedName name="cocertar2015">#REF!</definedName>
    <definedName name="cont2015">#REF!</definedName>
    <definedName name="CONTN2" localSheetId="5">#REF!</definedName>
    <definedName name="CONTN2">#REF!</definedName>
    <definedName name="contno" localSheetId="5">#REF!</definedName>
    <definedName name="contno">#REF!</definedName>
    <definedName name="contra" localSheetId="5">#REF!</definedName>
    <definedName name="contra">#REF!</definedName>
    <definedName name="CopiaDados">'APONTAMENTO CREDENCIAMENTO'!$Q$6:$EO$10</definedName>
    <definedName name="CopiaDadosC">CONTINUA!$L$6:$BU$10</definedName>
    <definedName name="CopiaFormula">'APONTAMENTO CREDENCIAMENTO'!$EP$6:$IC$10</definedName>
    <definedName name="CopiaFormulaA">'APONTAMENTO CREDENCIAMENTO'!$EP$6:$IC$10</definedName>
    <definedName name="CopiaFormulaA1">'APONTAMENTO CREDENCIAMENTO'!$L$6:$M$10</definedName>
    <definedName name="CopiaFormulaC">CONTINUA!$BV$6:$BW$10</definedName>
    <definedName name="CopiaSomaA" localSheetId="5">'[1]APONTAMENTO CREDENCIAMENTO'!#REF!</definedName>
    <definedName name="CopiaSomaA">'APONTAMENTO CREDENCIAMENTO'!$M$266</definedName>
    <definedName name="CopiaSomaC" localSheetId="5">[1]CONTINUA!#REF!</definedName>
    <definedName name="CopiaSomaC">CONTINUA!$BV$267</definedName>
    <definedName name="CPF" localSheetId="5">#REF!</definedName>
    <definedName name="CPF">#REF!</definedName>
    <definedName name="CRECHE" localSheetId="5">'[1]APONTAMENTO CREDENCIAMENTO'!#REF!</definedName>
    <definedName name="CRECHE">'APONTAMENTO CREDENCIAMENTO'!$FF$8:$GJ$8</definedName>
    <definedName name="Crechee" localSheetId="5">'[1]VALORES TABELA'!$B$5</definedName>
    <definedName name="Crechee">'VALORES TABELA'!$B$5</definedName>
    <definedName name="CRIANCA_KM">#REF!</definedName>
    <definedName name="CTRN" localSheetId="5">#REF!</definedName>
    <definedName name="CTRN">#REF!</definedName>
    <definedName name="D">#REF!</definedName>
    <definedName name="dados">#REF!</definedName>
    <definedName name="DataF">CONTINUA!$G$5</definedName>
    <definedName name="DataFinal">'APONTAMENTO CREDENCIAMENTO'!$G$5</definedName>
    <definedName name="DataI">CONTINUA!$F$5</definedName>
    <definedName name="Datainicial">'APONTAMENTO CREDENCIAMENTO'!$F$5</definedName>
    <definedName name="DDD">#REF!</definedName>
    <definedName name="DFG">#REF!</definedName>
    <definedName name="DiasFinais">'APONTAMENTO CREDENCIAMENTO'!$DY$4:$EJ$3379</definedName>
    <definedName name="DiasMes">'APONTAMENTO CREDENCIAMENTO'!$DX:$EJ</definedName>
    <definedName name="DiasMesC">CONTINUA!$BP:$BU</definedName>
    <definedName name="DIFER" localSheetId="5">#REF!</definedName>
    <definedName name="DIFER">#REF!</definedName>
    <definedName name="DIIS">#REF!</definedName>
    <definedName name="DIV">#REF!</definedName>
    <definedName name="DIV_AGO_SET">#REF!</definedName>
    <definedName name="DIV_SET_OUT">#REF!</definedName>
    <definedName name="DRE">CONTINUA!$A$1</definedName>
    <definedName name="dres" localSheetId="5">#REF!</definedName>
    <definedName name="dres">#REF!</definedName>
    <definedName name="DRET">#REF!</definedName>
    <definedName name="emp" localSheetId="5">#REF!</definedName>
    <definedName name="emp">#REF!</definedName>
    <definedName name="EMPE" localSheetId="5">#REF!</definedName>
    <definedName name="EMPE">#REF!</definedName>
    <definedName name="empen" localSheetId="5">#REF!</definedName>
    <definedName name="empen">#REF!</definedName>
    <definedName name="EMPENHO" localSheetId="5">#REF!</definedName>
    <definedName name="EMPENHO">#REF!</definedName>
    <definedName name="empenho15">#REF!</definedName>
    <definedName name="eom" localSheetId="5">#REF!</definedName>
    <definedName name="eom">#REF!</definedName>
    <definedName name="ESPECIAL" localSheetId="5">'[1]APONTAMENTO CREDENCIAMENTO'!#REF!</definedName>
    <definedName name="ESPECIAL">'APONTAMENTO CREDENCIAMENTO'!$FF$9:$GJ$9</definedName>
    <definedName name="Especiall" localSheetId="5">'[1]VALORES TABELA'!$B$6</definedName>
    <definedName name="Especiall">'VALORES TABELA'!$B$6</definedName>
    <definedName name="ETH">#REF!</definedName>
    <definedName name="Excel_BuiltIn__FilterDatabase" localSheetId="12">'ATESTE-LIQ'!$A$1:$M$2</definedName>
    <definedName name="Excel_BuiltIn__FilterDatabase">#REF!</definedName>
    <definedName name="Excel_BuiltIn_Print_Titles">NA()</definedName>
    <definedName name="fegue" localSheetId="5">#REF!</definedName>
    <definedName name="fegue">#REF!</definedName>
    <definedName name="fer" localSheetId="5">#REF!</definedName>
    <definedName name="fer">#REF!</definedName>
    <definedName name="FEVEREIRO">#REF!</definedName>
    <definedName name="FIN" localSheetId="5">#REF!</definedName>
    <definedName name="FIN">#REF!</definedName>
    <definedName name="Fixo" localSheetId="5">'[1]VALORES TABELA'!$B$3</definedName>
    <definedName name="Fixo">'VALORES TABELA'!$B$3</definedName>
    <definedName name="FormulaAtestadoC">'ATESTADO C'!$A$18:$M$18</definedName>
    <definedName name="FormulaAtesteFis">'ATESTE-LIQ-FIS'!$D$4:$K$4</definedName>
    <definedName name="FormulaAtesteLiq">'ATESTE-LIQ'!$B$2:$AD$2</definedName>
    <definedName name="FormulaBaseC">'BASE C'!$D$10:$N$10</definedName>
    <definedName name="FormulaEmpresaC">'EMPRESA C'!$A$14:$AC$14</definedName>
    <definedName name="GAGA">#REF!</definedName>
    <definedName name="GFG">#REF!</definedName>
    <definedName name="GHJJGJ">#REF!</definedName>
    <definedName name="HXHX">#REF!</definedName>
    <definedName name="IA">#REF!</definedName>
    <definedName name="IMRPRIMIR">#REF!</definedName>
    <definedName name="info">#REF!</definedName>
    <definedName name="iniab" localSheetId="5">#REF!</definedName>
    <definedName name="iniab">#REF!</definedName>
    <definedName name="IRRENDA" localSheetId="5">#REF!</definedName>
    <definedName name="IRRENDA">#REF!</definedName>
    <definedName name="ITAQ" localSheetId="5">#REF!</definedName>
    <definedName name="ITAQ">#REF!</definedName>
    <definedName name="ITAQUERA">#REF!</definedName>
    <definedName name="JURI" localSheetId="5">#REF!</definedName>
    <definedName name="JURI">#REF!</definedName>
    <definedName name="juridica">#REF!</definedName>
    <definedName name="km" localSheetId="5">'[1]VALORES TABELA'!$B$7</definedName>
    <definedName name="km">'VALORES TABELA'!$B$7</definedName>
    <definedName name="LIQUID" localSheetId="5">#REF!</definedName>
    <definedName name="LIQUID">#REF!</definedName>
    <definedName name="LIQUIDA" localSheetId="5">#REF!</definedName>
    <definedName name="LIQUIDA">#REF!</definedName>
    <definedName name="LIQUIDAÇÃO" localSheetId="5">#REF!</definedName>
    <definedName name="LIQUIDAÇÃO">#REF!</definedName>
    <definedName name="LIST" localSheetId="5">#REF!</definedName>
    <definedName name="LIST">#REF!</definedName>
    <definedName name="LISTA">#REF!</definedName>
    <definedName name="marc" localSheetId="5">#REF!</definedName>
    <definedName name="marc">#REF!</definedName>
    <definedName name="MARÇO">#REF!</definedName>
    <definedName name="MINUTA">#REF!</definedName>
    <definedName name="na">#REF!</definedName>
    <definedName name="nfis" localSheetId="5">#REF!</definedName>
    <definedName name="nfis">#REF!</definedName>
    <definedName name="nfisc" localSheetId="5">#REF!</definedName>
    <definedName name="nfisc">#REF!</definedName>
    <definedName name="NLIQ" localSheetId="5">#REF!</definedName>
    <definedName name="NLIQ">#REF!</definedName>
    <definedName name="NomeDRE">'APONTAMENTO CREDENCIAMENTO'!$A$1</definedName>
    <definedName name="NORMAL" localSheetId="5">'[1]APONTAMENTO CREDENCIAMENTO'!#REF!</definedName>
    <definedName name="NORMAL">'APONTAMENTO CREDENCIAMENTO'!$FF$6:$GJ$6</definedName>
    <definedName name="NOV" localSheetId="5">#REF!</definedName>
    <definedName name="NOV">#REF!</definedName>
    <definedName name="novaju">#REF!</definedName>
    <definedName name="NOVEMBRO">#REF!</definedName>
    <definedName name="novo" localSheetId="5">#REF!</definedName>
    <definedName name="novo">#REF!</definedName>
    <definedName name="novos" localSheetId="5">#REF!</definedName>
    <definedName name="novos">#REF!</definedName>
    <definedName name="numer">#REF!</definedName>
    <definedName name="numero">#REF!</definedName>
    <definedName name="numero1">#REF!</definedName>
    <definedName name="O">#REF!</definedName>
    <definedName name="OPERA" localSheetId="5">#REF!</definedName>
    <definedName name="OPERA">#REF!</definedName>
    <definedName name="OUT">#REF!</definedName>
    <definedName name="OUTUBRO">#REF!</definedName>
    <definedName name="P" localSheetId="5">#REF!</definedName>
    <definedName name="P">#REF!</definedName>
    <definedName name="PadraoApontamento">'[1]APONTAMENTO CREDENCIAMENTO'!#REF!</definedName>
    <definedName name="PAGTO" localSheetId="5">#REF!</definedName>
    <definedName name="PAGTO">#REF!</definedName>
    <definedName name="PARA">#REF!</definedName>
    <definedName name="PAVALOR" localSheetId="5">#REF!</definedName>
    <definedName name="PAVALOR">#REF!</definedName>
    <definedName name="Percapita" localSheetId="5">'[1]VALORES TABELA'!$B$2</definedName>
    <definedName name="Percapita">'VALORES TABELA'!$B$2</definedName>
    <definedName name="pjota" localSheetId="5">#REF!</definedName>
    <definedName name="pjota">#REF!</definedName>
    <definedName name="pju" localSheetId="5">#REF!</definedName>
    <definedName name="pju">#REF!</definedName>
    <definedName name="PontoA">'APONTAMENTO CREDENCIAMENTO'!$A$6</definedName>
    <definedName name="PontoC">CONTINUA!$A$6</definedName>
    <definedName name="PontoFormula">'APONTAMENTO CREDENCIAMENTO'!$EP$6</definedName>
    <definedName name="pp">#REF!</definedName>
    <definedName name="Q">#REF!</definedName>
    <definedName name="QUADRO1" localSheetId="5">#REF!</definedName>
    <definedName name="QUADRO1">#REF!</definedName>
    <definedName name="QUADRO2" localSheetId="5">#REF!</definedName>
    <definedName name="QUADRO2">#REF!</definedName>
    <definedName name="QUADRO3" localSheetId="5">#REF!</definedName>
    <definedName name="QUADRO3">#REF!</definedName>
    <definedName name="REF" localSheetId="5">#REF!</definedName>
    <definedName name="REF">#REF!</definedName>
    <definedName name="regular" localSheetId="5">'[1]VALORES TABELA'!$B$8</definedName>
    <definedName name="regular">'VALORES TABELA'!$B$8</definedName>
    <definedName name="reno" localSheetId="5">#REF!</definedName>
    <definedName name="reno">#REF!</definedName>
    <definedName name="RENOVA" localSheetId="5">#REF!</definedName>
    <definedName name="RENOVA">#REF!</definedName>
    <definedName name="RENOVÇ">#REF!</definedName>
    <definedName name="reser" localSheetId="5">#REF!</definedName>
    <definedName name="reser">#REF!</definedName>
    <definedName name="RESERVA">#REF!</definedName>
    <definedName name="rmar" localSheetId="5">#REF!</definedName>
    <definedName name="rmar">#REF!</definedName>
    <definedName name="S">#REF!</definedName>
    <definedName name="SALDOSOF" localSheetId="5">#REF!</definedName>
    <definedName name="SALDOSOF">#REF!</definedName>
    <definedName name="sam" localSheetId="5">#REF!</definedName>
    <definedName name="sam">#REF!</definedName>
    <definedName name="SET_OUT_NOV">#REF!</definedName>
    <definedName name="SETEMBRO">#REF!</definedName>
    <definedName name="TABC4826" localSheetId="5">#REF!</definedName>
    <definedName name="TABC4826">#REF!</definedName>
    <definedName name="TABVEIC" localSheetId="5">#REF!</definedName>
    <definedName name="TABVEIC">#REF!</definedName>
    <definedName name="TESTE1">#REF!</definedName>
    <definedName name="thiago">#REF!</definedName>
    <definedName name="_xlnm.Print_Titles">LISTA PARA #REF!</definedName>
    <definedName name="VAEMP" localSheetId="5">#REF!</definedName>
    <definedName name="VAEMP">#REF!</definedName>
    <definedName name="valor" localSheetId="5">#REF!</definedName>
    <definedName name="valor">#REF!</definedName>
    <definedName name="VALTER">#REF!</definedName>
    <definedName name="Z_011B120B_8244_4B35_8253_076E86B9088C_.wvu.Cols" localSheetId="5" hidden="1">'ATESTE-LIQ-FIS'!#REF!,'ATESTE-LIQ-FIS'!#REF!,'ATESTE-LIQ-FIS'!#REF!</definedName>
    <definedName name="Z_011B120B_8244_4B35_8253_076E86B9088C_.wvu.FilterData" localSheetId="5" hidden="1">'ATESTE-LIQ-FIS'!#REF!</definedName>
    <definedName name="Z_011B120B_8244_4B35_8253_076E86B9088C_.wvu.PrintArea" localSheetId="5" hidden="1">'ATESTE-LIQ-FIS'!#REF!</definedName>
    <definedName name="Z_011B120B_8244_4B35_8253_076E86B9088C_.wvu.PrintTitles" localSheetId="5" hidden="1">'ATESTE-LIQ-FIS'!#REF!</definedName>
    <definedName name="Z_0D231017_AD66_4D4F_B5A5_8354A60A50E6_.wvu.FilterData" localSheetId="5" hidden="1">'ATESTE-LIQ-FIS'!#REF!</definedName>
    <definedName name="Z_1D837C81_0159_4256_A026_71C371D54E44_.wvu.FilterData" localSheetId="5" hidden="1">'ATESTE-LIQ-FIS'!#REF!</definedName>
    <definedName name="Z_313D368F_AFFC_4E5E_8868_BD079C98C4D7_.wvu.FilterData" localSheetId="5" hidden="1">'ATESTE-LIQ-FIS'!#REF!</definedName>
    <definedName name="Z_3C9C7BFA_895A_4C5E_9547_3495A82BA3E1_.wvu.FilterData" localSheetId="5" hidden="1">'ATESTE-LIQ-FIS'!#REF!</definedName>
    <definedName name="Z_41922B57_5DC9_4A9B_8F25_1E4BA682F541_.wvu.FilterData" localSheetId="5" hidden="1">'ATESTE-LIQ-FIS'!#REF!</definedName>
    <definedName name="Z_61E3CF03_F5F9_4064_B280_64CB82257AFC_.wvu.FilterData" localSheetId="5" hidden="1">'ATESTE-LIQ-FIS'!#REF!</definedName>
    <definedName name="Z_63127EC2_DBBC_45FA_8174_EEBF58329133_.wvu.Cols" localSheetId="5" hidden="1">'ATESTE-LIQ-FIS'!#REF!,'ATESTE-LIQ-FIS'!#REF!</definedName>
    <definedName name="Z_63127EC2_DBBC_45FA_8174_EEBF58329133_.wvu.FilterData" localSheetId="5" hidden="1">'ATESTE-LIQ-FIS'!#REF!</definedName>
    <definedName name="Z_63127EC2_DBBC_45FA_8174_EEBF58329133_.wvu.PrintArea" localSheetId="5" hidden="1">'ATESTE-LIQ-FIS'!#REF!</definedName>
    <definedName name="Z_63127EC2_DBBC_45FA_8174_EEBF58329133_.wvu.PrintTitles" localSheetId="5" hidden="1">'ATESTE-LIQ-FIS'!#REF!</definedName>
    <definedName name="Z_6E8B9F76_6586_4A3A_B639_4D31F1AB034E_.wvu.FilterData" localSheetId="5" hidden="1">'ATESTE-LIQ-FIS'!#REF!</definedName>
    <definedName name="Z_77DA50AA_D079_4D33_A506_198857BC8104_.wvu.FilterData" localSheetId="5" hidden="1">'ATESTE-LIQ-FIS'!#REF!</definedName>
    <definedName name="Z_8B2670C0_B1DB_4F7D_845E_F2C8F3D88645_.wvu.FilterData" localSheetId="5" hidden="1">'ATESTE-LIQ-FIS'!#REF!</definedName>
    <definedName name="Z_95EB0056_9129_4778_9CF5_B2A8E8EACA38_.wvu.FilterData" localSheetId="5" hidden="1">'ATESTE-LIQ-FIS'!#REF!</definedName>
    <definedName name="Z_A132BFA3_32B6_4FCE_AE53_4F6CA7DF5DB2_.wvu.FilterData" localSheetId="5" hidden="1">'ATESTE-LIQ-FIS'!#REF!</definedName>
    <definedName name="Z_B3FF3ACF_84F9_4953_9A1E_387165B9DDC0_.wvu.FilterData" localSheetId="5" hidden="1">'ATESTE-LIQ-FIS'!#REF!</definedName>
    <definedName name="Z_C037A31A_2755_4C10_A3AE_DBB589431E79_.wvu.FilterData" localSheetId="5" hidden="1">'ATESTE-LIQ-FIS'!#REF!</definedName>
    <definedName name="Z_C9548E60_79BD_4094_A4C6_01B332AFD72C_.wvu.FilterData" localSheetId="5" hidden="1">'ATESTE-LIQ-FIS'!#REF!</definedName>
    <definedName name="Z_D3736991_F6CE_4ABF_8DDD_61D3526ACD63_.wvu.FilterData" localSheetId="5" hidden="1">'ATESTE-LIQ-FIS'!#REF!</definedName>
    <definedName name="Z_EF429097_D4EF_4B88_BBEF_58DF4E3BB1E4_.wvu.Cols" localSheetId="5" hidden="1">'ATESTE-LIQ-FIS'!#REF!</definedName>
    <definedName name="Z_EF429097_D4EF_4B88_BBEF_58DF4E3BB1E4_.wvu.FilterData" localSheetId="5" hidden="1">'ATESTE-LIQ-FIS'!#REF!</definedName>
    <definedName name="Z_EF429097_D4EF_4B88_BBEF_58DF4E3BB1E4_.wvu.PrintArea" localSheetId="5" hidden="1">'ATESTE-LIQ-FIS'!#REF!</definedName>
    <definedName name="Z_EF429097_D4EF_4B88_BBEF_58DF4E3BB1E4_.wvu.PrintTitles" localSheetId="5" hidden="1">'ATESTE-LIQ-FIS'!#REF!</definedName>
    <definedName name="Z_F9B7ACFC_8967_4F1D_A7F9_B4BD1AD90914_.wvu.FilterData" localSheetId="5" hidden="1">'ATESTE-LIQ-FIS'!#REF!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53" i="13" l="1"/>
  <c r="U53" i="13"/>
  <c r="V53" i="13" s="1"/>
  <c r="L53" i="13"/>
  <c r="AB53" i="13" s="1"/>
  <c r="I53" i="13"/>
  <c r="H53" i="13"/>
  <c r="G53" i="13"/>
  <c r="F53" i="13"/>
  <c r="J53" i="13" s="1"/>
  <c r="D53" i="13"/>
  <c r="T53" i="13" s="1"/>
  <c r="C53" i="13"/>
  <c r="AA52" i="13"/>
  <c r="L52" i="13"/>
  <c r="AB52" i="13" s="1"/>
  <c r="I52" i="13"/>
  <c r="H52" i="13"/>
  <c r="G52" i="13"/>
  <c r="F52" i="13"/>
  <c r="U52" i="13" s="1"/>
  <c r="V52" i="13" s="1"/>
  <c r="D52" i="13"/>
  <c r="T52" i="13" s="1"/>
  <c r="C52" i="13"/>
  <c r="AA51" i="13"/>
  <c r="L51" i="13"/>
  <c r="AB51" i="13" s="1"/>
  <c r="I51" i="13"/>
  <c r="H51" i="13"/>
  <c r="G51" i="13"/>
  <c r="F51" i="13"/>
  <c r="U51" i="13" s="1"/>
  <c r="V51" i="13" s="1"/>
  <c r="D51" i="13"/>
  <c r="T51" i="13" s="1"/>
  <c r="C51" i="13"/>
  <c r="AA50" i="13"/>
  <c r="L50" i="13"/>
  <c r="AB50" i="13" s="1"/>
  <c r="I50" i="13"/>
  <c r="H50" i="13"/>
  <c r="G50" i="13"/>
  <c r="F50" i="13"/>
  <c r="U50" i="13" s="1"/>
  <c r="V50" i="13" s="1"/>
  <c r="D50" i="13"/>
  <c r="T50" i="13" s="1"/>
  <c r="C50" i="13"/>
  <c r="AA49" i="13"/>
  <c r="L49" i="13"/>
  <c r="AB49" i="13" s="1"/>
  <c r="I49" i="13"/>
  <c r="H49" i="13"/>
  <c r="G49" i="13"/>
  <c r="F49" i="13"/>
  <c r="J49" i="13" s="1"/>
  <c r="D49" i="13"/>
  <c r="T49" i="13" s="1"/>
  <c r="C49" i="13"/>
  <c r="AA48" i="13"/>
  <c r="L48" i="13"/>
  <c r="AB48" i="13" s="1"/>
  <c r="I48" i="13"/>
  <c r="H48" i="13"/>
  <c r="G48" i="13"/>
  <c r="F48" i="13"/>
  <c r="U48" i="13" s="1"/>
  <c r="V48" i="13" s="1"/>
  <c r="D48" i="13"/>
  <c r="T48" i="13" s="1"/>
  <c r="C48" i="13"/>
  <c r="AA47" i="13"/>
  <c r="L47" i="13"/>
  <c r="AB47" i="13" s="1"/>
  <c r="I47" i="13"/>
  <c r="H47" i="13"/>
  <c r="G47" i="13"/>
  <c r="F47" i="13"/>
  <c r="U47" i="13" s="1"/>
  <c r="V47" i="13" s="1"/>
  <c r="D47" i="13"/>
  <c r="T47" i="13" s="1"/>
  <c r="C47" i="13"/>
  <c r="AA46" i="13"/>
  <c r="L46" i="13"/>
  <c r="AB46" i="13" s="1"/>
  <c r="I46" i="13"/>
  <c r="H46" i="13"/>
  <c r="G46" i="13"/>
  <c r="F46" i="13"/>
  <c r="J46" i="13" s="1"/>
  <c r="D46" i="13"/>
  <c r="T46" i="13" s="1"/>
  <c r="C46" i="13"/>
  <c r="AA45" i="13"/>
  <c r="L45" i="13"/>
  <c r="AB45" i="13" s="1"/>
  <c r="I45" i="13"/>
  <c r="H45" i="13"/>
  <c r="G45" i="13"/>
  <c r="F45" i="13"/>
  <c r="U45" i="13" s="1"/>
  <c r="V45" i="13" s="1"/>
  <c r="D45" i="13"/>
  <c r="T45" i="13" s="1"/>
  <c r="C45" i="13"/>
  <c r="AA44" i="13"/>
  <c r="L44" i="13"/>
  <c r="AB44" i="13" s="1"/>
  <c r="I44" i="13"/>
  <c r="H44" i="13"/>
  <c r="G44" i="13"/>
  <c r="F44" i="13"/>
  <c r="J44" i="13" s="1"/>
  <c r="D44" i="13"/>
  <c r="T44" i="13" s="1"/>
  <c r="C44" i="13"/>
  <c r="AA43" i="13"/>
  <c r="L43" i="13"/>
  <c r="AB43" i="13" s="1"/>
  <c r="I43" i="13"/>
  <c r="H43" i="13"/>
  <c r="G43" i="13"/>
  <c r="F43" i="13"/>
  <c r="J43" i="13" s="1"/>
  <c r="D43" i="13"/>
  <c r="T43" i="13" s="1"/>
  <c r="C43" i="13"/>
  <c r="AA42" i="13"/>
  <c r="L42" i="13"/>
  <c r="AB42" i="13" s="1"/>
  <c r="I42" i="13"/>
  <c r="H42" i="13"/>
  <c r="G42" i="13"/>
  <c r="F42" i="13"/>
  <c r="J42" i="13" s="1"/>
  <c r="D42" i="13"/>
  <c r="T42" i="13" s="1"/>
  <c r="C42" i="13"/>
  <c r="AA41" i="13"/>
  <c r="L41" i="13"/>
  <c r="AB41" i="13" s="1"/>
  <c r="I41" i="13"/>
  <c r="H41" i="13"/>
  <c r="G41" i="13"/>
  <c r="F41" i="13"/>
  <c r="J41" i="13" s="1"/>
  <c r="D41" i="13"/>
  <c r="T41" i="13" s="1"/>
  <c r="C41" i="13"/>
  <c r="AA40" i="13"/>
  <c r="L40" i="13"/>
  <c r="AB40" i="13" s="1"/>
  <c r="I40" i="13"/>
  <c r="H40" i="13"/>
  <c r="G40" i="13"/>
  <c r="F40" i="13"/>
  <c r="U40" i="13" s="1"/>
  <c r="V40" i="13" s="1"/>
  <c r="D40" i="13"/>
  <c r="T40" i="13" s="1"/>
  <c r="C40" i="13"/>
  <c r="AA39" i="13"/>
  <c r="L39" i="13"/>
  <c r="AB39" i="13" s="1"/>
  <c r="I39" i="13"/>
  <c r="H39" i="13"/>
  <c r="G39" i="13"/>
  <c r="F39" i="13"/>
  <c r="J39" i="13" s="1"/>
  <c r="D39" i="13"/>
  <c r="T39" i="13" s="1"/>
  <c r="C39" i="13"/>
  <c r="AA38" i="13"/>
  <c r="L38" i="13"/>
  <c r="AB38" i="13" s="1"/>
  <c r="I38" i="13"/>
  <c r="H38" i="13"/>
  <c r="G38" i="13"/>
  <c r="F38" i="13"/>
  <c r="J38" i="13" s="1"/>
  <c r="D38" i="13"/>
  <c r="T38" i="13" s="1"/>
  <c r="C38" i="13"/>
  <c r="AA37" i="13"/>
  <c r="L37" i="13"/>
  <c r="AB37" i="13" s="1"/>
  <c r="I37" i="13"/>
  <c r="H37" i="13"/>
  <c r="G37" i="13"/>
  <c r="F37" i="13"/>
  <c r="J37" i="13" s="1"/>
  <c r="D37" i="13"/>
  <c r="T37" i="13" s="1"/>
  <c r="C37" i="13"/>
  <c r="AA36" i="13"/>
  <c r="L36" i="13"/>
  <c r="AB36" i="13" s="1"/>
  <c r="I36" i="13"/>
  <c r="H36" i="13"/>
  <c r="G36" i="13"/>
  <c r="F36" i="13"/>
  <c r="J36" i="13" s="1"/>
  <c r="D36" i="13"/>
  <c r="T36" i="13" s="1"/>
  <c r="C36" i="13"/>
  <c r="AA35" i="13"/>
  <c r="L35" i="13"/>
  <c r="AB35" i="13" s="1"/>
  <c r="I35" i="13"/>
  <c r="H35" i="13"/>
  <c r="G35" i="13"/>
  <c r="F35" i="13"/>
  <c r="U35" i="13" s="1"/>
  <c r="V35" i="13" s="1"/>
  <c r="D35" i="13"/>
  <c r="T35" i="13" s="1"/>
  <c r="C35" i="13"/>
  <c r="AA34" i="13"/>
  <c r="L34" i="13"/>
  <c r="AB34" i="13" s="1"/>
  <c r="I34" i="13"/>
  <c r="H34" i="13"/>
  <c r="G34" i="13"/>
  <c r="F34" i="13"/>
  <c r="U34" i="13" s="1"/>
  <c r="V34" i="13" s="1"/>
  <c r="D34" i="13"/>
  <c r="T34" i="13" s="1"/>
  <c r="C34" i="13"/>
  <c r="AA33" i="13"/>
  <c r="L33" i="13"/>
  <c r="AB33" i="13" s="1"/>
  <c r="I33" i="13"/>
  <c r="H33" i="13"/>
  <c r="G33" i="13"/>
  <c r="F33" i="13"/>
  <c r="J33" i="13" s="1"/>
  <c r="D33" i="13"/>
  <c r="T33" i="13" s="1"/>
  <c r="C33" i="13"/>
  <c r="AA32" i="13"/>
  <c r="L32" i="13"/>
  <c r="AB32" i="13" s="1"/>
  <c r="I32" i="13"/>
  <c r="H32" i="13"/>
  <c r="G32" i="13"/>
  <c r="F32" i="13"/>
  <c r="U32" i="13" s="1"/>
  <c r="V32" i="13" s="1"/>
  <c r="D32" i="13"/>
  <c r="T32" i="13" s="1"/>
  <c r="C32" i="13"/>
  <c r="AA31" i="13"/>
  <c r="L31" i="13"/>
  <c r="AB31" i="13" s="1"/>
  <c r="I31" i="13"/>
  <c r="H31" i="13"/>
  <c r="G31" i="13"/>
  <c r="F31" i="13"/>
  <c r="U31" i="13" s="1"/>
  <c r="V31" i="13" s="1"/>
  <c r="D31" i="13"/>
  <c r="T31" i="13" s="1"/>
  <c r="C31" i="13"/>
  <c r="AA30" i="13"/>
  <c r="L30" i="13"/>
  <c r="AB30" i="13" s="1"/>
  <c r="I30" i="13"/>
  <c r="H30" i="13"/>
  <c r="G30" i="13"/>
  <c r="F30" i="13"/>
  <c r="J30" i="13" s="1"/>
  <c r="D30" i="13"/>
  <c r="T30" i="13" s="1"/>
  <c r="C30" i="13"/>
  <c r="AA29" i="13"/>
  <c r="L29" i="13"/>
  <c r="AB29" i="13" s="1"/>
  <c r="I29" i="13"/>
  <c r="H29" i="13"/>
  <c r="G29" i="13"/>
  <c r="F29" i="13"/>
  <c r="U29" i="13" s="1"/>
  <c r="V29" i="13" s="1"/>
  <c r="D29" i="13"/>
  <c r="T29" i="13" s="1"/>
  <c r="C29" i="13"/>
  <c r="AA28" i="13"/>
  <c r="L28" i="13"/>
  <c r="AB28" i="13" s="1"/>
  <c r="I28" i="13"/>
  <c r="H28" i="13"/>
  <c r="G28" i="13"/>
  <c r="F28" i="13"/>
  <c r="J28" i="13" s="1"/>
  <c r="D28" i="13"/>
  <c r="T28" i="13" s="1"/>
  <c r="C28" i="13"/>
  <c r="AA27" i="13"/>
  <c r="L27" i="13"/>
  <c r="AB27" i="13" s="1"/>
  <c r="I27" i="13"/>
  <c r="H27" i="13"/>
  <c r="G27" i="13"/>
  <c r="F27" i="13"/>
  <c r="J27" i="13" s="1"/>
  <c r="D27" i="13"/>
  <c r="T27" i="13" s="1"/>
  <c r="C27" i="13"/>
  <c r="AA26" i="13"/>
  <c r="L26" i="13"/>
  <c r="AB26" i="13" s="1"/>
  <c r="I26" i="13"/>
  <c r="H26" i="13"/>
  <c r="G26" i="13"/>
  <c r="F26" i="13"/>
  <c r="J26" i="13" s="1"/>
  <c r="D26" i="13"/>
  <c r="T26" i="13" s="1"/>
  <c r="C26" i="13"/>
  <c r="AA25" i="13"/>
  <c r="L25" i="13"/>
  <c r="AB25" i="13" s="1"/>
  <c r="I25" i="13"/>
  <c r="H25" i="13"/>
  <c r="G25" i="13"/>
  <c r="F25" i="13"/>
  <c r="J25" i="13" s="1"/>
  <c r="D25" i="13"/>
  <c r="T25" i="13" s="1"/>
  <c r="C25" i="13"/>
  <c r="AA24" i="13"/>
  <c r="L24" i="13"/>
  <c r="AB24" i="13" s="1"/>
  <c r="I24" i="13"/>
  <c r="H24" i="13"/>
  <c r="G24" i="13"/>
  <c r="F24" i="13"/>
  <c r="J24" i="13" s="1"/>
  <c r="D24" i="13"/>
  <c r="T24" i="13" s="1"/>
  <c r="C24" i="13"/>
  <c r="AA23" i="13"/>
  <c r="L23" i="13"/>
  <c r="AB23" i="13" s="1"/>
  <c r="I23" i="13"/>
  <c r="H23" i="13"/>
  <c r="G23" i="13"/>
  <c r="F23" i="13"/>
  <c r="U23" i="13" s="1"/>
  <c r="V23" i="13" s="1"/>
  <c r="D23" i="13"/>
  <c r="T23" i="13" s="1"/>
  <c r="C23" i="13"/>
  <c r="AA22" i="13"/>
  <c r="L22" i="13"/>
  <c r="AB22" i="13" s="1"/>
  <c r="I22" i="13"/>
  <c r="H22" i="13"/>
  <c r="G22" i="13"/>
  <c r="F22" i="13"/>
  <c r="U22" i="13" s="1"/>
  <c r="V22" i="13" s="1"/>
  <c r="D22" i="13"/>
  <c r="T22" i="13" s="1"/>
  <c r="C22" i="13"/>
  <c r="AA21" i="13"/>
  <c r="L21" i="13"/>
  <c r="AB21" i="13" s="1"/>
  <c r="I21" i="13"/>
  <c r="H21" i="13"/>
  <c r="G21" i="13"/>
  <c r="F21" i="13"/>
  <c r="J21" i="13" s="1"/>
  <c r="D21" i="13"/>
  <c r="T21" i="13" s="1"/>
  <c r="C21" i="13"/>
  <c r="AA20" i="13"/>
  <c r="L20" i="13"/>
  <c r="AB20" i="13" s="1"/>
  <c r="I20" i="13"/>
  <c r="H20" i="13"/>
  <c r="G20" i="13"/>
  <c r="F20" i="13"/>
  <c r="J20" i="13" s="1"/>
  <c r="D20" i="13"/>
  <c r="T20" i="13" s="1"/>
  <c r="C20" i="13"/>
  <c r="AA19" i="13"/>
  <c r="L19" i="13"/>
  <c r="AB19" i="13" s="1"/>
  <c r="I19" i="13"/>
  <c r="H19" i="13"/>
  <c r="G19" i="13"/>
  <c r="F19" i="13"/>
  <c r="U19" i="13" s="1"/>
  <c r="V19" i="13" s="1"/>
  <c r="D19" i="13"/>
  <c r="T19" i="13" s="1"/>
  <c r="C19" i="13"/>
  <c r="AA18" i="13"/>
  <c r="L18" i="13"/>
  <c r="AB18" i="13" s="1"/>
  <c r="I18" i="13"/>
  <c r="H18" i="13"/>
  <c r="G18" i="13"/>
  <c r="F18" i="13"/>
  <c r="J18" i="13" s="1"/>
  <c r="D18" i="13"/>
  <c r="T18" i="13" s="1"/>
  <c r="C18" i="13"/>
  <c r="AA17" i="13"/>
  <c r="L17" i="13"/>
  <c r="AB17" i="13" s="1"/>
  <c r="I17" i="13"/>
  <c r="H17" i="13"/>
  <c r="G17" i="13"/>
  <c r="F17" i="13"/>
  <c r="J17" i="13" s="1"/>
  <c r="D17" i="13"/>
  <c r="T17" i="13" s="1"/>
  <c r="C17" i="13"/>
  <c r="AA16" i="13"/>
  <c r="L16" i="13"/>
  <c r="AB16" i="13" s="1"/>
  <c r="I16" i="13"/>
  <c r="H16" i="13"/>
  <c r="G16" i="13"/>
  <c r="F16" i="13"/>
  <c r="J16" i="13" s="1"/>
  <c r="D16" i="13"/>
  <c r="T16" i="13" s="1"/>
  <c r="C16" i="13"/>
  <c r="AA15" i="13"/>
  <c r="L15" i="13"/>
  <c r="AB15" i="13" s="1"/>
  <c r="I15" i="13"/>
  <c r="H15" i="13"/>
  <c r="G15" i="13"/>
  <c r="F15" i="13"/>
  <c r="U15" i="13" s="1"/>
  <c r="V15" i="13" s="1"/>
  <c r="D15" i="13"/>
  <c r="T15" i="13" s="1"/>
  <c r="C15" i="13"/>
  <c r="AA14" i="13"/>
  <c r="L14" i="13"/>
  <c r="AB14" i="13" s="1"/>
  <c r="I14" i="13"/>
  <c r="H14" i="13"/>
  <c r="G14" i="13"/>
  <c r="F14" i="13"/>
  <c r="J14" i="13" s="1"/>
  <c r="D14" i="13"/>
  <c r="T14" i="13" s="1"/>
  <c r="C14" i="13"/>
  <c r="AA13" i="13"/>
  <c r="L13" i="13"/>
  <c r="AB13" i="13" s="1"/>
  <c r="I13" i="13"/>
  <c r="H13" i="13"/>
  <c r="G13" i="13"/>
  <c r="F13" i="13"/>
  <c r="J13" i="13" s="1"/>
  <c r="D13" i="13"/>
  <c r="T13" i="13" s="1"/>
  <c r="C13" i="13"/>
  <c r="AA12" i="13"/>
  <c r="L12" i="13"/>
  <c r="AB12" i="13" s="1"/>
  <c r="I12" i="13"/>
  <c r="H12" i="13"/>
  <c r="G12" i="13"/>
  <c r="F12" i="13"/>
  <c r="J12" i="13" s="1"/>
  <c r="D12" i="13"/>
  <c r="T12" i="13" s="1"/>
  <c r="C12" i="13"/>
  <c r="AA11" i="13"/>
  <c r="L11" i="13"/>
  <c r="AB11" i="13" s="1"/>
  <c r="I11" i="13"/>
  <c r="H11" i="13"/>
  <c r="G11" i="13"/>
  <c r="F11" i="13"/>
  <c r="J11" i="13" s="1"/>
  <c r="D11" i="13"/>
  <c r="T11" i="13" s="1"/>
  <c r="C11" i="13"/>
  <c r="AA10" i="13"/>
  <c r="L10" i="13"/>
  <c r="AB10" i="13" s="1"/>
  <c r="I10" i="13"/>
  <c r="H10" i="13"/>
  <c r="G10" i="13"/>
  <c r="F10" i="13"/>
  <c r="J10" i="13" s="1"/>
  <c r="D10" i="13"/>
  <c r="T10" i="13" s="1"/>
  <c r="C10" i="13"/>
  <c r="AA9" i="13"/>
  <c r="L9" i="13"/>
  <c r="AB9" i="13" s="1"/>
  <c r="I9" i="13"/>
  <c r="H9" i="13"/>
  <c r="G9" i="13"/>
  <c r="F9" i="13"/>
  <c r="J9" i="13" s="1"/>
  <c r="D9" i="13"/>
  <c r="T9" i="13" s="1"/>
  <c r="C9" i="13"/>
  <c r="AA8" i="13"/>
  <c r="L8" i="13"/>
  <c r="AB8" i="13" s="1"/>
  <c r="I8" i="13"/>
  <c r="H8" i="13"/>
  <c r="G8" i="13"/>
  <c r="F8" i="13"/>
  <c r="J8" i="13" s="1"/>
  <c r="D8" i="13"/>
  <c r="T8" i="13" s="1"/>
  <c r="C8" i="13"/>
  <c r="AA7" i="13"/>
  <c r="L7" i="13"/>
  <c r="AB7" i="13" s="1"/>
  <c r="I7" i="13"/>
  <c r="H7" i="13"/>
  <c r="G7" i="13"/>
  <c r="F7" i="13"/>
  <c r="U7" i="13" s="1"/>
  <c r="V7" i="13" s="1"/>
  <c r="D7" i="13"/>
  <c r="T7" i="13" s="1"/>
  <c r="C7" i="13"/>
  <c r="AA6" i="13"/>
  <c r="L6" i="13"/>
  <c r="AB6" i="13" s="1"/>
  <c r="I6" i="13"/>
  <c r="H6" i="13"/>
  <c r="G6" i="13"/>
  <c r="F6" i="13"/>
  <c r="U6" i="13" s="1"/>
  <c r="V6" i="13" s="1"/>
  <c r="D6" i="13"/>
  <c r="T6" i="13" s="1"/>
  <c r="C6" i="13"/>
  <c r="AA5" i="13"/>
  <c r="L5" i="13"/>
  <c r="AB5" i="13" s="1"/>
  <c r="I5" i="13"/>
  <c r="H5" i="13"/>
  <c r="G5" i="13"/>
  <c r="F5" i="13"/>
  <c r="J5" i="13" s="1"/>
  <c r="D5" i="13"/>
  <c r="T5" i="13" s="1"/>
  <c r="C5" i="13"/>
  <c r="AA4" i="13"/>
  <c r="L4" i="13"/>
  <c r="AB4" i="13" s="1"/>
  <c r="I4" i="13"/>
  <c r="H4" i="13"/>
  <c r="G4" i="13"/>
  <c r="F4" i="13"/>
  <c r="U4" i="13" s="1"/>
  <c r="V4" i="13" s="1"/>
  <c r="D4" i="13"/>
  <c r="T4" i="13" s="1"/>
  <c r="C4" i="13"/>
  <c r="AA3" i="13"/>
  <c r="L3" i="13"/>
  <c r="AB3" i="13" s="1"/>
  <c r="I3" i="13"/>
  <c r="H3" i="13"/>
  <c r="G3" i="13"/>
  <c r="F3" i="13"/>
  <c r="J3" i="13" s="1"/>
  <c r="D3" i="13"/>
  <c r="T3" i="13" s="1"/>
  <c r="C3" i="13"/>
  <c r="D55" i="87"/>
  <c r="D54" i="87"/>
  <c r="D53" i="87"/>
  <c r="D52" i="87"/>
  <c r="D51" i="87"/>
  <c r="D50" i="87"/>
  <c r="D49" i="87"/>
  <c r="D48" i="87"/>
  <c r="D47" i="87"/>
  <c r="D46" i="87"/>
  <c r="D45" i="87"/>
  <c r="D44" i="87"/>
  <c r="D43" i="87"/>
  <c r="D42" i="87"/>
  <c r="D41" i="87"/>
  <c r="D40" i="87"/>
  <c r="D39" i="87"/>
  <c r="D38" i="87"/>
  <c r="D37" i="87"/>
  <c r="D36" i="87"/>
  <c r="D35" i="87"/>
  <c r="D34" i="87"/>
  <c r="D33" i="87"/>
  <c r="D32" i="87"/>
  <c r="D31" i="87"/>
  <c r="D30" i="87"/>
  <c r="D29" i="87"/>
  <c r="D28" i="87"/>
  <c r="D27" i="87"/>
  <c r="D26" i="87"/>
  <c r="D25" i="87"/>
  <c r="D24" i="87"/>
  <c r="D23" i="87"/>
  <c r="D22" i="87"/>
  <c r="E21" i="87"/>
  <c r="D21" i="87"/>
  <c r="I20" i="87"/>
  <c r="E20" i="87"/>
  <c r="D20" i="87"/>
  <c r="I19" i="87"/>
  <c r="E19" i="87"/>
  <c r="D19" i="87"/>
  <c r="I18" i="87"/>
  <c r="D18" i="87"/>
  <c r="I17" i="87"/>
  <c r="D17" i="87"/>
  <c r="E17" i="87" s="1"/>
  <c r="I16" i="87"/>
  <c r="D16" i="87"/>
  <c r="I15" i="87"/>
  <c r="D15" i="87"/>
  <c r="I14" i="87"/>
  <c r="D14" i="87"/>
  <c r="I13" i="87"/>
  <c r="G13" i="87"/>
  <c r="F13" i="87"/>
  <c r="E13" i="87"/>
  <c r="H13" i="87" s="1"/>
  <c r="D13" i="87"/>
  <c r="I12" i="87"/>
  <c r="G12" i="87"/>
  <c r="F12" i="87"/>
  <c r="E12" i="87"/>
  <c r="H12" i="87" s="1"/>
  <c r="D12" i="87"/>
  <c r="I11" i="87"/>
  <c r="G11" i="87"/>
  <c r="F11" i="87"/>
  <c r="E11" i="87"/>
  <c r="H11" i="87" s="1"/>
  <c r="D11" i="87"/>
  <c r="I10" i="87"/>
  <c r="G10" i="87"/>
  <c r="F10" i="87"/>
  <c r="E10" i="87"/>
  <c r="H10" i="87" s="1"/>
  <c r="D10" i="87"/>
  <c r="I9" i="87"/>
  <c r="G9" i="87"/>
  <c r="F9" i="87"/>
  <c r="E9" i="87"/>
  <c r="H9" i="87" s="1"/>
  <c r="D9" i="87"/>
  <c r="I8" i="87"/>
  <c r="G8" i="87"/>
  <c r="F8" i="87"/>
  <c r="E8" i="87"/>
  <c r="H8" i="87" s="1"/>
  <c r="D8" i="87"/>
  <c r="I7" i="87"/>
  <c r="G7" i="87"/>
  <c r="F7" i="87"/>
  <c r="E7" i="87"/>
  <c r="H7" i="87" s="1"/>
  <c r="D7" i="87"/>
  <c r="I6" i="87"/>
  <c r="G6" i="87"/>
  <c r="F6" i="87"/>
  <c r="E6" i="87"/>
  <c r="H6" i="87" s="1"/>
  <c r="D6" i="87"/>
  <c r="I5" i="87"/>
  <c r="K5" i="87" s="1"/>
  <c r="G5" i="87"/>
  <c r="F5" i="87"/>
  <c r="E5" i="87"/>
  <c r="H5" i="87" s="1"/>
  <c r="D5" i="87"/>
  <c r="J52" i="13" l="1"/>
  <c r="J51" i="13"/>
  <c r="J50" i="13"/>
  <c r="U49" i="13"/>
  <c r="V49" i="13" s="1"/>
  <c r="J48" i="13"/>
  <c r="J47" i="13"/>
  <c r="U46" i="13"/>
  <c r="V46" i="13" s="1"/>
  <c r="J45" i="13"/>
  <c r="U44" i="13"/>
  <c r="V44" i="13" s="1"/>
  <c r="U43" i="13"/>
  <c r="V43" i="13" s="1"/>
  <c r="U42" i="13"/>
  <c r="V42" i="13" s="1"/>
  <c r="U41" i="13"/>
  <c r="V41" i="13" s="1"/>
  <c r="J40" i="13"/>
  <c r="U39" i="13"/>
  <c r="V39" i="13" s="1"/>
  <c r="U38" i="13"/>
  <c r="V38" i="13" s="1"/>
  <c r="U37" i="13"/>
  <c r="V37" i="13" s="1"/>
  <c r="U36" i="13"/>
  <c r="V36" i="13" s="1"/>
  <c r="J35" i="13"/>
  <c r="J34" i="13"/>
  <c r="U33" i="13"/>
  <c r="V33" i="13" s="1"/>
  <c r="J32" i="13"/>
  <c r="J31" i="13"/>
  <c r="U30" i="13"/>
  <c r="V30" i="13" s="1"/>
  <c r="J29" i="13"/>
  <c r="U28" i="13"/>
  <c r="V28" i="13" s="1"/>
  <c r="U27" i="13"/>
  <c r="V27" i="13" s="1"/>
  <c r="U26" i="13"/>
  <c r="V26" i="13" s="1"/>
  <c r="U25" i="13"/>
  <c r="V25" i="13" s="1"/>
  <c r="U24" i="13"/>
  <c r="V24" i="13" s="1"/>
  <c r="J23" i="13"/>
  <c r="J22" i="13"/>
  <c r="U21" i="13"/>
  <c r="V21" i="13" s="1"/>
  <c r="U20" i="13"/>
  <c r="V20" i="13" s="1"/>
  <c r="J19" i="13"/>
  <c r="U18" i="13"/>
  <c r="V18" i="13" s="1"/>
  <c r="U17" i="13"/>
  <c r="V17" i="13" s="1"/>
  <c r="U16" i="13"/>
  <c r="V16" i="13" s="1"/>
  <c r="J15" i="13"/>
  <c r="U14" i="13"/>
  <c r="V14" i="13" s="1"/>
  <c r="U13" i="13"/>
  <c r="V13" i="13" s="1"/>
  <c r="U12" i="13"/>
  <c r="V12" i="13" s="1"/>
  <c r="U11" i="13"/>
  <c r="V11" i="13" s="1"/>
  <c r="U10" i="13"/>
  <c r="V10" i="13" s="1"/>
  <c r="U9" i="13"/>
  <c r="V9" i="13" s="1"/>
  <c r="U8" i="13"/>
  <c r="V8" i="13" s="1"/>
  <c r="J7" i="13"/>
  <c r="J6" i="13"/>
  <c r="U5" i="13"/>
  <c r="V5" i="13" s="1"/>
  <c r="J4" i="13"/>
  <c r="U3" i="13"/>
  <c r="V3" i="13" s="1"/>
  <c r="K8" i="87"/>
  <c r="K6" i="87"/>
  <c r="G24" i="87"/>
  <c r="F24" i="87"/>
  <c r="I24" i="87"/>
  <c r="E24" i="87"/>
  <c r="H24" i="87" s="1"/>
  <c r="G30" i="87"/>
  <c r="F30" i="87"/>
  <c r="I30" i="87"/>
  <c r="E30" i="87"/>
  <c r="H30" i="87" s="1"/>
  <c r="G36" i="87"/>
  <c r="F36" i="87"/>
  <c r="I36" i="87"/>
  <c r="E36" i="87"/>
  <c r="H36" i="87" s="1"/>
  <c r="G42" i="87"/>
  <c r="F42" i="87"/>
  <c r="I42" i="87"/>
  <c r="E42" i="87"/>
  <c r="H42" i="87" s="1"/>
  <c r="G48" i="87"/>
  <c r="F48" i="87"/>
  <c r="I48" i="87"/>
  <c r="E48" i="87"/>
  <c r="H48" i="87" s="1"/>
  <c r="G50" i="87"/>
  <c r="F50" i="87"/>
  <c r="I50" i="87"/>
  <c r="E50" i="87"/>
  <c r="H50" i="87" s="1"/>
  <c r="G14" i="87"/>
  <c r="F14" i="87"/>
  <c r="G15" i="87"/>
  <c r="F15" i="87"/>
  <c r="G18" i="87"/>
  <c r="F18" i="87"/>
  <c r="G19" i="87"/>
  <c r="J19" i="87" s="1"/>
  <c r="F19" i="87"/>
  <c r="G20" i="87"/>
  <c r="J20" i="87" s="1"/>
  <c r="F20" i="87"/>
  <c r="G21" i="87"/>
  <c r="J21" i="87" s="1"/>
  <c r="F21" i="87"/>
  <c r="I21" i="87"/>
  <c r="K21" i="87" s="1"/>
  <c r="K20" i="87"/>
  <c r="G26" i="87"/>
  <c r="J26" i="87" s="1"/>
  <c r="F26" i="87"/>
  <c r="I26" i="87"/>
  <c r="E26" i="87"/>
  <c r="G32" i="87"/>
  <c r="J32" i="87" s="1"/>
  <c r="F32" i="87"/>
  <c r="I32" i="87"/>
  <c r="E32" i="87"/>
  <c r="G38" i="87"/>
  <c r="J38" i="87" s="1"/>
  <c r="F38" i="87"/>
  <c r="I38" i="87"/>
  <c r="E38" i="87"/>
  <c r="G44" i="87"/>
  <c r="J44" i="87" s="1"/>
  <c r="F44" i="87"/>
  <c r="I44" i="87"/>
  <c r="E44" i="87"/>
  <c r="G54" i="87"/>
  <c r="J54" i="87" s="1"/>
  <c r="F54" i="87"/>
  <c r="I54" i="87"/>
  <c r="E54" i="87"/>
  <c r="J12" i="87"/>
  <c r="G16" i="87"/>
  <c r="F16" i="87"/>
  <c r="J13" i="87"/>
  <c r="E14" i="87"/>
  <c r="H14" i="87" s="1"/>
  <c r="E15" i="87"/>
  <c r="H15" i="87" s="1"/>
  <c r="E16" i="87"/>
  <c r="H16" i="87" s="1"/>
  <c r="E18" i="87"/>
  <c r="H18" i="87" s="1"/>
  <c r="G25" i="87"/>
  <c r="J25" i="87" s="1"/>
  <c r="F25" i="87"/>
  <c r="I25" i="87"/>
  <c r="E25" i="87"/>
  <c r="G29" i="87"/>
  <c r="J29" i="87" s="1"/>
  <c r="F29" i="87"/>
  <c r="I29" i="87"/>
  <c r="E29" i="87"/>
  <c r="G33" i="87"/>
  <c r="J33" i="87" s="1"/>
  <c r="F33" i="87"/>
  <c r="I33" i="87"/>
  <c r="E33" i="87"/>
  <c r="G37" i="87"/>
  <c r="J37" i="87" s="1"/>
  <c r="F37" i="87"/>
  <c r="I37" i="87"/>
  <c r="E37" i="87"/>
  <c r="G39" i="87"/>
  <c r="J39" i="87" s="1"/>
  <c r="F39" i="87"/>
  <c r="I39" i="87"/>
  <c r="E39" i="87"/>
  <c r="G41" i="87"/>
  <c r="J41" i="87" s="1"/>
  <c r="F41" i="87"/>
  <c r="I41" i="87"/>
  <c r="E41" i="87"/>
  <c r="G43" i="87"/>
  <c r="J43" i="87" s="1"/>
  <c r="F43" i="87"/>
  <c r="I43" i="87"/>
  <c r="E43" i="87"/>
  <c r="G45" i="87"/>
  <c r="J45" i="87" s="1"/>
  <c r="F45" i="87"/>
  <c r="I45" i="87"/>
  <c r="E45" i="87"/>
  <c r="G47" i="87"/>
  <c r="J47" i="87" s="1"/>
  <c r="F47" i="87"/>
  <c r="I47" i="87"/>
  <c r="E47" i="87"/>
  <c r="G49" i="87"/>
  <c r="J49" i="87" s="1"/>
  <c r="F49" i="87"/>
  <c r="I49" i="87"/>
  <c r="E49" i="87"/>
  <c r="G51" i="87"/>
  <c r="J51" i="87" s="1"/>
  <c r="F51" i="87"/>
  <c r="I51" i="87"/>
  <c r="E51" i="87"/>
  <c r="G53" i="87"/>
  <c r="J53" i="87" s="1"/>
  <c r="F53" i="87"/>
  <c r="I53" i="87"/>
  <c r="E53" i="87"/>
  <c r="G55" i="87"/>
  <c r="J55" i="87" s="1"/>
  <c r="F55" i="87"/>
  <c r="I55" i="87"/>
  <c r="E55" i="87"/>
  <c r="K13" i="87"/>
  <c r="G22" i="87"/>
  <c r="F22" i="87"/>
  <c r="I22" i="87"/>
  <c r="E22" i="87"/>
  <c r="H22" i="87" s="1"/>
  <c r="G28" i="87"/>
  <c r="F28" i="87"/>
  <c r="I28" i="87"/>
  <c r="E28" i="87"/>
  <c r="H28" i="87" s="1"/>
  <c r="G34" i="87"/>
  <c r="F34" i="87"/>
  <c r="I34" i="87"/>
  <c r="E34" i="87"/>
  <c r="H34" i="87" s="1"/>
  <c r="G40" i="87"/>
  <c r="F40" i="87"/>
  <c r="I40" i="87"/>
  <c r="E40" i="87"/>
  <c r="H40" i="87" s="1"/>
  <c r="G46" i="87"/>
  <c r="F46" i="87"/>
  <c r="I46" i="87"/>
  <c r="E46" i="87"/>
  <c r="H46" i="87" s="1"/>
  <c r="G52" i="87"/>
  <c r="F52" i="87"/>
  <c r="I52" i="87"/>
  <c r="E52" i="87"/>
  <c r="H52" i="87" s="1"/>
  <c r="J5" i="87"/>
  <c r="J6" i="87"/>
  <c r="K7" i="87" s="1"/>
  <c r="J7" i="87"/>
  <c r="J8" i="87"/>
  <c r="K9" i="87" s="1"/>
  <c r="J9" i="87"/>
  <c r="K10" i="87" s="1"/>
  <c r="J10" i="87"/>
  <c r="K11" i="87" s="1"/>
  <c r="J11" i="87"/>
  <c r="K12" i="87" s="1"/>
  <c r="G17" i="87"/>
  <c r="J17" i="87" s="1"/>
  <c r="F17" i="87"/>
  <c r="G23" i="87"/>
  <c r="J23" i="87" s="1"/>
  <c r="F23" i="87"/>
  <c r="I23" i="87"/>
  <c r="E23" i="87"/>
  <c r="G27" i="87"/>
  <c r="J27" i="87" s="1"/>
  <c r="F27" i="87"/>
  <c r="I27" i="87"/>
  <c r="K27" i="87" s="1"/>
  <c r="E27" i="87"/>
  <c r="G31" i="87"/>
  <c r="J31" i="87" s="1"/>
  <c r="F31" i="87"/>
  <c r="I31" i="87"/>
  <c r="E31" i="87"/>
  <c r="G35" i="87"/>
  <c r="J35" i="87" s="1"/>
  <c r="F35" i="87"/>
  <c r="I35" i="87"/>
  <c r="E35" i="87"/>
  <c r="K52" i="87" l="1"/>
  <c r="K46" i="87"/>
  <c r="K40" i="87"/>
  <c r="K34" i="87"/>
  <c r="K28" i="87"/>
  <c r="K22" i="87"/>
  <c r="H55" i="87"/>
  <c r="H53" i="87"/>
  <c r="H51" i="87"/>
  <c r="H49" i="87"/>
  <c r="H47" i="87"/>
  <c r="H45" i="87"/>
  <c r="H43" i="87"/>
  <c r="H41" i="87"/>
  <c r="H39" i="87"/>
  <c r="H37" i="87"/>
  <c r="H33" i="87"/>
  <c r="H29" i="87"/>
  <c r="H25" i="87"/>
  <c r="H54" i="87"/>
  <c r="H44" i="87"/>
  <c r="H38" i="87"/>
  <c r="H32" i="87"/>
  <c r="H26" i="87"/>
  <c r="J15" i="87"/>
  <c r="K16" i="87" s="1"/>
  <c r="K50" i="87"/>
  <c r="K48" i="87"/>
  <c r="K42" i="87"/>
  <c r="K36" i="87"/>
  <c r="K30" i="87"/>
  <c r="K24" i="87"/>
  <c r="H19" i="87"/>
  <c r="H20" i="87"/>
  <c r="H21" i="87"/>
  <c r="K55" i="87"/>
  <c r="K49" i="87"/>
  <c r="K45" i="87"/>
  <c r="K39" i="87"/>
  <c r="K33" i="87"/>
  <c r="K29" i="87"/>
  <c r="K54" i="87"/>
  <c r="K44" i="87"/>
  <c r="K38" i="87"/>
  <c r="K32" i="87"/>
  <c r="K26" i="87"/>
  <c r="K14" i="87"/>
  <c r="H17" i="87"/>
  <c r="H35" i="87"/>
  <c r="H31" i="87"/>
  <c r="H27" i="87"/>
  <c r="H23" i="87"/>
  <c r="J52" i="87"/>
  <c r="K53" i="87" s="1"/>
  <c r="J46" i="87"/>
  <c r="K47" i="87" s="1"/>
  <c r="J40" i="87"/>
  <c r="K41" i="87" s="1"/>
  <c r="J34" i="87"/>
  <c r="K35" i="87" s="1"/>
  <c r="J28" i="87"/>
  <c r="J22" i="87"/>
  <c r="K23" i="87" s="1"/>
  <c r="J16" i="87"/>
  <c r="K17" i="87" s="1"/>
  <c r="K18" i="87"/>
  <c r="J18" i="87"/>
  <c r="K19" i="87" s="1"/>
  <c r="J14" i="87"/>
  <c r="K15" i="87" s="1"/>
  <c r="J50" i="87"/>
  <c r="K51" i="87" s="1"/>
  <c r="J48" i="87"/>
  <c r="J42" i="87"/>
  <c r="K43" i="87" s="1"/>
  <c r="J36" i="87"/>
  <c r="K37" i="87" s="1"/>
  <c r="J30" i="87"/>
  <c r="K31" i="87" s="1"/>
  <c r="J24" i="87"/>
  <c r="K25" i="87" s="1"/>
  <c r="BU267" i="59" l="1"/>
  <c r="BT267" i="59"/>
  <c r="BS267" i="59"/>
  <c r="BR267" i="59"/>
  <c r="BQ267" i="59"/>
  <c r="BP267" i="59"/>
  <c r="BO267" i="59"/>
  <c r="BN267" i="59"/>
  <c r="BM267" i="59"/>
  <c r="BL267" i="59"/>
  <c r="BK267" i="59"/>
  <c r="BJ267" i="59"/>
  <c r="BI267" i="59"/>
  <c r="BH267" i="59"/>
  <c r="BG267" i="59"/>
  <c r="BF267" i="59"/>
  <c r="BE267" i="59"/>
  <c r="BD267" i="59"/>
  <c r="BC267" i="59"/>
  <c r="BB267" i="59"/>
  <c r="BA267" i="59"/>
  <c r="AZ267" i="59"/>
  <c r="AY267" i="59"/>
  <c r="AX267" i="59"/>
  <c r="AW267" i="59"/>
  <c r="AV267" i="59"/>
  <c r="AU267" i="59"/>
  <c r="AT267" i="59"/>
  <c r="AS267" i="59"/>
  <c r="AR267" i="59"/>
  <c r="AQ267" i="59"/>
  <c r="AP267" i="59"/>
  <c r="AO267" i="59"/>
  <c r="AN267" i="59"/>
  <c r="AM267" i="59"/>
  <c r="AL267" i="59"/>
  <c r="AK267" i="59"/>
  <c r="AJ267" i="59"/>
  <c r="AI267" i="59"/>
  <c r="AH267" i="59"/>
  <c r="AG267" i="59"/>
  <c r="AF267" i="59"/>
  <c r="AE267" i="59"/>
  <c r="AD267" i="59"/>
  <c r="AC267" i="59"/>
  <c r="AB267" i="59"/>
  <c r="AA267" i="59"/>
  <c r="Z267" i="59"/>
  <c r="Y267" i="59"/>
  <c r="X267" i="59"/>
  <c r="W267" i="59"/>
  <c r="V267" i="59"/>
  <c r="U267" i="59"/>
  <c r="T267" i="59"/>
  <c r="S267" i="59"/>
  <c r="R267" i="59"/>
  <c r="Q267" i="59"/>
  <c r="P267" i="59"/>
  <c r="O267" i="59"/>
  <c r="N267" i="59"/>
  <c r="M267" i="59"/>
  <c r="L267" i="59"/>
  <c r="BW265" i="59"/>
  <c r="BV265" i="59"/>
  <c r="BW264" i="59"/>
  <c r="BV264" i="59"/>
  <c r="L264" i="64" s="1"/>
  <c r="EY264" i="64" s="1"/>
  <c r="BW263" i="59"/>
  <c r="BV263" i="59"/>
  <c r="BW262" i="59"/>
  <c r="BV262" i="59"/>
  <c r="L262" i="64" s="1"/>
  <c r="EY262" i="64" s="1"/>
  <c r="BW261" i="59"/>
  <c r="BV261" i="59"/>
  <c r="BW260" i="59"/>
  <c r="BV260" i="59"/>
  <c r="BW259" i="59"/>
  <c r="BV259" i="59"/>
  <c r="L259" i="64" s="1"/>
  <c r="BW258" i="59"/>
  <c r="BV258" i="59"/>
  <c r="BW257" i="59"/>
  <c r="BV257" i="59"/>
  <c r="L257" i="64" s="1"/>
  <c r="EY257" i="64" s="1"/>
  <c r="BW256" i="59"/>
  <c r="BV256" i="59"/>
  <c r="BW255" i="59"/>
  <c r="BV255" i="59"/>
  <c r="BW254" i="59"/>
  <c r="BV254" i="59"/>
  <c r="L254" i="64" s="1"/>
  <c r="EY254" i="64" s="1"/>
  <c r="BW253" i="59"/>
  <c r="BV253" i="59"/>
  <c r="BW252" i="59"/>
  <c r="BV252" i="59"/>
  <c r="L252" i="64" s="1"/>
  <c r="EY252" i="64" s="1"/>
  <c r="BW251" i="59"/>
  <c r="BV251" i="59"/>
  <c r="BW250" i="59"/>
  <c r="BV250" i="59"/>
  <c r="BW249" i="59"/>
  <c r="BV249" i="59"/>
  <c r="L249" i="64" s="1"/>
  <c r="BW248" i="59"/>
  <c r="BV248" i="59"/>
  <c r="BW247" i="59"/>
  <c r="BV247" i="59"/>
  <c r="L247" i="64" s="1"/>
  <c r="EY247" i="64" s="1"/>
  <c r="BW246" i="59"/>
  <c r="BV246" i="59"/>
  <c r="BW245" i="59"/>
  <c r="BV245" i="59"/>
  <c r="BW244" i="59"/>
  <c r="M244" i="64" s="1"/>
  <c r="BV244" i="59"/>
  <c r="L244" i="64" s="1"/>
  <c r="BW243" i="59"/>
  <c r="BV243" i="59"/>
  <c r="BW242" i="59"/>
  <c r="M242" i="64" s="1"/>
  <c r="BV242" i="59"/>
  <c r="L242" i="64" s="1"/>
  <c r="BW241" i="59"/>
  <c r="BV241" i="59"/>
  <c r="BW240" i="59"/>
  <c r="BV240" i="59"/>
  <c r="BW239" i="59"/>
  <c r="BV239" i="59"/>
  <c r="L239" i="64" s="1"/>
  <c r="BW238" i="59"/>
  <c r="BV238" i="59"/>
  <c r="BW237" i="59"/>
  <c r="BV237" i="59"/>
  <c r="L237" i="64" s="1"/>
  <c r="EY237" i="64" s="1"/>
  <c r="BW236" i="59"/>
  <c r="BV236" i="59"/>
  <c r="BW235" i="59"/>
  <c r="BV235" i="59"/>
  <c r="BW234" i="59"/>
  <c r="BV234" i="59"/>
  <c r="L234" i="64" s="1"/>
  <c r="EY234" i="64" s="1"/>
  <c r="BW233" i="59"/>
  <c r="BV233" i="59"/>
  <c r="BW232" i="59"/>
  <c r="BV232" i="59"/>
  <c r="L232" i="64" s="1"/>
  <c r="EY232" i="64" s="1"/>
  <c r="BW231" i="59"/>
  <c r="BV231" i="59"/>
  <c r="BW230" i="59"/>
  <c r="BV230" i="59"/>
  <c r="BW229" i="59"/>
  <c r="BV229" i="59"/>
  <c r="L229" i="64" s="1"/>
  <c r="BW228" i="59"/>
  <c r="BV228" i="59"/>
  <c r="BW227" i="59"/>
  <c r="BV227" i="59"/>
  <c r="L227" i="64" s="1"/>
  <c r="EY227" i="64" s="1"/>
  <c r="BW226" i="59"/>
  <c r="BV226" i="59"/>
  <c r="BW225" i="59"/>
  <c r="BV225" i="59"/>
  <c r="BW224" i="59"/>
  <c r="BV224" i="59"/>
  <c r="L224" i="64" s="1"/>
  <c r="EY224" i="64" s="1"/>
  <c r="BW223" i="59"/>
  <c r="BV223" i="59"/>
  <c r="BW222" i="59"/>
  <c r="BV222" i="59"/>
  <c r="L222" i="64" s="1"/>
  <c r="EY222" i="64" s="1"/>
  <c r="BW221" i="59"/>
  <c r="BV221" i="59"/>
  <c r="BW220" i="59"/>
  <c r="BV220" i="59"/>
  <c r="BW219" i="59"/>
  <c r="BV219" i="59"/>
  <c r="L219" i="64" s="1"/>
  <c r="BW218" i="59"/>
  <c r="BV218" i="59"/>
  <c r="BW217" i="59"/>
  <c r="BV217" i="59"/>
  <c r="L217" i="64" s="1"/>
  <c r="EY217" i="64" s="1"/>
  <c r="BW216" i="59"/>
  <c r="BV216" i="59"/>
  <c r="BW215" i="59"/>
  <c r="BV215" i="59"/>
  <c r="BW214" i="59"/>
  <c r="BV214" i="59"/>
  <c r="L214" i="64" s="1"/>
  <c r="EY214" i="64" s="1"/>
  <c r="BW213" i="59"/>
  <c r="BV213" i="59"/>
  <c r="BW212" i="59"/>
  <c r="BV212" i="59"/>
  <c r="L212" i="64" s="1"/>
  <c r="EY212" i="64" s="1"/>
  <c r="BW211" i="59"/>
  <c r="BV211" i="59"/>
  <c r="BW210" i="59"/>
  <c r="BV210" i="59"/>
  <c r="BW209" i="59"/>
  <c r="BV209" i="59"/>
  <c r="L209" i="64" s="1"/>
  <c r="BW208" i="59"/>
  <c r="BV208" i="59"/>
  <c r="BW207" i="59"/>
  <c r="BV207" i="59"/>
  <c r="L207" i="64" s="1"/>
  <c r="EY207" i="64" s="1"/>
  <c r="BW206" i="59"/>
  <c r="BV206" i="59"/>
  <c r="BW205" i="59"/>
  <c r="BV205" i="59"/>
  <c r="BW204" i="59"/>
  <c r="BV204" i="59"/>
  <c r="L204" i="64" s="1"/>
  <c r="BW203" i="59"/>
  <c r="BV203" i="59"/>
  <c r="BW202" i="59"/>
  <c r="BV202" i="59"/>
  <c r="L202" i="64" s="1"/>
  <c r="BW201" i="59"/>
  <c r="BV201" i="59"/>
  <c r="BW200" i="59"/>
  <c r="BV200" i="59"/>
  <c r="BW199" i="59"/>
  <c r="BV199" i="59"/>
  <c r="L199" i="64" s="1"/>
  <c r="EY199" i="64" s="1"/>
  <c r="BW198" i="59"/>
  <c r="BV198" i="59"/>
  <c r="BW197" i="59"/>
  <c r="BV197" i="59"/>
  <c r="L197" i="64" s="1"/>
  <c r="BW196" i="59"/>
  <c r="BV196" i="59"/>
  <c r="BW195" i="59"/>
  <c r="BV195" i="59"/>
  <c r="BW194" i="59"/>
  <c r="BV194" i="59"/>
  <c r="BW193" i="59"/>
  <c r="BV193" i="59"/>
  <c r="BW192" i="59"/>
  <c r="BV192" i="59"/>
  <c r="BW191" i="59"/>
  <c r="BV191" i="59"/>
  <c r="BW190" i="59"/>
  <c r="BV190" i="59"/>
  <c r="BW189" i="59"/>
  <c r="BV189" i="59"/>
  <c r="L189" i="64" s="1"/>
  <c r="EY189" i="64" s="1"/>
  <c r="BW188" i="59"/>
  <c r="BV188" i="59"/>
  <c r="BW187" i="59"/>
  <c r="BV187" i="59"/>
  <c r="L187" i="64" s="1"/>
  <c r="BW186" i="59"/>
  <c r="BV186" i="59"/>
  <c r="BW185" i="59"/>
  <c r="BV185" i="59"/>
  <c r="BW184" i="59"/>
  <c r="BV184" i="59"/>
  <c r="L184" i="64" s="1"/>
  <c r="EY184" i="64" s="1"/>
  <c r="BW183" i="59"/>
  <c r="BV183" i="59"/>
  <c r="BW182" i="59"/>
  <c r="BV182" i="59"/>
  <c r="L182" i="64" s="1"/>
  <c r="EY182" i="64" s="1"/>
  <c r="BW181" i="59"/>
  <c r="BV181" i="59"/>
  <c r="BW180" i="59"/>
  <c r="BV180" i="59"/>
  <c r="BW179" i="59"/>
  <c r="BV179" i="59"/>
  <c r="L179" i="64" s="1"/>
  <c r="BW178" i="59"/>
  <c r="BV178" i="59"/>
  <c r="BW177" i="59"/>
  <c r="BV177" i="59"/>
  <c r="L177" i="64" s="1"/>
  <c r="EY177" i="64" s="1"/>
  <c r="BW176" i="59"/>
  <c r="BV176" i="59"/>
  <c r="BW175" i="59"/>
  <c r="BV175" i="59"/>
  <c r="BW174" i="59"/>
  <c r="BV174" i="59"/>
  <c r="L174" i="64" s="1"/>
  <c r="EY174" i="64" s="1"/>
  <c r="BW173" i="59"/>
  <c r="BV173" i="59"/>
  <c r="BW172" i="59"/>
  <c r="BV172" i="59"/>
  <c r="L172" i="64" s="1"/>
  <c r="EY172" i="64" s="1"/>
  <c r="BW171" i="59"/>
  <c r="BV171" i="59"/>
  <c r="BW170" i="59"/>
  <c r="BV170" i="59"/>
  <c r="BW169" i="59"/>
  <c r="BV169" i="59"/>
  <c r="L169" i="64" s="1"/>
  <c r="BW168" i="59"/>
  <c r="BV168" i="59"/>
  <c r="BW167" i="59"/>
  <c r="BV167" i="59"/>
  <c r="L167" i="64" s="1"/>
  <c r="EY167" i="64" s="1"/>
  <c r="BW166" i="59"/>
  <c r="BV166" i="59"/>
  <c r="BW165" i="59"/>
  <c r="BV165" i="59"/>
  <c r="BW164" i="59"/>
  <c r="BV164" i="59"/>
  <c r="L164" i="64" s="1"/>
  <c r="EY164" i="64" s="1"/>
  <c r="BW163" i="59"/>
  <c r="BV163" i="59"/>
  <c r="BW162" i="59"/>
  <c r="BV162" i="59"/>
  <c r="L162" i="64" s="1"/>
  <c r="EY162" i="64" s="1"/>
  <c r="BW161" i="59"/>
  <c r="BV161" i="59"/>
  <c r="BW160" i="59"/>
  <c r="BV160" i="59"/>
  <c r="BW159" i="59"/>
  <c r="BV159" i="59"/>
  <c r="L159" i="64" s="1"/>
  <c r="BW158" i="59"/>
  <c r="BV158" i="59"/>
  <c r="BW157" i="59"/>
  <c r="BV157" i="59"/>
  <c r="L157" i="64" s="1"/>
  <c r="EY157" i="64" s="1"/>
  <c r="BW156" i="59"/>
  <c r="BV156" i="59"/>
  <c r="BW155" i="59"/>
  <c r="BV155" i="59"/>
  <c r="BW154" i="59"/>
  <c r="BV154" i="59"/>
  <c r="L154" i="64" s="1"/>
  <c r="BW153" i="59"/>
  <c r="BV153" i="59"/>
  <c r="BW152" i="59"/>
  <c r="BV152" i="59"/>
  <c r="L152" i="64" s="1"/>
  <c r="EY152" i="64" s="1"/>
  <c r="BW151" i="59"/>
  <c r="BV151" i="59"/>
  <c r="BW150" i="59"/>
  <c r="BV150" i="59"/>
  <c r="BW149" i="59"/>
  <c r="BV149" i="59"/>
  <c r="L149" i="64" s="1"/>
  <c r="EY149" i="64" s="1"/>
  <c r="BW148" i="59"/>
  <c r="BV148" i="59"/>
  <c r="BW147" i="59"/>
  <c r="BV147" i="59"/>
  <c r="L147" i="64" s="1"/>
  <c r="EY147" i="64" s="1"/>
  <c r="BW146" i="59"/>
  <c r="BV146" i="59"/>
  <c r="BW145" i="59"/>
  <c r="BV145" i="59"/>
  <c r="BW144" i="59"/>
  <c r="BV144" i="59"/>
  <c r="L144" i="64" s="1"/>
  <c r="BW143" i="59"/>
  <c r="BV143" i="59"/>
  <c r="BW142" i="59"/>
  <c r="BV142" i="59"/>
  <c r="L142" i="64" s="1"/>
  <c r="EY142" i="64" s="1"/>
  <c r="BW141" i="59"/>
  <c r="BV141" i="59"/>
  <c r="BW140" i="59"/>
  <c r="BV140" i="59"/>
  <c r="BW139" i="59"/>
  <c r="BV139" i="59"/>
  <c r="L139" i="64" s="1"/>
  <c r="EY139" i="64" s="1"/>
  <c r="BW138" i="59"/>
  <c r="BV138" i="59"/>
  <c r="BW137" i="59"/>
  <c r="BV137" i="59"/>
  <c r="L137" i="64" s="1"/>
  <c r="EY137" i="64" s="1"/>
  <c r="BW136" i="59"/>
  <c r="BV136" i="59"/>
  <c r="BW135" i="59"/>
  <c r="BV135" i="59"/>
  <c r="BW134" i="59"/>
  <c r="BV134" i="59"/>
  <c r="L134" i="64" s="1"/>
  <c r="BW133" i="59"/>
  <c r="BV133" i="59"/>
  <c r="BW132" i="59"/>
  <c r="BV132" i="59"/>
  <c r="L132" i="64" s="1"/>
  <c r="EY132" i="64" s="1"/>
  <c r="BW131" i="59"/>
  <c r="BV131" i="59"/>
  <c r="BW130" i="59"/>
  <c r="BV130" i="59"/>
  <c r="BW129" i="59"/>
  <c r="BV129" i="59"/>
  <c r="L129" i="64" s="1"/>
  <c r="EY129" i="64" s="1"/>
  <c r="BW128" i="59"/>
  <c r="BV128" i="59"/>
  <c r="BW127" i="59"/>
  <c r="BV127" i="59"/>
  <c r="L127" i="64" s="1"/>
  <c r="BW126" i="59"/>
  <c r="BV126" i="59"/>
  <c r="BW125" i="59"/>
  <c r="BV125" i="59"/>
  <c r="BW124" i="59"/>
  <c r="BV124" i="59"/>
  <c r="L124" i="64" s="1"/>
  <c r="BW123" i="59"/>
  <c r="BV123" i="59"/>
  <c r="BW122" i="59"/>
  <c r="BV122" i="59"/>
  <c r="L122" i="64" s="1"/>
  <c r="EY122" i="64" s="1"/>
  <c r="BW121" i="59"/>
  <c r="BV121" i="59"/>
  <c r="BW120" i="59"/>
  <c r="BV120" i="59"/>
  <c r="BW119" i="59"/>
  <c r="M119" i="64" s="1"/>
  <c r="BV119" i="59"/>
  <c r="L119" i="64" s="1"/>
  <c r="BW118" i="59"/>
  <c r="BV118" i="59"/>
  <c r="BW117" i="59"/>
  <c r="M117" i="64" s="1"/>
  <c r="BV117" i="59"/>
  <c r="L117" i="64" s="1"/>
  <c r="BW116" i="59"/>
  <c r="BV116" i="59"/>
  <c r="BW115" i="59"/>
  <c r="BV115" i="59"/>
  <c r="BW114" i="59"/>
  <c r="BV114" i="59"/>
  <c r="L114" i="64" s="1"/>
  <c r="BW113" i="59"/>
  <c r="BV113" i="59"/>
  <c r="BW112" i="59"/>
  <c r="BV112" i="59"/>
  <c r="L112" i="64" s="1"/>
  <c r="EY112" i="64" s="1"/>
  <c r="BW111" i="59"/>
  <c r="BV111" i="59"/>
  <c r="BW110" i="59"/>
  <c r="BV110" i="59"/>
  <c r="BW109" i="59"/>
  <c r="BV109" i="59"/>
  <c r="L109" i="64" s="1"/>
  <c r="EY109" i="64" s="1"/>
  <c r="BW108" i="59"/>
  <c r="BV108" i="59"/>
  <c r="BW107" i="59"/>
  <c r="BV107" i="59"/>
  <c r="L107" i="64" s="1"/>
  <c r="EY107" i="64" s="1"/>
  <c r="BW106" i="59"/>
  <c r="BV106" i="59"/>
  <c r="BW105" i="59"/>
  <c r="BV105" i="59"/>
  <c r="BW104" i="59"/>
  <c r="BV104" i="59"/>
  <c r="L104" i="64" s="1"/>
  <c r="EY104" i="64" s="1"/>
  <c r="BW103" i="59"/>
  <c r="BV103" i="59"/>
  <c r="BW102" i="59"/>
  <c r="BV102" i="59"/>
  <c r="L102" i="64" s="1"/>
  <c r="BW101" i="59"/>
  <c r="BV101" i="59"/>
  <c r="BW100" i="59"/>
  <c r="BV100" i="59"/>
  <c r="BW99" i="59"/>
  <c r="BV99" i="59"/>
  <c r="L99" i="64" s="1"/>
  <c r="EY99" i="64" s="1"/>
  <c r="BW98" i="59"/>
  <c r="BV98" i="59"/>
  <c r="BW97" i="59"/>
  <c r="BV97" i="59"/>
  <c r="L97" i="64" s="1"/>
  <c r="EY97" i="64" s="1"/>
  <c r="BW96" i="59"/>
  <c r="BV96" i="59"/>
  <c r="BW95" i="59"/>
  <c r="BV95" i="59"/>
  <c r="BW94" i="59"/>
  <c r="BV94" i="59"/>
  <c r="L94" i="64" s="1"/>
  <c r="BW93" i="59"/>
  <c r="BV93" i="59"/>
  <c r="BW92" i="59"/>
  <c r="BV92" i="59"/>
  <c r="L92" i="64" s="1"/>
  <c r="EY92" i="64" s="1"/>
  <c r="BW91" i="59"/>
  <c r="BV91" i="59"/>
  <c r="BW90" i="59"/>
  <c r="BV90" i="59"/>
  <c r="BW89" i="59"/>
  <c r="BV89" i="59"/>
  <c r="L89" i="64" s="1"/>
  <c r="BW88" i="59"/>
  <c r="BV88" i="59"/>
  <c r="BW87" i="59"/>
  <c r="BV87" i="59"/>
  <c r="L87" i="64" s="1"/>
  <c r="BW86" i="59"/>
  <c r="BV86" i="59"/>
  <c r="BW85" i="59"/>
  <c r="BV85" i="59"/>
  <c r="BW84" i="59"/>
  <c r="BV84" i="59"/>
  <c r="L84" i="64" s="1"/>
  <c r="EY84" i="64" s="1"/>
  <c r="BW83" i="59"/>
  <c r="BV83" i="59"/>
  <c r="BW82" i="59"/>
  <c r="BV82" i="59"/>
  <c r="L82" i="64" s="1"/>
  <c r="BW81" i="59"/>
  <c r="BV81" i="59"/>
  <c r="BW80" i="59"/>
  <c r="BV80" i="59"/>
  <c r="BW79" i="59"/>
  <c r="BV79" i="59"/>
  <c r="BW78" i="59"/>
  <c r="BV78" i="59"/>
  <c r="BW77" i="59"/>
  <c r="BV77" i="59"/>
  <c r="BW76" i="59"/>
  <c r="BV76" i="59"/>
  <c r="BW75" i="59"/>
  <c r="BV75" i="59"/>
  <c r="BW74" i="59"/>
  <c r="BV74" i="59"/>
  <c r="L74" i="64" s="1"/>
  <c r="EY74" i="64" s="1"/>
  <c r="BW73" i="59"/>
  <c r="BV73" i="59"/>
  <c r="BW72" i="59"/>
  <c r="BV72" i="59"/>
  <c r="L72" i="64" s="1"/>
  <c r="BW71" i="59"/>
  <c r="BV71" i="59"/>
  <c r="BW70" i="59"/>
  <c r="BV70" i="59"/>
  <c r="BW69" i="59"/>
  <c r="BV69" i="59"/>
  <c r="BW68" i="59"/>
  <c r="BV68" i="59"/>
  <c r="BW67" i="59"/>
  <c r="BV67" i="59"/>
  <c r="BW66" i="59"/>
  <c r="BV66" i="59"/>
  <c r="BW65" i="59"/>
  <c r="BV65" i="59"/>
  <c r="BW64" i="59"/>
  <c r="BV64" i="59"/>
  <c r="L64" i="64" s="1"/>
  <c r="EY64" i="64" s="1"/>
  <c r="BW63" i="59"/>
  <c r="BV63" i="59"/>
  <c r="BW62" i="59"/>
  <c r="BV62" i="59"/>
  <c r="L62" i="64" s="1"/>
  <c r="BW61" i="59"/>
  <c r="BV61" i="59"/>
  <c r="BW60" i="59"/>
  <c r="BV60" i="59"/>
  <c r="BW59" i="59"/>
  <c r="BV59" i="59"/>
  <c r="BW58" i="59"/>
  <c r="BV58" i="59"/>
  <c r="BW57" i="59"/>
  <c r="BV57" i="59"/>
  <c r="BW56" i="59"/>
  <c r="BV56" i="59"/>
  <c r="BW55" i="59"/>
  <c r="BV55" i="59"/>
  <c r="BW54" i="59"/>
  <c r="BV54" i="59"/>
  <c r="L54" i="64" s="1"/>
  <c r="EY54" i="64" s="1"/>
  <c r="BW53" i="59"/>
  <c r="BV53" i="59"/>
  <c r="BW52" i="59"/>
  <c r="BV52" i="59"/>
  <c r="L52" i="64" s="1"/>
  <c r="BW51" i="59"/>
  <c r="BV51" i="59"/>
  <c r="BW50" i="59"/>
  <c r="BV50" i="59"/>
  <c r="BW49" i="59"/>
  <c r="BV49" i="59"/>
  <c r="BW48" i="59"/>
  <c r="BV48" i="59"/>
  <c r="BW47" i="59"/>
  <c r="BV47" i="59"/>
  <c r="BW46" i="59"/>
  <c r="BV46" i="59"/>
  <c r="BW45" i="59"/>
  <c r="BV45" i="59"/>
  <c r="BW44" i="59"/>
  <c r="BV44" i="59"/>
  <c r="L44" i="64" s="1"/>
  <c r="EY44" i="64" s="1"/>
  <c r="BW43" i="59"/>
  <c r="BV43" i="59"/>
  <c r="BW42" i="59"/>
  <c r="BV42" i="59"/>
  <c r="L42" i="64" s="1"/>
  <c r="BW41" i="59"/>
  <c r="BV41" i="59"/>
  <c r="BW40" i="59"/>
  <c r="BV40" i="59"/>
  <c r="BW39" i="59"/>
  <c r="BV39" i="59"/>
  <c r="L39" i="64" s="1"/>
  <c r="BW38" i="59"/>
  <c r="BV38" i="59"/>
  <c r="BW37" i="59"/>
  <c r="BV37" i="59"/>
  <c r="L37" i="64" s="1"/>
  <c r="BW36" i="59"/>
  <c r="BV36" i="59"/>
  <c r="BW35" i="59"/>
  <c r="BV35" i="59"/>
  <c r="BW34" i="59"/>
  <c r="BV34" i="59"/>
  <c r="L34" i="64" s="1"/>
  <c r="BW33" i="59"/>
  <c r="BV33" i="59"/>
  <c r="BW32" i="59"/>
  <c r="BV32" i="59"/>
  <c r="L32" i="64" s="1"/>
  <c r="BW31" i="59"/>
  <c r="BV31" i="59"/>
  <c r="BW30" i="59"/>
  <c r="BV30" i="59"/>
  <c r="BW29" i="59"/>
  <c r="BV29" i="59"/>
  <c r="L29" i="64" s="1"/>
  <c r="EY29" i="64" s="1"/>
  <c r="BW28" i="59"/>
  <c r="BV28" i="59"/>
  <c r="BW27" i="59"/>
  <c r="BV27" i="59"/>
  <c r="L27" i="64" s="1"/>
  <c r="BW26" i="59"/>
  <c r="BV26" i="59"/>
  <c r="BW25" i="59"/>
  <c r="BV25" i="59"/>
  <c r="BW24" i="59"/>
  <c r="BV24" i="59"/>
  <c r="BW23" i="59"/>
  <c r="BV23" i="59"/>
  <c r="BW22" i="59"/>
  <c r="BV22" i="59"/>
  <c r="BW21" i="59"/>
  <c r="BV21" i="59"/>
  <c r="BW20" i="59"/>
  <c r="BV20" i="59"/>
  <c r="BW19" i="59"/>
  <c r="BV19" i="59"/>
  <c r="L19" i="64" s="1"/>
  <c r="EY19" i="64" s="1"/>
  <c r="BW18" i="59"/>
  <c r="BV18" i="59"/>
  <c r="BW17" i="59"/>
  <c r="BV17" i="59"/>
  <c r="L17" i="64" s="1"/>
  <c r="BW16" i="59"/>
  <c r="BV16" i="59"/>
  <c r="BW15" i="59"/>
  <c r="BV15" i="59"/>
  <c r="BW14" i="59"/>
  <c r="BV14" i="59"/>
  <c r="BW13" i="59"/>
  <c r="BV13" i="59"/>
  <c r="BW12" i="59"/>
  <c r="BV12" i="59"/>
  <c r="BW11" i="59"/>
  <c r="BV11" i="59"/>
  <c r="Q267" i="64"/>
  <c r="R267" i="64" s="1"/>
  <c r="S267" i="64" s="1"/>
  <c r="T267" i="64" s="1"/>
  <c r="U267" i="64" s="1"/>
  <c r="V267" i="64" s="1"/>
  <c r="W267" i="64" s="1"/>
  <c r="X267" i="64" s="1"/>
  <c r="Y267" i="64" s="1"/>
  <c r="Z267" i="64" s="1"/>
  <c r="AA267" i="64" s="1"/>
  <c r="AB267" i="64" s="1"/>
  <c r="AC267" i="64" s="1"/>
  <c r="AD267" i="64" s="1"/>
  <c r="AE267" i="64" s="1"/>
  <c r="AF267" i="64" s="1"/>
  <c r="AG267" i="64" s="1"/>
  <c r="AH267" i="64" s="1"/>
  <c r="AI267" i="64" s="1"/>
  <c r="AJ267" i="64" s="1"/>
  <c r="AK267" i="64" s="1"/>
  <c r="AL267" i="64" s="1"/>
  <c r="AM267" i="64" s="1"/>
  <c r="AN267" i="64" s="1"/>
  <c r="AO267" i="64" s="1"/>
  <c r="AP267" i="64" s="1"/>
  <c r="AQ267" i="64" s="1"/>
  <c r="AR267" i="64" s="1"/>
  <c r="AS267" i="64" s="1"/>
  <c r="AT267" i="64" s="1"/>
  <c r="AU267" i="64" s="1"/>
  <c r="AV267" i="64" s="1"/>
  <c r="AW267" i="64" s="1"/>
  <c r="AX267" i="64" s="1"/>
  <c r="AY267" i="64" s="1"/>
  <c r="AZ267" i="64" s="1"/>
  <c r="BA267" i="64" s="1"/>
  <c r="BB267" i="64" s="1"/>
  <c r="BC267" i="64" s="1"/>
  <c r="BD267" i="64" s="1"/>
  <c r="BE267" i="64" s="1"/>
  <c r="BF267" i="64" s="1"/>
  <c r="BG267" i="64" s="1"/>
  <c r="BH267" i="64" s="1"/>
  <c r="BI267" i="64" s="1"/>
  <c r="BJ267" i="64" s="1"/>
  <c r="BK267" i="64" s="1"/>
  <c r="BL267" i="64" s="1"/>
  <c r="BM267" i="64" s="1"/>
  <c r="BN267" i="64" s="1"/>
  <c r="BO267" i="64" s="1"/>
  <c r="BP267" i="64" s="1"/>
  <c r="BQ267" i="64" s="1"/>
  <c r="BR267" i="64" s="1"/>
  <c r="BS267" i="64" s="1"/>
  <c r="BT267" i="64" s="1"/>
  <c r="BU267" i="64" s="1"/>
  <c r="BV267" i="64" s="1"/>
  <c r="BW267" i="64" s="1"/>
  <c r="BX267" i="64" s="1"/>
  <c r="BY267" i="64" s="1"/>
  <c r="BZ267" i="64" s="1"/>
  <c r="CA267" i="64" s="1"/>
  <c r="CB267" i="64" s="1"/>
  <c r="CC267" i="64" s="1"/>
  <c r="CD267" i="64" s="1"/>
  <c r="CE267" i="64" s="1"/>
  <c r="CF267" i="64" s="1"/>
  <c r="CG267" i="64" s="1"/>
  <c r="CH267" i="64" s="1"/>
  <c r="CI267" i="64" s="1"/>
  <c r="CJ267" i="64" s="1"/>
  <c r="CK267" i="64" s="1"/>
  <c r="CL267" i="64" s="1"/>
  <c r="CM267" i="64" s="1"/>
  <c r="CN267" i="64" s="1"/>
  <c r="CO267" i="64" s="1"/>
  <c r="CP267" i="64" s="1"/>
  <c r="CQ267" i="64" s="1"/>
  <c r="CR267" i="64" s="1"/>
  <c r="CS267" i="64" s="1"/>
  <c r="CT267" i="64" s="1"/>
  <c r="CU267" i="64" s="1"/>
  <c r="CV267" i="64" s="1"/>
  <c r="CW267" i="64" s="1"/>
  <c r="CX267" i="64" s="1"/>
  <c r="CY267" i="64" s="1"/>
  <c r="CZ267" i="64" s="1"/>
  <c r="DA267" i="64" s="1"/>
  <c r="DB267" i="64" s="1"/>
  <c r="DC267" i="64" s="1"/>
  <c r="DD267" i="64" s="1"/>
  <c r="DE267" i="64" s="1"/>
  <c r="DF267" i="64" s="1"/>
  <c r="DG267" i="64" s="1"/>
  <c r="DH267" i="64" s="1"/>
  <c r="DI267" i="64" s="1"/>
  <c r="DJ267" i="64" s="1"/>
  <c r="DK267" i="64" s="1"/>
  <c r="DL267" i="64" s="1"/>
  <c r="DM267" i="64" s="1"/>
  <c r="DN267" i="64" s="1"/>
  <c r="DO267" i="64" s="1"/>
  <c r="DP267" i="64" s="1"/>
  <c r="DQ267" i="64" s="1"/>
  <c r="DR267" i="64" s="1"/>
  <c r="DS267" i="64" s="1"/>
  <c r="DT267" i="64" s="1"/>
  <c r="DU267" i="64" s="1"/>
  <c r="DV267" i="64" s="1"/>
  <c r="DW267" i="64" s="1"/>
  <c r="DX267" i="64" s="1"/>
  <c r="DY267" i="64" s="1"/>
  <c r="DZ267" i="64" s="1"/>
  <c r="EA267" i="64" s="1"/>
  <c r="EB267" i="64" s="1"/>
  <c r="EC267" i="64" s="1"/>
  <c r="ED267" i="64" s="1"/>
  <c r="EE267" i="64" s="1"/>
  <c r="EF267" i="64" s="1"/>
  <c r="EG267" i="64" s="1"/>
  <c r="EH267" i="64" s="1"/>
  <c r="EI267" i="64" s="1"/>
  <c r="EJ267" i="64" s="1"/>
  <c r="EK267" i="64" s="1"/>
  <c r="EL267" i="64" s="1"/>
  <c r="EM267" i="64" s="1"/>
  <c r="EN267" i="64" s="1"/>
  <c r="EO267" i="64" s="1"/>
  <c r="EP267" i="64" s="1"/>
  <c r="EQ267" i="64" s="1"/>
  <c r="M265" i="64"/>
  <c r="L265" i="64"/>
  <c r="M264" i="64"/>
  <c r="M263" i="64"/>
  <c r="L263" i="64"/>
  <c r="M262" i="64"/>
  <c r="M261" i="64"/>
  <c r="L261" i="64"/>
  <c r="IA265" i="64"/>
  <c r="HZ265" i="64"/>
  <c r="HY265" i="64"/>
  <c r="GL265" i="64"/>
  <c r="GJ265" i="64"/>
  <c r="GI265" i="64"/>
  <c r="GH265" i="64"/>
  <c r="GG265" i="64"/>
  <c r="GF265" i="64"/>
  <c r="GE265" i="64"/>
  <c r="GD265" i="64"/>
  <c r="GC265" i="64"/>
  <c r="GB265" i="64"/>
  <c r="GA265" i="64"/>
  <c r="FZ265" i="64"/>
  <c r="FY265" i="64"/>
  <c r="FX265" i="64"/>
  <c r="FW265" i="64"/>
  <c r="FV265" i="64"/>
  <c r="FU265" i="64"/>
  <c r="FT265" i="64"/>
  <c r="FS265" i="64"/>
  <c r="FR265" i="64"/>
  <c r="FQ265" i="64"/>
  <c r="FP265" i="64"/>
  <c r="FO265" i="64"/>
  <c r="FN265" i="64"/>
  <c r="FM265" i="64"/>
  <c r="FL265" i="64"/>
  <c r="FK265" i="64"/>
  <c r="FJ265" i="64"/>
  <c r="FI265" i="64"/>
  <c r="FH265" i="64"/>
  <c r="FG265" i="64"/>
  <c r="FF265" i="64"/>
  <c r="FD265" i="64"/>
  <c r="FC265" i="64"/>
  <c r="EU265" i="64"/>
  <c r="ET265" i="64"/>
  <c r="ES265" i="64"/>
  <c r="ER265" i="64"/>
  <c r="EQ265" i="64"/>
  <c r="EP265" i="64"/>
  <c r="IA264" i="64"/>
  <c r="HZ264" i="64"/>
  <c r="HY264" i="64"/>
  <c r="GL264" i="64"/>
  <c r="FD264" i="64" s="1"/>
  <c r="FC264" i="64"/>
  <c r="FA264" i="64"/>
  <c r="EZ264" i="64"/>
  <c r="EX264" i="64"/>
  <c r="EU264" i="64"/>
  <c r="ET264" i="64"/>
  <c r="ES264" i="64"/>
  <c r="ER264" i="64"/>
  <c r="EQ264" i="64"/>
  <c r="EP264" i="64"/>
  <c r="IA263" i="64"/>
  <c r="HZ263" i="64"/>
  <c r="HY263" i="64"/>
  <c r="GL263" i="64"/>
  <c r="FD263" i="64" s="1"/>
  <c r="FC263" i="64"/>
  <c r="FA263" i="64"/>
  <c r="EZ263" i="64"/>
  <c r="EX263" i="64"/>
  <c r="EU263" i="64"/>
  <c r="ET263" i="64"/>
  <c r="ES263" i="64"/>
  <c r="ER263" i="64"/>
  <c r="EQ263" i="64"/>
  <c r="EP263" i="64"/>
  <c r="IA262" i="64"/>
  <c r="HZ262" i="64"/>
  <c r="HY262" i="64"/>
  <c r="GL262" i="64"/>
  <c r="FD262" i="64" s="1"/>
  <c r="FC262" i="64"/>
  <c r="FA262" i="64"/>
  <c r="EZ262" i="64"/>
  <c r="EX262" i="64"/>
  <c r="EU262" i="64"/>
  <c r="ET262" i="64"/>
  <c r="ES262" i="64"/>
  <c r="ER262" i="64"/>
  <c r="EQ262" i="64"/>
  <c r="EP262" i="64"/>
  <c r="IA261" i="64"/>
  <c r="HZ261" i="64"/>
  <c r="HY261" i="64"/>
  <c r="HP261" i="64"/>
  <c r="HO261" i="64"/>
  <c r="HN261" i="64"/>
  <c r="HM261" i="64"/>
  <c r="HL261" i="64"/>
  <c r="HK261" i="64"/>
  <c r="HJ261" i="64"/>
  <c r="HI261" i="64"/>
  <c r="HH261" i="64"/>
  <c r="HG261" i="64"/>
  <c r="HF261" i="64"/>
  <c r="HE261" i="64"/>
  <c r="HD261" i="64"/>
  <c r="HC261" i="64"/>
  <c r="HB261" i="64"/>
  <c r="HA261" i="64"/>
  <c r="GZ261" i="64"/>
  <c r="GY261" i="64"/>
  <c r="GX261" i="64"/>
  <c r="GW261" i="64"/>
  <c r="GV261" i="64"/>
  <c r="GU261" i="64"/>
  <c r="GT261" i="64"/>
  <c r="GS261" i="64"/>
  <c r="GR261" i="64"/>
  <c r="GQ261" i="64"/>
  <c r="GP261" i="64"/>
  <c r="GO261" i="64"/>
  <c r="GN261" i="64"/>
  <c r="GL261" i="64"/>
  <c r="GJ261" i="64"/>
  <c r="GI261" i="64"/>
  <c r="GH261" i="64"/>
  <c r="GG261" i="64"/>
  <c r="GF261" i="64"/>
  <c r="GE261" i="64"/>
  <c r="GD261" i="64"/>
  <c r="GC261" i="64"/>
  <c r="GB261" i="64"/>
  <c r="GA261" i="64"/>
  <c r="FZ261" i="64"/>
  <c r="FY261" i="64"/>
  <c r="FX261" i="64"/>
  <c r="FW261" i="64"/>
  <c r="FV261" i="64"/>
  <c r="FU261" i="64"/>
  <c r="FT261" i="64"/>
  <c r="FS261" i="64"/>
  <c r="FR261" i="64"/>
  <c r="FQ261" i="64"/>
  <c r="FP261" i="64"/>
  <c r="FO261" i="64"/>
  <c r="FN261" i="64"/>
  <c r="FM261" i="64"/>
  <c r="FL261" i="64"/>
  <c r="FK261" i="64"/>
  <c r="FJ261" i="64"/>
  <c r="FI261" i="64"/>
  <c r="FH261" i="64"/>
  <c r="FG261" i="64"/>
  <c r="FF261" i="64"/>
  <c r="FD261" i="64"/>
  <c r="FC261" i="64"/>
  <c r="EX261" i="64"/>
  <c r="EW261" i="64"/>
  <c r="EU261" i="64"/>
  <c r="ET261" i="64"/>
  <c r="ES261" i="64"/>
  <c r="ER261" i="64"/>
  <c r="EQ261" i="64"/>
  <c r="EP261" i="64"/>
  <c r="M260" i="64"/>
  <c r="L260" i="64"/>
  <c r="M259" i="64"/>
  <c r="M258" i="64"/>
  <c r="L258" i="64"/>
  <c r="M257" i="64"/>
  <c r="M256" i="64"/>
  <c r="EY256" i="64" s="1"/>
  <c r="L256" i="64"/>
  <c r="IA260" i="64"/>
  <c r="HZ260" i="64"/>
  <c r="HY260" i="64"/>
  <c r="GL260" i="64"/>
  <c r="GJ260" i="64"/>
  <c r="GI260" i="64"/>
  <c r="GH260" i="64"/>
  <c r="GG260" i="64"/>
  <c r="GF260" i="64"/>
  <c r="GE260" i="64"/>
  <c r="GD260" i="64"/>
  <c r="GC260" i="64"/>
  <c r="GB260" i="64"/>
  <c r="GA260" i="64"/>
  <c r="FZ260" i="64"/>
  <c r="FY260" i="64"/>
  <c r="FX260" i="64"/>
  <c r="FW260" i="64"/>
  <c r="FV260" i="64"/>
  <c r="FU260" i="64"/>
  <c r="FT260" i="64"/>
  <c r="FS260" i="64"/>
  <c r="FR260" i="64"/>
  <c r="FQ260" i="64"/>
  <c r="FP260" i="64"/>
  <c r="FO260" i="64"/>
  <c r="FN260" i="64"/>
  <c r="FM260" i="64"/>
  <c r="FL260" i="64"/>
  <c r="FK260" i="64"/>
  <c r="FJ260" i="64"/>
  <c r="FI260" i="64"/>
  <c r="FH260" i="64"/>
  <c r="FG260" i="64"/>
  <c r="FF260" i="64"/>
  <c r="FD260" i="64"/>
  <c r="FC260" i="64"/>
  <c r="EU260" i="64"/>
  <c r="ET260" i="64"/>
  <c r="ES260" i="64"/>
  <c r="ER260" i="64"/>
  <c r="EQ260" i="64"/>
  <c r="EP260" i="64"/>
  <c r="IA259" i="64"/>
  <c r="HZ259" i="64"/>
  <c r="HY259" i="64"/>
  <c r="GL259" i="64"/>
  <c r="FD259" i="64" s="1"/>
  <c r="FC259" i="64"/>
  <c r="FA259" i="64"/>
  <c r="EZ259" i="64"/>
  <c r="EX259" i="64"/>
  <c r="EU259" i="64"/>
  <c r="ET259" i="64"/>
  <c r="ES259" i="64"/>
  <c r="ER259" i="64"/>
  <c r="EQ259" i="64"/>
  <c r="EP259" i="64"/>
  <c r="IA258" i="64"/>
  <c r="HZ258" i="64"/>
  <c r="HY258" i="64"/>
  <c r="GL258" i="64"/>
  <c r="FD258" i="64" s="1"/>
  <c r="FC258" i="64"/>
  <c r="FA258" i="64"/>
  <c r="EZ258" i="64"/>
  <c r="EY258" i="64"/>
  <c r="EX258" i="64"/>
  <c r="EU258" i="64"/>
  <c r="ET258" i="64"/>
  <c r="ES258" i="64"/>
  <c r="ER258" i="64"/>
  <c r="EQ258" i="64"/>
  <c r="EP258" i="64"/>
  <c r="IA257" i="64"/>
  <c r="HZ257" i="64"/>
  <c r="HY257" i="64"/>
  <c r="GL257" i="64"/>
  <c r="FD257" i="64" s="1"/>
  <c r="FC257" i="64"/>
  <c r="FA257" i="64"/>
  <c r="EZ257" i="64"/>
  <c r="EX257" i="64"/>
  <c r="EU257" i="64"/>
  <c r="ET257" i="64"/>
  <c r="ES257" i="64"/>
  <c r="ER257" i="64"/>
  <c r="EQ257" i="64"/>
  <c r="EP257" i="64"/>
  <c r="IA256" i="64"/>
  <c r="HZ256" i="64"/>
  <c r="HY256" i="64"/>
  <c r="HP256" i="64"/>
  <c r="HO256" i="64"/>
  <c r="HN256" i="64"/>
  <c r="HM256" i="64"/>
  <c r="HL256" i="64"/>
  <c r="HK256" i="64"/>
  <c r="HJ256" i="64"/>
  <c r="HI256" i="64"/>
  <c r="HH256" i="64"/>
  <c r="HG256" i="64"/>
  <c r="HF256" i="64"/>
  <c r="HE256" i="64"/>
  <c r="HD256" i="64"/>
  <c r="HC256" i="64"/>
  <c r="HB256" i="64"/>
  <c r="HA256" i="64"/>
  <c r="GZ256" i="64"/>
  <c r="GY256" i="64"/>
  <c r="GX256" i="64"/>
  <c r="GW256" i="64"/>
  <c r="GV256" i="64"/>
  <c r="GU256" i="64"/>
  <c r="GT256" i="64"/>
  <c r="GS256" i="64"/>
  <c r="GR256" i="64"/>
  <c r="GQ256" i="64"/>
  <c r="GP256" i="64"/>
  <c r="GO256" i="64"/>
  <c r="GN256" i="64"/>
  <c r="GL256" i="64"/>
  <c r="GJ256" i="64"/>
  <c r="GI256" i="64"/>
  <c r="GH256" i="64"/>
  <c r="GG256" i="64"/>
  <c r="GF256" i="64"/>
  <c r="GE256" i="64"/>
  <c r="GD256" i="64"/>
  <c r="GC256" i="64"/>
  <c r="GB256" i="64"/>
  <c r="GA256" i="64"/>
  <c r="FZ256" i="64"/>
  <c r="FY256" i="64"/>
  <c r="FX256" i="64"/>
  <c r="FW256" i="64"/>
  <c r="FV256" i="64"/>
  <c r="FU256" i="64"/>
  <c r="FT256" i="64"/>
  <c r="FS256" i="64"/>
  <c r="FR256" i="64"/>
  <c r="FQ256" i="64"/>
  <c r="FP256" i="64"/>
  <c r="FO256" i="64"/>
  <c r="FN256" i="64"/>
  <c r="FM256" i="64"/>
  <c r="FL256" i="64"/>
  <c r="FK256" i="64"/>
  <c r="FJ256" i="64"/>
  <c r="FI256" i="64"/>
  <c r="FH256" i="64"/>
  <c r="FG256" i="64"/>
  <c r="FF256" i="64"/>
  <c r="FD256" i="64"/>
  <c r="FC256" i="64"/>
  <c r="EX256" i="64"/>
  <c r="EW256" i="64"/>
  <c r="EU256" i="64"/>
  <c r="ET256" i="64"/>
  <c r="ES256" i="64"/>
  <c r="ER256" i="64"/>
  <c r="EQ256" i="64"/>
  <c r="EP256" i="64"/>
  <c r="M255" i="64"/>
  <c r="L255" i="64"/>
  <c r="M254" i="64"/>
  <c r="M253" i="64"/>
  <c r="L253" i="64"/>
  <c r="M252" i="64"/>
  <c r="M251" i="64"/>
  <c r="L251" i="64"/>
  <c r="IA255" i="64"/>
  <c r="HZ255" i="64"/>
  <c r="HY255" i="64"/>
  <c r="GL255" i="64"/>
  <c r="GJ255" i="64"/>
  <c r="GI255" i="64"/>
  <c r="GH255" i="64"/>
  <c r="GG255" i="64"/>
  <c r="GF255" i="64"/>
  <c r="GE255" i="64"/>
  <c r="GD255" i="64"/>
  <c r="GC255" i="64"/>
  <c r="GB255" i="64"/>
  <c r="GA255" i="64"/>
  <c r="FZ255" i="64"/>
  <c r="FY255" i="64"/>
  <c r="FX255" i="64"/>
  <c r="FW255" i="64"/>
  <c r="FV255" i="64"/>
  <c r="FU255" i="64"/>
  <c r="FT255" i="64"/>
  <c r="FS255" i="64"/>
  <c r="FR255" i="64"/>
  <c r="FQ255" i="64"/>
  <c r="FP255" i="64"/>
  <c r="FO255" i="64"/>
  <c r="FN255" i="64"/>
  <c r="FM255" i="64"/>
  <c r="FL255" i="64"/>
  <c r="FK255" i="64"/>
  <c r="FJ255" i="64"/>
  <c r="FI255" i="64"/>
  <c r="FH255" i="64"/>
  <c r="FG255" i="64"/>
  <c r="FF255" i="64"/>
  <c r="FD255" i="64"/>
  <c r="FC255" i="64"/>
  <c r="EU255" i="64"/>
  <c r="ET255" i="64"/>
  <c r="ES255" i="64"/>
  <c r="ER255" i="64"/>
  <c r="EQ255" i="64"/>
  <c r="EP255" i="64"/>
  <c r="IA254" i="64"/>
  <c r="HZ254" i="64"/>
  <c r="HY254" i="64"/>
  <c r="GL254" i="64"/>
  <c r="FD254" i="64" s="1"/>
  <c r="FC254" i="64"/>
  <c r="FA254" i="64"/>
  <c r="EZ254" i="64"/>
  <c r="EX254" i="64"/>
  <c r="EU254" i="64"/>
  <c r="ET254" i="64"/>
  <c r="ES254" i="64"/>
  <c r="ER254" i="64"/>
  <c r="EQ254" i="64"/>
  <c r="EP254" i="64"/>
  <c r="IA253" i="64"/>
  <c r="HZ253" i="64"/>
  <c r="HY253" i="64"/>
  <c r="GL253" i="64"/>
  <c r="FD253" i="64" s="1"/>
  <c r="FC253" i="64"/>
  <c r="FA253" i="64"/>
  <c r="EZ253" i="64"/>
  <c r="EX253" i="64"/>
  <c r="EU253" i="64"/>
  <c r="ET253" i="64"/>
  <c r="ES253" i="64"/>
  <c r="ER253" i="64"/>
  <c r="EQ253" i="64"/>
  <c r="EP253" i="64"/>
  <c r="IA252" i="64"/>
  <c r="HZ252" i="64"/>
  <c r="HY252" i="64"/>
  <c r="GL252" i="64"/>
  <c r="FD252" i="64" s="1"/>
  <c r="FC252" i="64"/>
  <c r="FA252" i="64"/>
  <c r="EZ252" i="64"/>
  <c r="EX252" i="64"/>
  <c r="EU252" i="64"/>
  <c r="ET252" i="64"/>
  <c r="ES252" i="64"/>
  <c r="ER252" i="64"/>
  <c r="EQ252" i="64"/>
  <c r="EP252" i="64"/>
  <c r="IA251" i="64"/>
  <c r="HZ251" i="64"/>
  <c r="HY251" i="64"/>
  <c r="HP251" i="64"/>
  <c r="HO251" i="64"/>
  <c r="HN251" i="64"/>
  <c r="HM251" i="64"/>
  <c r="HL251" i="64"/>
  <c r="HK251" i="64"/>
  <c r="HJ251" i="64"/>
  <c r="HI251" i="64"/>
  <c r="HH251" i="64"/>
  <c r="HG251" i="64"/>
  <c r="HF251" i="64"/>
  <c r="HE251" i="64"/>
  <c r="HD251" i="64"/>
  <c r="HC251" i="64"/>
  <c r="HB251" i="64"/>
  <c r="HA251" i="64"/>
  <c r="GZ251" i="64"/>
  <c r="GY251" i="64"/>
  <c r="GX251" i="64"/>
  <c r="GW251" i="64"/>
  <c r="GV251" i="64"/>
  <c r="GU251" i="64"/>
  <c r="GT251" i="64"/>
  <c r="GS251" i="64"/>
  <c r="GR251" i="64"/>
  <c r="GQ251" i="64"/>
  <c r="GP251" i="64"/>
  <c r="GO251" i="64"/>
  <c r="GN251" i="64"/>
  <c r="GL251" i="64"/>
  <c r="GJ251" i="64"/>
  <c r="GI251" i="64"/>
  <c r="GH251" i="64"/>
  <c r="GG251" i="64"/>
  <c r="GF251" i="64"/>
  <c r="GE251" i="64"/>
  <c r="GD251" i="64"/>
  <c r="GC251" i="64"/>
  <c r="GB251" i="64"/>
  <c r="GA251" i="64"/>
  <c r="FZ251" i="64"/>
  <c r="FY251" i="64"/>
  <c r="FX251" i="64"/>
  <c r="FW251" i="64"/>
  <c r="FV251" i="64"/>
  <c r="FU251" i="64"/>
  <c r="FT251" i="64"/>
  <c r="FS251" i="64"/>
  <c r="FR251" i="64"/>
  <c r="FQ251" i="64"/>
  <c r="FP251" i="64"/>
  <c r="FO251" i="64"/>
  <c r="FN251" i="64"/>
  <c r="FM251" i="64"/>
  <c r="FL251" i="64"/>
  <c r="FK251" i="64"/>
  <c r="FJ251" i="64"/>
  <c r="FI251" i="64"/>
  <c r="FH251" i="64"/>
  <c r="FG251" i="64"/>
  <c r="FF251" i="64"/>
  <c r="FD251" i="64"/>
  <c r="FC251" i="64"/>
  <c r="EX251" i="64"/>
  <c r="EW251" i="64"/>
  <c r="EU251" i="64"/>
  <c r="ET251" i="64"/>
  <c r="ES251" i="64"/>
  <c r="ER251" i="64"/>
  <c r="EQ251" i="64"/>
  <c r="EP251" i="64"/>
  <c r="M250" i="64"/>
  <c r="L250" i="64"/>
  <c r="M249" i="64"/>
  <c r="M248" i="64"/>
  <c r="L248" i="64"/>
  <c r="M247" i="64"/>
  <c r="M246" i="64"/>
  <c r="L246" i="64"/>
  <c r="IA250" i="64"/>
  <c r="HZ250" i="64"/>
  <c r="HY250" i="64"/>
  <c r="GL250" i="64"/>
  <c r="GJ250" i="64"/>
  <c r="GI250" i="64"/>
  <c r="GH250" i="64"/>
  <c r="GG250" i="64"/>
  <c r="GF250" i="64"/>
  <c r="GE250" i="64"/>
  <c r="GD250" i="64"/>
  <c r="GC250" i="64"/>
  <c r="GB250" i="64"/>
  <c r="GA250" i="64"/>
  <c r="FZ250" i="64"/>
  <c r="FY250" i="64"/>
  <c r="FX250" i="64"/>
  <c r="FW250" i="64"/>
  <c r="FV250" i="64"/>
  <c r="FU250" i="64"/>
  <c r="FT250" i="64"/>
  <c r="FS250" i="64"/>
  <c r="FR250" i="64"/>
  <c r="FQ250" i="64"/>
  <c r="FP250" i="64"/>
  <c r="FO250" i="64"/>
  <c r="FN250" i="64"/>
  <c r="FM250" i="64"/>
  <c r="FL250" i="64"/>
  <c r="FK250" i="64"/>
  <c r="FJ250" i="64"/>
  <c r="FI250" i="64"/>
  <c r="FH250" i="64"/>
  <c r="FG250" i="64"/>
  <c r="FF250" i="64"/>
  <c r="FD250" i="64"/>
  <c r="FC250" i="64"/>
  <c r="FB250" i="64"/>
  <c r="EU250" i="64"/>
  <c r="ET250" i="64"/>
  <c r="ES250" i="64"/>
  <c r="ER250" i="64"/>
  <c r="EQ250" i="64"/>
  <c r="EP250" i="64"/>
  <c r="IA249" i="64"/>
  <c r="HZ249" i="64"/>
  <c r="HY249" i="64"/>
  <c r="GL249" i="64"/>
  <c r="FD249" i="64" s="1"/>
  <c r="FC249" i="64"/>
  <c r="FA249" i="64"/>
  <c r="EZ249" i="64"/>
  <c r="EX249" i="64"/>
  <c r="EU249" i="64"/>
  <c r="ET249" i="64"/>
  <c r="ES249" i="64"/>
  <c r="ER249" i="64"/>
  <c r="EQ249" i="64"/>
  <c r="EP249" i="64"/>
  <c r="IA248" i="64"/>
  <c r="HZ248" i="64"/>
  <c r="HY248" i="64"/>
  <c r="GL248" i="64"/>
  <c r="FD248" i="64" s="1"/>
  <c r="FC248" i="64"/>
  <c r="FA248" i="64"/>
  <c r="EZ248" i="64"/>
  <c r="EY248" i="64"/>
  <c r="EX248" i="64"/>
  <c r="EU248" i="64"/>
  <c r="ET248" i="64"/>
  <c r="ES248" i="64"/>
  <c r="ER248" i="64"/>
  <c r="EQ248" i="64"/>
  <c r="EP248" i="64"/>
  <c r="IA247" i="64"/>
  <c r="HZ247" i="64"/>
  <c r="HY247" i="64"/>
  <c r="GL247" i="64"/>
  <c r="FD247" i="64"/>
  <c r="FC247" i="64"/>
  <c r="FA247" i="64"/>
  <c r="EZ247" i="64"/>
  <c r="EX247" i="64"/>
  <c r="EU247" i="64"/>
  <c r="ET247" i="64"/>
  <c r="ES247" i="64"/>
  <c r="ER247" i="64"/>
  <c r="EQ247" i="64"/>
  <c r="EP247" i="64"/>
  <c r="IA246" i="64"/>
  <c r="HZ246" i="64"/>
  <c r="HY246" i="64"/>
  <c r="HP246" i="64"/>
  <c r="HO246" i="64"/>
  <c r="HN246" i="64"/>
  <c r="HM246" i="64"/>
  <c r="HL246" i="64"/>
  <c r="HK246" i="64"/>
  <c r="HJ246" i="64"/>
  <c r="HI246" i="64"/>
  <c r="HH246" i="64"/>
  <c r="HG246" i="64"/>
  <c r="HF246" i="64"/>
  <c r="HE246" i="64"/>
  <c r="HD246" i="64"/>
  <c r="HC246" i="64"/>
  <c r="HB246" i="64"/>
  <c r="HA246" i="64"/>
  <c r="GZ246" i="64"/>
  <c r="GY246" i="64"/>
  <c r="GX246" i="64"/>
  <c r="GW246" i="64"/>
  <c r="GV246" i="64"/>
  <c r="GU246" i="64"/>
  <c r="GT246" i="64"/>
  <c r="GS246" i="64"/>
  <c r="GR246" i="64"/>
  <c r="GQ246" i="64"/>
  <c r="GP246" i="64"/>
  <c r="GO246" i="64"/>
  <c r="GN246" i="64"/>
  <c r="GL246" i="64"/>
  <c r="GJ246" i="64"/>
  <c r="GI246" i="64"/>
  <c r="GH246" i="64"/>
  <c r="GG246" i="64"/>
  <c r="GF246" i="64"/>
  <c r="GE246" i="64"/>
  <c r="GD246" i="64"/>
  <c r="GC246" i="64"/>
  <c r="GB246" i="64"/>
  <c r="GA246" i="64"/>
  <c r="FZ246" i="64"/>
  <c r="FY246" i="64"/>
  <c r="FX246" i="64"/>
  <c r="FW246" i="64"/>
  <c r="FV246" i="64"/>
  <c r="FU246" i="64"/>
  <c r="FT246" i="64"/>
  <c r="FS246" i="64"/>
  <c r="FR246" i="64"/>
  <c r="FQ246" i="64"/>
  <c r="FP246" i="64"/>
  <c r="FO246" i="64"/>
  <c r="FN246" i="64"/>
  <c r="FM246" i="64"/>
  <c r="FL246" i="64"/>
  <c r="FK246" i="64"/>
  <c r="FJ246" i="64"/>
  <c r="FI246" i="64"/>
  <c r="FH246" i="64"/>
  <c r="FA246" i="64" s="1"/>
  <c r="FG246" i="64"/>
  <c r="FF246" i="64"/>
  <c r="EX246" i="64" s="1"/>
  <c r="FD246" i="64"/>
  <c r="FC246" i="64"/>
  <c r="EY246" i="64"/>
  <c r="EW246" i="64"/>
  <c r="EU246" i="64"/>
  <c r="ET246" i="64"/>
  <c r="ES246" i="64"/>
  <c r="ER246" i="64"/>
  <c r="EQ246" i="64"/>
  <c r="EP246" i="64"/>
  <c r="M245" i="64"/>
  <c r="L245" i="64"/>
  <c r="M243" i="64"/>
  <c r="L243" i="64"/>
  <c r="M241" i="64"/>
  <c r="L241" i="64"/>
  <c r="IA245" i="64"/>
  <c r="HZ245" i="64"/>
  <c r="HY245" i="64"/>
  <c r="GL245" i="64"/>
  <c r="GJ245" i="64"/>
  <c r="GI245" i="64"/>
  <c r="GH245" i="64"/>
  <c r="GG245" i="64"/>
  <c r="GF245" i="64"/>
  <c r="GE245" i="64"/>
  <c r="GD245" i="64"/>
  <c r="GC245" i="64"/>
  <c r="GB245" i="64"/>
  <c r="GA245" i="64"/>
  <c r="FZ245" i="64"/>
  <c r="FY245" i="64"/>
  <c r="FX245" i="64"/>
  <c r="FW245" i="64"/>
  <c r="FV245" i="64"/>
  <c r="FU245" i="64"/>
  <c r="FT245" i="64"/>
  <c r="FS245" i="64"/>
  <c r="FR245" i="64"/>
  <c r="FQ245" i="64"/>
  <c r="FP245" i="64"/>
  <c r="FO245" i="64"/>
  <c r="FN245" i="64"/>
  <c r="FM245" i="64"/>
  <c r="FL245" i="64"/>
  <c r="FK245" i="64"/>
  <c r="FJ245" i="64"/>
  <c r="FI245" i="64"/>
  <c r="FH245" i="64"/>
  <c r="FG245" i="64"/>
  <c r="FF245" i="64"/>
  <c r="FD245" i="64"/>
  <c r="FC245" i="64"/>
  <c r="EU245" i="64"/>
  <c r="ET245" i="64"/>
  <c r="ES245" i="64"/>
  <c r="ER245" i="64"/>
  <c r="EQ245" i="64"/>
  <c r="EP245" i="64"/>
  <c r="IA244" i="64"/>
  <c r="HZ244" i="64"/>
  <c r="HY244" i="64"/>
  <c r="GL244" i="64"/>
  <c r="FD244" i="64" s="1"/>
  <c r="FC244" i="64"/>
  <c r="FA244" i="64"/>
  <c r="EZ244" i="64"/>
  <c r="EX244" i="64"/>
  <c r="EU244" i="64"/>
  <c r="ET244" i="64"/>
  <c r="ES244" i="64"/>
  <c r="ER244" i="64"/>
  <c r="EQ244" i="64"/>
  <c r="EP244" i="64"/>
  <c r="IA243" i="64"/>
  <c r="HZ243" i="64"/>
  <c r="HY243" i="64"/>
  <c r="GL243" i="64"/>
  <c r="FD243" i="64" s="1"/>
  <c r="FC243" i="64"/>
  <c r="FA243" i="64"/>
  <c r="EZ243" i="64"/>
  <c r="EX243" i="64"/>
  <c r="EU243" i="64"/>
  <c r="ET243" i="64"/>
  <c r="ES243" i="64"/>
  <c r="ER243" i="64"/>
  <c r="EQ243" i="64"/>
  <c r="EP243" i="64"/>
  <c r="IA242" i="64"/>
  <c r="HZ242" i="64"/>
  <c r="HY242" i="64"/>
  <c r="GL242" i="64"/>
  <c r="FD242" i="64" s="1"/>
  <c r="FC242" i="64"/>
  <c r="FA242" i="64"/>
  <c r="EZ242" i="64"/>
  <c r="EX242" i="64"/>
  <c r="EU242" i="64"/>
  <c r="ET242" i="64"/>
  <c r="ES242" i="64"/>
  <c r="ER242" i="64"/>
  <c r="EQ242" i="64"/>
  <c r="EP242" i="64"/>
  <c r="IA241" i="64"/>
  <c r="HZ241" i="64"/>
  <c r="HY241" i="64"/>
  <c r="HP241" i="64"/>
  <c r="HO241" i="64"/>
  <c r="HN241" i="64"/>
  <c r="HM241" i="64"/>
  <c r="HL241" i="64"/>
  <c r="HK241" i="64"/>
  <c r="HJ241" i="64"/>
  <c r="HI241" i="64"/>
  <c r="HH241" i="64"/>
  <c r="HG241" i="64"/>
  <c r="HF241" i="64"/>
  <c r="HE241" i="64"/>
  <c r="HD241" i="64"/>
  <c r="HC241" i="64"/>
  <c r="HB241" i="64"/>
  <c r="HA241" i="64"/>
  <c r="GZ241" i="64"/>
  <c r="GY241" i="64"/>
  <c r="GX241" i="64"/>
  <c r="GW241" i="64"/>
  <c r="GV241" i="64"/>
  <c r="GU241" i="64"/>
  <c r="GT241" i="64"/>
  <c r="GS241" i="64"/>
  <c r="GR241" i="64"/>
  <c r="GQ241" i="64"/>
  <c r="GP241" i="64"/>
  <c r="GO241" i="64"/>
  <c r="GN241" i="64"/>
  <c r="GL241" i="64"/>
  <c r="GJ241" i="64"/>
  <c r="GI241" i="64"/>
  <c r="GH241" i="64"/>
  <c r="GG241" i="64"/>
  <c r="GF241" i="64"/>
  <c r="GE241" i="64"/>
  <c r="GD241" i="64"/>
  <c r="GC241" i="64"/>
  <c r="GB241" i="64"/>
  <c r="GA241" i="64"/>
  <c r="FZ241" i="64"/>
  <c r="FY241" i="64"/>
  <c r="FX241" i="64"/>
  <c r="FW241" i="64"/>
  <c r="FV241" i="64"/>
  <c r="FU241" i="64"/>
  <c r="FT241" i="64"/>
  <c r="FS241" i="64"/>
  <c r="FR241" i="64"/>
  <c r="FQ241" i="64"/>
  <c r="FP241" i="64"/>
  <c r="FO241" i="64"/>
  <c r="FN241" i="64"/>
  <c r="FM241" i="64"/>
  <c r="FL241" i="64"/>
  <c r="FK241" i="64"/>
  <c r="FJ241" i="64"/>
  <c r="FI241" i="64"/>
  <c r="FH241" i="64"/>
  <c r="FG241" i="64"/>
  <c r="FF241" i="64"/>
  <c r="FD241" i="64"/>
  <c r="FC241" i="64"/>
  <c r="EX241" i="64"/>
  <c r="EW241" i="64"/>
  <c r="EU241" i="64"/>
  <c r="ET241" i="64"/>
  <c r="ES241" i="64"/>
  <c r="ER241" i="64"/>
  <c r="EQ241" i="64"/>
  <c r="EP241" i="64"/>
  <c r="M240" i="64"/>
  <c r="L240" i="64"/>
  <c r="M239" i="64"/>
  <c r="M238" i="64"/>
  <c r="L238" i="64"/>
  <c r="M237" i="64"/>
  <c r="M236" i="64"/>
  <c r="EY236" i="64" s="1"/>
  <c r="L236" i="64"/>
  <c r="IA240" i="64"/>
  <c r="HZ240" i="64"/>
  <c r="HY240" i="64"/>
  <c r="GL240" i="64"/>
  <c r="GJ240" i="64"/>
  <c r="GI240" i="64"/>
  <c r="GH240" i="64"/>
  <c r="GG240" i="64"/>
  <c r="GF240" i="64"/>
  <c r="GE240" i="64"/>
  <c r="GD240" i="64"/>
  <c r="GC240" i="64"/>
  <c r="GB240" i="64"/>
  <c r="GA240" i="64"/>
  <c r="FZ240" i="64"/>
  <c r="FY240" i="64"/>
  <c r="FX240" i="64"/>
  <c r="FW240" i="64"/>
  <c r="FV240" i="64"/>
  <c r="FU240" i="64"/>
  <c r="FT240" i="64"/>
  <c r="FS240" i="64"/>
  <c r="FR240" i="64"/>
  <c r="FQ240" i="64"/>
  <c r="FP240" i="64"/>
  <c r="FO240" i="64"/>
  <c r="FN240" i="64"/>
  <c r="FM240" i="64"/>
  <c r="FL240" i="64"/>
  <c r="FK240" i="64"/>
  <c r="FJ240" i="64"/>
  <c r="FI240" i="64"/>
  <c r="FH240" i="64"/>
  <c r="FG240" i="64"/>
  <c r="FF240" i="64"/>
  <c r="FD240" i="64"/>
  <c r="FC240" i="64"/>
  <c r="EU240" i="64"/>
  <c r="ET240" i="64"/>
  <c r="ES240" i="64"/>
  <c r="ER240" i="64"/>
  <c r="EQ240" i="64"/>
  <c r="EP240" i="64"/>
  <c r="IA239" i="64"/>
  <c r="HZ239" i="64"/>
  <c r="HY239" i="64"/>
  <c r="GL239" i="64"/>
  <c r="FD239" i="64" s="1"/>
  <c r="FC239" i="64"/>
  <c r="FA239" i="64"/>
  <c r="EZ239" i="64"/>
  <c r="EX239" i="64"/>
  <c r="EU239" i="64"/>
  <c r="ET239" i="64"/>
  <c r="ES239" i="64"/>
  <c r="ER239" i="64"/>
  <c r="EQ239" i="64"/>
  <c r="EP239" i="64"/>
  <c r="IA238" i="64"/>
  <c r="HZ238" i="64"/>
  <c r="HY238" i="64"/>
  <c r="GL238" i="64"/>
  <c r="FD238" i="64" s="1"/>
  <c r="FC238" i="64"/>
  <c r="FA238" i="64"/>
  <c r="EZ238" i="64"/>
  <c r="EY238" i="64"/>
  <c r="EX238" i="64"/>
  <c r="EU238" i="64"/>
  <c r="ET238" i="64"/>
  <c r="ES238" i="64"/>
  <c r="ER238" i="64"/>
  <c r="EQ238" i="64"/>
  <c r="EP238" i="64"/>
  <c r="IA237" i="64"/>
  <c r="HZ237" i="64"/>
  <c r="HY237" i="64"/>
  <c r="GL237" i="64"/>
  <c r="FD237" i="64" s="1"/>
  <c r="FC237" i="64"/>
  <c r="FA237" i="64"/>
  <c r="EZ237" i="64"/>
  <c r="EX237" i="64"/>
  <c r="EU237" i="64"/>
  <c r="ET237" i="64"/>
  <c r="ES237" i="64"/>
  <c r="ER237" i="64"/>
  <c r="EQ237" i="64"/>
  <c r="EP237" i="64"/>
  <c r="IA236" i="64"/>
  <c r="HZ236" i="64"/>
  <c r="HY236" i="64"/>
  <c r="HP236" i="64"/>
  <c r="HO236" i="64"/>
  <c r="HN236" i="64"/>
  <c r="HM236" i="64"/>
  <c r="HL236" i="64"/>
  <c r="HK236" i="64"/>
  <c r="HJ236" i="64"/>
  <c r="HI236" i="64"/>
  <c r="HH236" i="64"/>
  <c r="HG236" i="64"/>
  <c r="HF236" i="64"/>
  <c r="HE236" i="64"/>
  <c r="HD236" i="64"/>
  <c r="HC236" i="64"/>
  <c r="HB236" i="64"/>
  <c r="HA236" i="64"/>
  <c r="GZ236" i="64"/>
  <c r="GY236" i="64"/>
  <c r="GX236" i="64"/>
  <c r="GW236" i="64"/>
  <c r="GV236" i="64"/>
  <c r="GU236" i="64"/>
  <c r="GT236" i="64"/>
  <c r="GS236" i="64"/>
  <c r="GR236" i="64"/>
  <c r="GQ236" i="64"/>
  <c r="GP236" i="64"/>
  <c r="GO236" i="64"/>
  <c r="GN236" i="64"/>
  <c r="GL236" i="64"/>
  <c r="GJ236" i="64"/>
  <c r="GI236" i="64"/>
  <c r="GH236" i="64"/>
  <c r="GG236" i="64"/>
  <c r="GF236" i="64"/>
  <c r="GE236" i="64"/>
  <c r="GD236" i="64"/>
  <c r="GC236" i="64"/>
  <c r="GB236" i="64"/>
  <c r="GA236" i="64"/>
  <c r="FZ236" i="64"/>
  <c r="FY236" i="64"/>
  <c r="FX236" i="64"/>
  <c r="FW236" i="64"/>
  <c r="FV236" i="64"/>
  <c r="FU236" i="64"/>
  <c r="FT236" i="64"/>
  <c r="FS236" i="64"/>
  <c r="FR236" i="64"/>
  <c r="FQ236" i="64"/>
  <c r="FP236" i="64"/>
  <c r="FO236" i="64"/>
  <c r="FN236" i="64"/>
  <c r="FM236" i="64"/>
  <c r="FL236" i="64"/>
  <c r="FK236" i="64"/>
  <c r="FJ236" i="64"/>
  <c r="FI236" i="64"/>
  <c r="FH236" i="64"/>
  <c r="FG236" i="64"/>
  <c r="FF236" i="64"/>
  <c r="FD236" i="64"/>
  <c r="FC236" i="64"/>
  <c r="EX236" i="64"/>
  <c r="EW236" i="64"/>
  <c r="EU236" i="64"/>
  <c r="ET236" i="64"/>
  <c r="ES236" i="64"/>
  <c r="ER236" i="64"/>
  <c r="EQ236" i="64"/>
  <c r="EP236" i="64"/>
  <c r="M235" i="64"/>
  <c r="L235" i="64"/>
  <c r="M234" i="64"/>
  <c r="M233" i="64"/>
  <c r="L233" i="64"/>
  <c r="M232" i="64"/>
  <c r="M231" i="64"/>
  <c r="L231" i="64"/>
  <c r="IA235" i="64"/>
  <c r="HZ235" i="64"/>
  <c r="HY235" i="64"/>
  <c r="GL235" i="64"/>
  <c r="GJ235" i="64"/>
  <c r="GI235" i="64"/>
  <c r="GH235" i="64"/>
  <c r="GG235" i="64"/>
  <c r="GF235" i="64"/>
  <c r="GE235" i="64"/>
  <c r="GD235" i="64"/>
  <c r="GC235" i="64"/>
  <c r="GB235" i="64"/>
  <c r="GA235" i="64"/>
  <c r="FZ235" i="64"/>
  <c r="FY235" i="64"/>
  <c r="FX235" i="64"/>
  <c r="FW235" i="64"/>
  <c r="FV235" i="64"/>
  <c r="FU235" i="64"/>
  <c r="FT235" i="64"/>
  <c r="FS235" i="64"/>
  <c r="FR235" i="64"/>
  <c r="FQ235" i="64"/>
  <c r="FP235" i="64"/>
  <c r="FO235" i="64"/>
  <c r="FN235" i="64"/>
  <c r="FM235" i="64"/>
  <c r="FL235" i="64"/>
  <c r="FK235" i="64"/>
  <c r="FJ235" i="64"/>
  <c r="FI235" i="64"/>
  <c r="FB235" i="64" s="1"/>
  <c r="FH235" i="64"/>
  <c r="FG235" i="64"/>
  <c r="FF235" i="64"/>
  <c r="FD235" i="64"/>
  <c r="FC235" i="64"/>
  <c r="EU235" i="64"/>
  <c r="ET235" i="64"/>
  <c r="ES235" i="64"/>
  <c r="ER235" i="64"/>
  <c r="EQ235" i="64"/>
  <c r="EP235" i="64"/>
  <c r="IA234" i="64"/>
  <c r="HZ234" i="64"/>
  <c r="HY234" i="64"/>
  <c r="GL234" i="64"/>
  <c r="FD234" i="64" s="1"/>
  <c r="FC234" i="64"/>
  <c r="FA234" i="64"/>
  <c r="EZ234" i="64"/>
  <c r="EX234" i="64"/>
  <c r="EU234" i="64"/>
  <c r="ET234" i="64"/>
  <c r="ES234" i="64"/>
  <c r="ER234" i="64"/>
  <c r="EV234" i="64" s="1"/>
  <c r="EQ234" i="64"/>
  <c r="EP234" i="64"/>
  <c r="IA233" i="64"/>
  <c r="HZ233" i="64"/>
  <c r="HY233" i="64"/>
  <c r="GL233" i="64"/>
  <c r="FD233" i="64" s="1"/>
  <c r="FC233" i="64"/>
  <c r="FA233" i="64"/>
  <c r="EZ233" i="64"/>
  <c r="EX233" i="64"/>
  <c r="EU233" i="64"/>
  <c r="ET233" i="64"/>
  <c r="ES233" i="64"/>
  <c r="ER233" i="64"/>
  <c r="EQ233" i="64"/>
  <c r="EP233" i="64"/>
  <c r="IA232" i="64"/>
  <c r="HZ232" i="64"/>
  <c r="HY232" i="64"/>
  <c r="GL232" i="64"/>
  <c r="FD232" i="64" s="1"/>
  <c r="FC232" i="64"/>
  <c r="FA232" i="64"/>
  <c r="EZ232" i="64"/>
  <c r="EX232" i="64"/>
  <c r="EU232" i="64"/>
  <c r="ET232" i="64"/>
  <c r="ES232" i="64"/>
  <c r="ER232" i="64"/>
  <c r="EQ232" i="64"/>
  <c r="EP232" i="64"/>
  <c r="IA231" i="64"/>
  <c r="HZ231" i="64"/>
  <c r="HY231" i="64"/>
  <c r="HP231" i="64"/>
  <c r="HO231" i="64"/>
  <c r="HN231" i="64"/>
  <c r="HM231" i="64"/>
  <c r="HL231" i="64"/>
  <c r="HK231" i="64"/>
  <c r="HJ231" i="64"/>
  <c r="HI231" i="64"/>
  <c r="HH231" i="64"/>
  <c r="HG231" i="64"/>
  <c r="HF231" i="64"/>
  <c r="HE231" i="64"/>
  <c r="HD231" i="64"/>
  <c r="HC231" i="64"/>
  <c r="HB231" i="64"/>
  <c r="HA231" i="64"/>
  <c r="GZ231" i="64"/>
  <c r="GY231" i="64"/>
  <c r="GX231" i="64"/>
  <c r="GW231" i="64"/>
  <c r="GV231" i="64"/>
  <c r="GU231" i="64"/>
  <c r="GT231" i="64"/>
  <c r="GS231" i="64"/>
  <c r="GR231" i="64"/>
  <c r="GQ231" i="64"/>
  <c r="GP231" i="64"/>
  <c r="GO231" i="64"/>
  <c r="GN231" i="64"/>
  <c r="GL231" i="64"/>
  <c r="GJ231" i="64"/>
  <c r="GI231" i="64"/>
  <c r="GH231" i="64"/>
  <c r="GG231" i="64"/>
  <c r="GF231" i="64"/>
  <c r="GE231" i="64"/>
  <c r="GD231" i="64"/>
  <c r="GC231" i="64"/>
  <c r="GB231" i="64"/>
  <c r="GA231" i="64"/>
  <c r="FZ231" i="64"/>
  <c r="FY231" i="64"/>
  <c r="FX231" i="64"/>
  <c r="FW231" i="64"/>
  <c r="FV231" i="64"/>
  <c r="FU231" i="64"/>
  <c r="FT231" i="64"/>
  <c r="FS231" i="64"/>
  <c r="FR231" i="64"/>
  <c r="FQ231" i="64"/>
  <c r="FP231" i="64"/>
  <c r="FO231" i="64"/>
  <c r="FN231" i="64"/>
  <c r="FM231" i="64"/>
  <c r="FL231" i="64"/>
  <c r="FK231" i="64"/>
  <c r="FJ231" i="64"/>
  <c r="FI231" i="64"/>
  <c r="FH231" i="64"/>
  <c r="FG231" i="64"/>
  <c r="FA231" i="64" s="1"/>
  <c r="FF231" i="64"/>
  <c r="FD231" i="64"/>
  <c r="FC231" i="64"/>
  <c r="EX231" i="64"/>
  <c r="EW231" i="64"/>
  <c r="EU231" i="64"/>
  <c r="ET231" i="64"/>
  <c r="ES231" i="64"/>
  <c r="ER231" i="64"/>
  <c r="EQ231" i="64"/>
  <c r="EP231" i="64"/>
  <c r="EV231" i="64" s="1"/>
  <c r="M230" i="64"/>
  <c r="L230" i="64"/>
  <c r="M229" i="64"/>
  <c r="M228" i="64"/>
  <c r="L228" i="64"/>
  <c r="M227" i="64"/>
  <c r="M226" i="64"/>
  <c r="EY226" i="64" s="1"/>
  <c r="L226" i="64"/>
  <c r="IA230" i="64"/>
  <c r="HZ230" i="64"/>
  <c r="HY230" i="64"/>
  <c r="GL230" i="64"/>
  <c r="GJ230" i="64"/>
  <c r="GI230" i="64"/>
  <c r="GH230" i="64"/>
  <c r="GG230" i="64"/>
  <c r="GF230" i="64"/>
  <c r="GE230" i="64"/>
  <c r="GD230" i="64"/>
  <c r="GC230" i="64"/>
  <c r="GB230" i="64"/>
  <c r="GA230" i="64"/>
  <c r="FZ230" i="64"/>
  <c r="FY230" i="64"/>
  <c r="FX230" i="64"/>
  <c r="FW230" i="64"/>
  <c r="FV230" i="64"/>
  <c r="FU230" i="64"/>
  <c r="FT230" i="64"/>
  <c r="FS230" i="64"/>
  <c r="FR230" i="64"/>
  <c r="FQ230" i="64"/>
  <c r="FP230" i="64"/>
  <c r="FO230" i="64"/>
  <c r="FN230" i="64"/>
  <c r="FM230" i="64"/>
  <c r="FL230" i="64"/>
  <c r="FK230" i="64"/>
  <c r="FJ230" i="64"/>
  <c r="FI230" i="64"/>
  <c r="FH230" i="64"/>
  <c r="FG230" i="64"/>
  <c r="FF230" i="64"/>
  <c r="FD230" i="64"/>
  <c r="FC230" i="64"/>
  <c r="EU230" i="64"/>
  <c r="ET230" i="64"/>
  <c r="ES230" i="64"/>
  <c r="ER230" i="64"/>
  <c r="EQ230" i="64"/>
  <c r="EP230" i="64"/>
  <c r="IA229" i="64"/>
  <c r="HZ229" i="64"/>
  <c r="HY229" i="64"/>
  <c r="GL229" i="64"/>
  <c r="FD229" i="64" s="1"/>
  <c r="FC229" i="64"/>
  <c r="FA229" i="64"/>
  <c r="EZ229" i="64"/>
  <c r="EX229" i="64"/>
  <c r="EU229" i="64"/>
  <c r="ET229" i="64"/>
  <c r="ES229" i="64"/>
  <c r="ER229" i="64"/>
  <c r="EQ229" i="64"/>
  <c r="EP229" i="64"/>
  <c r="IA228" i="64"/>
  <c r="HZ228" i="64"/>
  <c r="HY228" i="64"/>
  <c r="GL228" i="64"/>
  <c r="FD228" i="64" s="1"/>
  <c r="FC228" i="64"/>
  <c r="FA228" i="64"/>
  <c r="EZ228" i="64"/>
  <c r="EY228" i="64"/>
  <c r="EX228" i="64"/>
  <c r="EU228" i="64"/>
  <c r="ET228" i="64"/>
  <c r="ES228" i="64"/>
  <c r="ER228" i="64"/>
  <c r="EQ228" i="64"/>
  <c r="EP228" i="64"/>
  <c r="IA227" i="64"/>
  <c r="HZ227" i="64"/>
  <c r="HY227" i="64"/>
  <c r="GL227" i="64"/>
  <c r="FD227" i="64" s="1"/>
  <c r="FC227" i="64"/>
  <c r="FA227" i="64"/>
  <c r="EZ227" i="64"/>
  <c r="EX227" i="64"/>
  <c r="EU227" i="64"/>
  <c r="ET227" i="64"/>
  <c r="ES227" i="64"/>
  <c r="ER227" i="64"/>
  <c r="EQ227" i="64"/>
  <c r="EP227" i="64"/>
  <c r="IA226" i="64"/>
  <c r="HZ226" i="64"/>
  <c r="HY226" i="64"/>
  <c r="HP226" i="64"/>
  <c r="HO226" i="64"/>
  <c r="HN226" i="64"/>
  <c r="HM226" i="64"/>
  <c r="HL226" i="64"/>
  <c r="HK226" i="64"/>
  <c r="HJ226" i="64"/>
  <c r="HI226" i="64"/>
  <c r="HH226" i="64"/>
  <c r="HG226" i="64"/>
  <c r="HF226" i="64"/>
  <c r="HE226" i="64"/>
  <c r="HD226" i="64"/>
  <c r="HC226" i="64"/>
  <c r="HB226" i="64"/>
  <c r="HA226" i="64"/>
  <c r="GZ226" i="64"/>
  <c r="GY226" i="64"/>
  <c r="GX226" i="64"/>
  <c r="GW226" i="64"/>
  <c r="GV226" i="64"/>
  <c r="GU226" i="64"/>
  <c r="GT226" i="64"/>
  <c r="GS226" i="64"/>
  <c r="GR226" i="64"/>
  <c r="GQ226" i="64"/>
  <c r="GP226" i="64"/>
  <c r="GO226" i="64"/>
  <c r="GN226" i="64"/>
  <c r="GL226" i="64"/>
  <c r="GJ226" i="64"/>
  <c r="GI226" i="64"/>
  <c r="GH226" i="64"/>
  <c r="GG226" i="64"/>
  <c r="GF226" i="64"/>
  <c r="GE226" i="64"/>
  <c r="GD226" i="64"/>
  <c r="GC226" i="64"/>
  <c r="GB226" i="64"/>
  <c r="GA226" i="64"/>
  <c r="FZ226" i="64"/>
  <c r="FY226" i="64"/>
  <c r="FX226" i="64"/>
  <c r="FW226" i="64"/>
  <c r="FV226" i="64"/>
  <c r="FU226" i="64"/>
  <c r="FT226" i="64"/>
  <c r="FS226" i="64"/>
  <c r="FR226" i="64"/>
  <c r="FQ226" i="64"/>
  <c r="FP226" i="64"/>
  <c r="FO226" i="64"/>
  <c r="FN226" i="64"/>
  <c r="FM226" i="64"/>
  <c r="FL226" i="64"/>
  <c r="FK226" i="64"/>
  <c r="FJ226" i="64"/>
  <c r="FI226" i="64"/>
  <c r="FH226" i="64"/>
  <c r="FG226" i="64"/>
  <c r="FF226" i="64"/>
  <c r="FD226" i="64"/>
  <c r="FC226" i="64"/>
  <c r="EX226" i="64"/>
  <c r="EW226" i="64"/>
  <c r="EU226" i="64"/>
  <c r="ET226" i="64"/>
  <c r="ES226" i="64"/>
  <c r="ER226" i="64"/>
  <c r="EQ226" i="64"/>
  <c r="EP226" i="64"/>
  <c r="M225" i="64"/>
  <c r="L225" i="64"/>
  <c r="M224" i="64"/>
  <c r="M223" i="64"/>
  <c r="L223" i="64"/>
  <c r="M222" i="64"/>
  <c r="M221" i="64"/>
  <c r="L221" i="64"/>
  <c r="IA225" i="64"/>
  <c r="HZ225" i="64"/>
  <c r="HY225" i="64"/>
  <c r="GL225" i="64"/>
  <c r="GJ225" i="64"/>
  <c r="GI225" i="64"/>
  <c r="GH225" i="64"/>
  <c r="GG225" i="64"/>
  <c r="GF225" i="64"/>
  <c r="GE225" i="64"/>
  <c r="GD225" i="64"/>
  <c r="GC225" i="64"/>
  <c r="GB225" i="64"/>
  <c r="GA225" i="64"/>
  <c r="FZ225" i="64"/>
  <c r="FY225" i="64"/>
  <c r="FX225" i="64"/>
  <c r="FW225" i="64"/>
  <c r="FV225" i="64"/>
  <c r="FU225" i="64"/>
  <c r="FT225" i="64"/>
  <c r="FS225" i="64"/>
  <c r="FR225" i="64"/>
  <c r="FQ225" i="64"/>
  <c r="FP225" i="64"/>
  <c r="FO225" i="64"/>
  <c r="FN225" i="64"/>
  <c r="FM225" i="64"/>
  <c r="FL225" i="64"/>
  <c r="FK225" i="64"/>
  <c r="FJ225" i="64"/>
  <c r="FI225" i="64"/>
  <c r="FH225" i="64"/>
  <c r="FG225" i="64"/>
  <c r="FF225" i="64"/>
  <c r="FD225" i="64"/>
  <c r="FC225" i="64"/>
  <c r="EU225" i="64"/>
  <c r="ET225" i="64"/>
  <c r="ES225" i="64"/>
  <c r="ER225" i="64"/>
  <c r="EQ225" i="64"/>
  <c r="EP225" i="64"/>
  <c r="IA224" i="64"/>
  <c r="HZ224" i="64"/>
  <c r="HY224" i="64"/>
  <c r="GL224" i="64"/>
  <c r="FD224" i="64" s="1"/>
  <c r="FC224" i="64"/>
  <c r="FA224" i="64"/>
  <c r="EZ224" i="64"/>
  <c r="EX224" i="64"/>
  <c r="EU224" i="64"/>
  <c r="ET224" i="64"/>
  <c r="ES224" i="64"/>
  <c r="ER224" i="64"/>
  <c r="EQ224" i="64"/>
  <c r="EP224" i="64"/>
  <c r="IA223" i="64"/>
  <c r="HZ223" i="64"/>
  <c r="HY223" i="64"/>
  <c r="GL223" i="64"/>
  <c r="FD223" i="64" s="1"/>
  <c r="FC223" i="64"/>
  <c r="FA223" i="64"/>
  <c r="EZ223" i="64"/>
  <c r="EX223" i="64"/>
  <c r="EU223" i="64"/>
  <c r="ET223" i="64"/>
  <c r="ES223" i="64"/>
  <c r="ER223" i="64"/>
  <c r="EQ223" i="64"/>
  <c r="EP223" i="64"/>
  <c r="IA222" i="64"/>
  <c r="HZ222" i="64"/>
  <c r="HY222" i="64"/>
  <c r="GL222" i="64"/>
  <c r="FD222" i="64" s="1"/>
  <c r="FC222" i="64"/>
  <c r="FA222" i="64"/>
  <c r="EZ222" i="64"/>
  <c r="EX222" i="64"/>
  <c r="EU222" i="64"/>
  <c r="ET222" i="64"/>
  <c r="ES222" i="64"/>
  <c r="ER222" i="64"/>
  <c r="EQ222" i="64"/>
  <c r="EP222" i="64"/>
  <c r="IA221" i="64"/>
  <c r="HZ221" i="64"/>
  <c r="HY221" i="64"/>
  <c r="HP221" i="64"/>
  <c r="HO221" i="64"/>
  <c r="HN221" i="64"/>
  <c r="HM221" i="64"/>
  <c r="HL221" i="64"/>
  <c r="HK221" i="64"/>
  <c r="HJ221" i="64"/>
  <c r="HI221" i="64"/>
  <c r="HH221" i="64"/>
  <c r="HG221" i="64"/>
  <c r="HF221" i="64"/>
  <c r="HE221" i="64"/>
  <c r="HD221" i="64"/>
  <c r="HC221" i="64"/>
  <c r="HB221" i="64"/>
  <c r="HA221" i="64"/>
  <c r="GZ221" i="64"/>
  <c r="GY221" i="64"/>
  <c r="GX221" i="64"/>
  <c r="GW221" i="64"/>
  <c r="GV221" i="64"/>
  <c r="GU221" i="64"/>
  <c r="GT221" i="64"/>
  <c r="GS221" i="64"/>
  <c r="GR221" i="64"/>
  <c r="GQ221" i="64"/>
  <c r="GP221" i="64"/>
  <c r="GO221" i="64"/>
  <c r="GN221" i="64"/>
  <c r="GL221" i="64"/>
  <c r="GJ221" i="64"/>
  <c r="GI221" i="64"/>
  <c r="GH221" i="64"/>
  <c r="GG221" i="64"/>
  <c r="GF221" i="64"/>
  <c r="GE221" i="64"/>
  <c r="GD221" i="64"/>
  <c r="GC221" i="64"/>
  <c r="GB221" i="64"/>
  <c r="GA221" i="64"/>
  <c r="FZ221" i="64"/>
  <c r="FY221" i="64"/>
  <c r="FX221" i="64"/>
  <c r="FW221" i="64"/>
  <c r="FV221" i="64"/>
  <c r="FU221" i="64"/>
  <c r="FT221" i="64"/>
  <c r="FS221" i="64"/>
  <c r="FR221" i="64"/>
  <c r="FQ221" i="64"/>
  <c r="FP221" i="64"/>
  <c r="FO221" i="64"/>
  <c r="FN221" i="64"/>
  <c r="FM221" i="64"/>
  <c r="FL221" i="64"/>
  <c r="FK221" i="64"/>
  <c r="FJ221" i="64"/>
  <c r="FI221" i="64"/>
  <c r="FH221" i="64"/>
  <c r="FG221" i="64"/>
  <c r="FF221" i="64"/>
  <c r="FD221" i="64"/>
  <c r="FC221" i="64"/>
  <c r="EX221" i="64"/>
  <c r="EW221" i="64"/>
  <c r="EU221" i="64"/>
  <c r="ET221" i="64"/>
  <c r="ES221" i="64"/>
  <c r="ER221" i="64"/>
  <c r="EQ221" i="64"/>
  <c r="EP221" i="64"/>
  <c r="M220" i="64"/>
  <c r="L220" i="64"/>
  <c r="M219" i="64"/>
  <c r="M218" i="64"/>
  <c r="L218" i="64"/>
  <c r="M217" i="64"/>
  <c r="M216" i="64"/>
  <c r="EY216" i="64" s="1"/>
  <c r="L216" i="64"/>
  <c r="IA220" i="64"/>
  <c r="HZ220" i="64"/>
  <c r="HY220" i="64"/>
  <c r="GL220" i="64"/>
  <c r="GJ220" i="64"/>
  <c r="GI220" i="64"/>
  <c r="GH220" i="64"/>
  <c r="GG220" i="64"/>
  <c r="GF220" i="64"/>
  <c r="GE220" i="64"/>
  <c r="GD220" i="64"/>
  <c r="GC220" i="64"/>
  <c r="GB220" i="64"/>
  <c r="GA220" i="64"/>
  <c r="FZ220" i="64"/>
  <c r="FY220" i="64"/>
  <c r="FX220" i="64"/>
  <c r="FW220" i="64"/>
  <c r="FV220" i="64"/>
  <c r="FU220" i="64"/>
  <c r="FT220" i="64"/>
  <c r="FS220" i="64"/>
  <c r="FR220" i="64"/>
  <c r="FQ220" i="64"/>
  <c r="FP220" i="64"/>
  <c r="FO220" i="64"/>
  <c r="FN220" i="64"/>
  <c r="FM220" i="64"/>
  <c r="FL220" i="64"/>
  <c r="FK220" i="64"/>
  <c r="FJ220" i="64"/>
  <c r="FI220" i="64"/>
  <c r="FH220" i="64"/>
  <c r="FG220" i="64"/>
  <c r="FF220" i="64"/>
  <c r="FD220" i="64"/>
  <c r="FC220" i="64"/>
  <c r="EU220" i="64"/>
  <c r="ET220" i="64"/>
  <c r="ES220" i="64"/>
  <c r="ER220" i="64"/>
  <c r="EQ220" i="64"/>
  <c r="EP220" i="64"/>
  <c r="IA219" i="64"/>
  <c r="HZ219" i="64"/>
  <c r="HY219" i="64"/>
  <c r="GL219" i="64"/>
  <c r="FD219" i="64" s="1"/>
  <c r="FC219" i="64"/>
  <c r="FA219" i="64"/>
  <c r="EZ219" i="64"/>
  <c r="EX219" i="64"/>
  <c r="EU219" i="64"/>
  <c r="ET219" i="64"/>
  <c r="ES219" i="64"/>
  <c r="ER219" i="64"/>
  <c r="EQ219" i="64"/>
  <c r="EP219" i="64"/>
  <c r="IA218" i="64"/>
  <c r="HZ218" i="64"/>
  <c r="HY218" i="64"/>
  <c r="GL218" i="64"/>
  <c r="FD218" i="64" s="1"/>
  <c r="FC218" i="64"/>
  <c r="FA218" i="64"/>
  <c r="EZ218" i="64"/>
  <c r="EY218" i="64"/>
  <c r="EX218" i="64"/>
  <c r="EU218" i="64"/>
  <c r="ET218" i="64"/>
  <c r="ES218" i="64"/>
  <c r="ER218" i="64"/>
  <c r="EQ218" i="64"/>
  <c r="EP218" i="64"/>
  <c r="IA217" i="64"/>
  <c r="HZ217" i="64"/>
  <c r="HY217" i="64"/>
  <c r="GL217" i="64"/>
  <c r="FD217" i="64" s="1"/>
  <c r="FC217" i="64"/>
  <c r="FA217" i="64"/>
  <c r="EZ217" i="64"/>
  <c r="EX217" i="64"/>
  <c r="EU217" i="64"/>
  <c r="ET217" i="64"/>
  <c r="ES217" i="64"/>
  <c r="ER217" i="64"/>
  <c r="EQ217" i="64"/>
  <c r="EP217" i="64"/>
  <c r="IA216" i="64"/>
  <c r="HZ216" i="64"/>
  <c r="HY216" i="64"/>
  <c r="HP216" i="64"/>
  <c r="HO216" i="64"/>
  <c r="HN216" i="64"/>
  <c r="HM216" i="64"/>
  <c r="HL216" i="64"/>
  <c r="HK216" i="64"/>
  <c r="HJ216" i="64"/>
  <c r="HI216" i="64"/>
  <c r="HH216" i="64"/>
  <c r="HG216" i="64"/>
  <c r="HF216" i="64"/>
  <c r="HE216" i="64"/>
  <c r="HD216" i="64"/>
  <c r="HC216" i="64"/>
  <c r="HB216" i="64"/>
  <c r="HA216" i="64"/>
  <c r="GZ216" i="64"/>
  <c r="GY216" i="64"/>
  <c r="GX216" i="64"/>
  <c r="GW216" i="64"/>
  <c r="GV216" i="64"/>
  <c r="GU216" i="64"/>
  <c r="GT216" i="64"/>
  <c r="GS216" i="64"/>
  <c r="GR216" i="64"/>
  <c r="GQ216" i="64"/>
  <c r="GP216" i="64"/>
  <c r="GO216" i="64"/>
  <c r="GN216" i="64"/>
  <c r="GL216" i="64"/>
  <c r="GJ216" i="64"/>
  <c r="GI216" i="64"/>
  <c r="GH216" i="64"/>
  <c r="GG216" i="64"/>
  <c r="GF216" i="64"/>
  <c r="GE216" i="64"/>
  <c r="GD216" i="64"/>
  <c r="GC216" i="64"/>
  <c r="GB216" i="64"/>
  <c r="GA216" i="64"/>
  <c r="FZ216" i="64"/>
  <c r="FY216" i="64"/>
  <c r="FX216" i="64"/>
  <c r="FW216" i="64"/>
  <c r="FV216" i="64"/>
  <c r="FU216" i="64"/>
  <c r="FT216" i="64"/>
  <c r="FS216" i="64"/>
  <c r="FR216" i="64"/>
  <c r="FQ216" i="64"/>
  <c r="FP216" i="64"/>
  <c r="FO216" i="64"/>
  <c r="FN216" i="64"/>
  <c r="FM216" i="64"/>
  <c r="FL216" i="64"/>
  <c r="FK216" i="64"/>
  <c r="FJ216" i="64"/>
  <c r="FI216" i="64"/>
  <c r="FH216" i="64"/>
  <c r="FG216" i="64"/>
  <c r="FF216" i="64"/>
  <c r="FD216" i="64"/>
  <c r="FC216" i="64"/>
  <c r="EX216" i="64"/>
  <c r="EW216" i="64"/>
  <c r="EU216" i="64"/>
  <c r="ET216" i="64"/>
  <c r="ES216" i="64"/>
  <c r="ER216" i="64"/>
  <c r="EQ216" i="64"/>
  <c r="EP216" i="64"/>
  <c r="M215" i="64"/>
  <c r="L215" i="64"/>
  <c r="M214" i="64"/>
  <c r="M213" i="64"/>
  <c r="L213" i="64"/>
  <c r="M212" i="64"/>
  <c r="M211" i="64"/>
  <c r="EY211" i="64" s="1"/>
  <c r="L211" i="64"/>
  <c r="IA215" i="64"/>
  <c r="HZ215" i="64"/>
  <c r="HY215" i="64"/>
  <c r="GL215" i="64"/>
  <c r="GJ215" i="64"/>
  <c r="GI215" i="64"/>
  <c r="GH215" i="64"/>
  <c r="GG215" i="64"/>
  <c r="GF215" i="64"/>
  <c r="GE215" i="64"/>
  <c r="GD215" i="64"/>
  <c r="GC215" i="64"/>
  <c r="GB215" i="64"/>
  <c r="GA215" i="64"/>
  <c r="FZ215" i="64"/>
  <c r="FY215" i="64"/>
  <c r="FX215" i="64"/>
  <c r="FW215" i="64"/>
  <c r="FV215" i="64"/>
  <c r="FU215" i="64"/>
  <c r="FT215" i="64"/>
  <c r="FS215" i="64"/>
  <c r="FR215" i="64"/>
  <c r="FQ215" i="64"/>
  <c r="FP215" i="64"/>
  <c r="FO215" i="64"/>
  <c r="FN215" i="64"/>
  <c r="FM215" i="64"/>
  <c r="FL215" i="64"/>
  <c r="FK215" i="64"/>
  <c r="FJ215" i="64"/>
  <c r="FI215" i="64"/>
  <c r="FH215" i="64"/>
  <c r="FG215" i="64"/>
  <c r="FF215" i="64"/>
  <c r="FD215" i="64"/>
  <c r="FC215" i="64"/>
  <c r="EU215" i="64"/>
  <c r="ET215" i="64"/>
  <c r="ES215" i="64"/>
  <c r="ER215" i="64"/>
  <c r="EQ215" i="64"/>
  <c r="EP215" i="64"/>
  <c r="IA214" i="64"/>
  <c r="HZ214" i="64"/>
  <c r="HY214" i="64"/>
  <c r="GL214" i="64"/>
  <c r="FD214" i="64" s="1"/>
  <c r="FC214" i="64"/>
  <c r="FA214" i="64"/>
  <c r="EZ214" i="64"/>
  <c r="EX214" i="64"/>
  <c r="EU214" i="64"/>
  <c r="ET214" i="64"/>
  <c r="ES214" i="64"/>
  <c r="ER214" i="64"/>
  <c r="EQ214" i="64"/>
  <c r="EP214" i="64"/>
  <c r="IA213" i="64"/>
  <c r="HZ213" i="64"/>
  <c r="HY213" i="64"/>
  <c r="GL213" i="64"/>
  <c r="FD213" i="64" s="1"/>
  <c r="FC213" i="64"/>
  <c r="FA213" i="64"/>
  <c r="EZ213" i="64"/>
  <c r="EX213" i="64"/>
  <c r="EU213" i="64"/>
  <c r="ET213" i="64"/>
  <c r="ES213" i="64"/>
  <c r="ER213" i="64"/>
  <c r="EQ213" i="64"/>
  <c r="EP213" i="64"/>
  <c r="IA212" i="64"/>
  <c r="HZ212" i="64"/>
  <c r="HY212" i="64"/>
  <c r="GL212" i="64"/>
  <c r="FD212" i="64" s="1"/>
  <c r="FC212" i="64"/>
  <c r="FA212" i="64"/>
  <c r="EZ212" i="64"/>
  <c r="EX212" i="64"/>
  <c r="EU212" i="64"/>
  <c r="ET212" i="64"/>
  <c r="ES212" i="64"/>
  <c r="ER212" i="64"/>
  <c r="EQ212" i="64"/>
  <c r="EP212" i="64"/>
  <c r="IA211" i="64"/>
  <c r="HZ211" i="64"/>
  <c r="HY211" i="64"/>
  <c r="HP211" i="64"/>
  <c r="HO211" i="64"/>
  <c r="HN211" i="64"/>
  <c r="HM211" i="64"/>
  <c r="HL211" i="64"/>
  <c r="HK211" i="64"/>
  <c r="HJ211" i="64"/>
  <c r="HI211" i="64"/>
  <c r="HH211" i="64"/>
  <c r="HG211" i="64"/>
  <c r="HF211" i="64"/>
  <c r="HE211" i="64"/>
  <c r="HD211" i="64"/>
  <c r="HC211" i="64"/>
  <c r="HB211" i="64"/>
  <c r="HA211" i="64"/>
  <c r="GZ211" i="64"/>
  <c r="GY211" i="64"/>
  <c r="GX211" i="64"/>
  <c r="GW211" i="64"/>
  <c r="GV211" i="64"/>
  <c r="GU211" i="64"/>
  <c r="GT211" i="64"/>
  <c r="GS211" i="64"/>
  <c r="GR211" i="64"/>
  <c r="GQ211" i="64"/>
  <c r="GP211" i="64"/>
  <c r="GO211" i="64"/>
  <c r="GN211" i="64"/>
  <c r="GL211" i="64"/>
  <c r="GJ211" i="64"/>
  <c r="GI211" i="64"/>
  <c r="GH211" i="64"/>
  <c r="GG211" i="64"/>
  <c r="GF211" i="64"/>
  <c r="GE211" i="64"/>
  <c r="GD211" i="64"/>
  <c r="GC211" i="64"/>
  <c r="GB211" i="64"/>
  <c r="GA211" i="64"/>
  <c r="FZ211" i="64"/>
  <c r="FY211" i="64"/>
  <c r="FX211" i="64"/>
  <c r="FW211" i="64"/>
  <c r="FV211" i="64"/>
  <c r="FU211" i="64"/>
  <c r="FT211" i="64"/>
  <c r="FS211" i="64"/>
  <c r="FR211" i="64"/>
  <c r="FQ211" i="64"/>
  <c r="FP211" i="64"/>
  <c r="FO211" i="64"/>
  <c r="FN211" i="64"/>
  <c r="FM211" i="64"/>
  <c r="FL211" i="64"/>
  <c r="FK211" i="64"/>
  <c r="FJ211" i="64"/>
  <c r="FI211" i="64"/>
  <c r="FH211" i="64"/>
  <c r="FG211" i="64"/>
  <c r="FF211" i="64"/>
  <c r="FD211" i="64"/>
  <c r="FC211" i="64"/>
  <c r="EX211" i="64"/>
  <c r="EW211" i="64"/>
  <c r="EU211" i="64"/>
  <c r="ET211" i="64"/>
  <c r="ES211" i="64"/>
  <c r="ER211" i="64"/>
  <c r="EQ211" i="64"/>
  <c r="EP211" i="64"/>
  <c r="M210" i="64"/>
  <c r="L210" i="64"/>
  <c r="M209" i="64"/>
  <c r="M208" i="64"/>
  <c r="L208" i="64"/>
  <c r="M207" i="64"/>
  <c r="M206" i="64"/>
  <c r="L206" i="64"/>
  <c r="IA210" i="64"/>
  <c r="HZ210" i="64"/>
  <c r="HY210" i="64"/>
  <c r="GL210" i="64"/>
  <c r="GJ210" i="64"/>
  <c r="GI210" i="64"/>
  <c r="GH210" i="64"/>
  <c r="GG210" i="64"/>
  <c r="GF210" i="64"/>
  <c r="GE210" i="64"/>
  <c r="GD210" i="64"/>
  <c r="GC210" i="64"/>
  <c r="GB210" i="64"/>
  <c r="GA210" i="64"/>
  <c r="FZ210" i="64"/>
  <c r="FY210" i="64"/>
  <c r="FX210" i="64"/>
  <c r="FW210" i="64"/>
  <c r="FV210" i="64"/>
  <c r="FU210" i="64"/>
  <c r="FT210" i="64"/>
  <c r="FS210" i="64"/>
  <c r="FR210" i="64"/>
  <c r="FQ210" i="64"/>
  <c r="FP210" i="64"/>
  <c r="FO210" i="64"/>
  <c r="FN210" i="64"/>
  <c r="FM210" i="64"/>
  <c r="FL210" i="64"/>
  <c r="FK210" i="64"/>
  <c r="FJ210" i="64"/>
  <c r="FI210" i="64"/>
  <c r="FH210" i="64"/>
  <c r="FG210" i="64"/>
  <c r="FF210" i="64"/>
  <c r="FD210" i="64"/>
  <c r="FC210" i="64"/>
  <c r="EU210" i="64"/>
  <c r="ET210" i="64"/>
  <c r="ES210" i="64"/>
  <c r="ER210" i="64"/>
  <c r="EQ210" i="64"/>
  <c r="EP210" i="64"/>
  <c r="IA209" i="64"/>
  <c r="HZ209" i="64"/>
  <c r="HY209" i="64"/>
  <c r="GL209" i="64"/>
  <c r="FD209" i="64" s="1"/>
  <c r="FC209" i="64"/>
  <c r="FA209" i="64"/>
  <c r="EZ209" i="64"/>
  <c r="EX209" i="64"/>
  <c r="EU209" i="64"/>
  <c r="ET209" i="64"/>
  <c r="ES209" i="64"/>
  <c r="ER209" i="64"/>
  <c r="EQ209" i="64"/>
  <c r="EP209" i="64"/>
  <c r="IA208" i="64"/>
  <c r="HZ208" i="64"/>
  <c r="HY208" i="64"/>
  <c r="GL208" i="64"/>
  <c r="FD208" i="64" s="1"/>
  <c r="FC208" i="64"/>
  <c r="FA208" i="64"/>
  <c r="EZ208" i="64"/>
  <c r="EX208" i="64"/>
  <c r="EU208" i="64"/>
  <c r="ET208" i="64"/>
  <c r="ES208" i="64"/>
  <c r="ER208" i="64"/>
  <c r="EQ208" i="64"/>
  <c r="EP208" i="64"/>
  <c r="IA207" i="64"/>
  <c r="HZ207" i="64"/>
  <c r="HY207" i="64"/>
  <c r="GL207" i="64"/>
  <c r="FD207" i="64" s="1"/>
  <c r="FC207" i="64"/>
  <c r="FA207" i="64"/>
  <c r="EZ207" i="64"/>
  <c r="EX207" i="64"/>
  <c r="EU207" i="64"/>
  <c r="ET207" i="64"/>
  <c r="ES207" i="64"/>
  <c r="ER207" i="64"/>
  <c r="EQ207" i="64"/>
  <c r="EP207" i="64"/>
  <c r="IA206" i="64"/>
  <c r="HZ206" i="64"/>
  <c r="HY206" i="64"/>
  <c r="HP206" i="64"/>
  <c r="HO206" i="64"/>
  <c r="HN206" i="64"/>
  <c r="HM206" i="64"/>
  <c r="HL206" i="64"/>
  <c r="HK206" i="64"/>
  <c r="HJ206" i="64"/>
  <c r="HI206" i="64"/>
  <c r="HH206" i="64"/>
  <c r="HG206" i="64"/>
  <c r="HF206" i="64"/>
  <c r="HE206" i="64"/>
  <c r="HD206" i="64"/>
  <c r="HC206" i="64"/>
  <c r="HB206" i="64"/>
  <c r="HA206" i="64"/>
  <c r="GZ206" i="64"/>
  <c r="GY206" i="64"/>
  <c r="GX206" i="64"/>
  <c r="GW206" i="64"/>
  <c r="GV206" i="64"/>
  <c r="GU206" i="64"/>
  <c r="GT206" i="64"/>
  <c r="GS206" i="64"/>
  <c r="GR206" i="64"/>
  <c r="GQ206" i="64"/>
  <c r="GP206" i="64"/>
  <c r="GO206" i="64"/>
  <c r="GN206" i="64"/>
  <c r="GL206" i="64"/>
  <c r="GJ206" i="64"/>
  <c r="GI206" i="64"/>
  <c r="GH206" i="64"/>
  <c r="GG206" i="64"/>
  <c r="GF206" i="64"/>
  <c r="GE206" i="64"/>
  <c r="GD206" i="64"/>
  <c r="GC206" i="64"/>
  <c r="GB206" i="64"/>
  <c r="GA206" i="64"/>
  <c r="FZ206" i="64"/>
  <c r="FY206" i="64"/>
  <c r="FX206" i="64"/>
  <c r="FW206" i="64"/>
  <c r="FV206" i="64"/>
  <c r="FU206" i="64"/>
  <c r="FT206" i="64"/>
  <c r="FS206" i="64"/>
  <c r="FR206" i="64"/>
  <c r="FQ206" i="64"/>
  <c r="FP206" i="64"/>
  <c r="FO206" i="64"/>
  <c r="FN206" i="64"/>
  <c r="FM206" i="64"/>
  <c r="FL206" i="64"/>
  <c r="FK206" i="64"/>
  <c r="FJ206" i="64"/>
  <c r="FI206" i="64"/>
  <c r="FH206" i="64"/>
  <c r="FG206" i="64"/>
  <c r="FF206" i="64"/>
  <c r="FD206" i="64"/>
  <c r="FC206" i="64"/>
  <c r="EX206" i="64"/>
  <c r="EW206" i="64"/>
  <c r="EU206" i="64"/>
  <c r="ET206" i="64"/>
  <c r="ES206" i="64"/>
  <c r="ER206" i="64"/>
  <c r="EQ206" i="64"/>
  <c r="EP206" i="64"/>
  <c r="M205" i="64"/>
  <c r="L205" i="64"/>
  <c r="M204" i="64"/>
  <c r="M203" i="64"/>
  <c r="L203" i="64"/>
  <c r="M202" i="64"/>
  <c r="M201" i="64"/>
  <c r="L201" i="64"/>
  <c r="IA205" i="64"/>
  <c r="HZ205" i="64"/>
  <c r="HY205" i="64"/>
  <c r="GL205" i="64"/>
  <c r="GJ205" i="64"/>
  <c r="GI205" i="64"/>
  <c r="GH205" i="64"/>
  <c r="GG205" i="64"/>
  <c r="GF205" i="64"/>
  <c r="GE205" i="64"/>
  <c r="GD205" i="64"/>
  <c r="GC205" i="64"/>
  <c r="GB205" i="64"/>
  <c r="GA205" i="64"/>
  <c r="FZ205" i="64"/>
  <c r="FY205" i="64"/>
  <c r="FX205" i="64"/>
  <c r="FW205" i="64"/>
  <c r="FV205" i="64"/>
  <c r="FU205" i="64"/>
  <c r="FT205" i="64"/>
  <c r="FS205" i="64"/>
  <c r="FR205" i="64"/>
  <c r="FQ205" i="64"/>
  <c r="FP205" i="64"/>
  <c r="FO205" i="64"/>
  <c r="FN205" i="64"/>
  <c r="FM205" i="64"/>
  <c r="FL205" i="64"/>
  <c r="FK205" i="64"/>
  <c r="FJ205" i="64"/>
  <c r="FI205" i="64"/>
  <c r="FH205" i="64"/>
  <c r="FG205" i="64"/>
  <c r="FF205" i="64"/>
  <c r="FD205" i="64"/>
  <c r="FC205" i="64"/>
  <c r="EU205" i="64"/>
  <c r="ET205" i="64"/>
  <c r="ES205" i="64"/>
  <c r="ER205" i="64"/>
  <c r="EQ205" i="64"/>
  <c r="EP205" i="64"/>
  <c r="IA204" i="64"/>
  <c r="HZ204" i="64"/>
  <c r="HY204" i="64"/>
  <c r="GL204" i="64"/>
  <c r="FD204" i="64" s="1"/>
  <c r="FC204" i="64"/>
  <c r="FA204" i="64"/>
  <c r="EZ204" i="64"/>
  <c r="EX204" i="64"/>
  <c r="EU204" i="64"/>
  <c r="ET204" i="64"/>
  <c r="ES204" i="64"/>
  <c r="ER204" i="64"/>
  <c r="EQ204" i="64"/>
  <c r="EP204" i="64"/>
  <c r="IA203" i="64"/>
  <c r="HZ203" i="64"/>
  <c r="HY203" i="64"/>
  <c r="GL203" i="64"/>
  <c r="FD203" i="64" s="1"/>
  <c r="FC203" i="64"/>
  <c r="FA203" i="64"/>
  <c r="EZ203" i="64"/>
  <c r="EX203" i="64"/>
  <c r="EU203" i="64"/>
  <c r="ET203" i="64"/>
  <c r="ES203" i="64"/>
  <c r="ER203" i="64"/>
  <c r="EQ203" i="64"/>
  <c r="EP203" i="64"/>
  <c r="IA202" i="64"/>
  <c r="HZ202" i="64"/>
  <c r="HY202" i="64"/>
  <c r="GL202" i="64"/>
  <c r="FD202" i="64"/>
  <c r="FC202" i="64"/>
  <c r="FA202" i="64"/>
  <c r="EZ202" i="64"/>
  <c r="EX202" i="64"/>
  <c r="EU202" i="64"/>
  <c r="ET202" i="64"/>
  <c r="ES202" i="64"/>
  <c r="ER202" i="64"/>
  <c r="EQ202" i="64"/>
  <c r="EP202" i="64"/>
  <c r="IA201" i="64"/>
  <c r="HZ201" i="64"/>
  <c r="HY201" i="64"/>
  <c r="HP201" i="64"/>
  <c r="HO201" i="64"/>
  <c r="HN201" i="64"/>
  <c r="HM201" i="64"/>
  <c r="HL201" i="64"/>
  <c r="HK201" i="64"/>
  <c r="HJ201" i="64"/>
  <c r="HI201" i="64"/>
  <c r="HH201" i="64"/>
  <c r="HG201" i="64"/>
  <c r="HF201" i="64"/>
  <c r="HE201" i="64"/>
  <c r="HD201" i="64"/>
  <c r="HC201" i="64"/>
  <c r="HB201" i="64"/>
  <c r="HA201" i="64"/>
  <c r="GZ201" i="64"/>
  <c r="GY201" i="64"/>
  <c r="GX201" i="64"/>
  <c r="GW201" i="64"/>
  <c r="GV201" i="64"/>
  <c r="GU201" i="64"/>
  <c r="GT201" i="64"/>
  <c r="GS201" i="64"/>
  <c r="GR201" i="64"/>
  <c r="GQ201" i="64"/>
  <c r="GP201" i="64"/>
  <c r="GO201" i="64"/>
  <c r="GN201" i="64"/>
  <c r="GL201" i="64"/>
  <c r="GJ201" i="64"/>
  <c r="GI201" i="64"/>
  <c r="GH201" i="64"/>
  <c r="GG201" i="64"/>
  <c r="GF201" i="64"/>
  <c r="GE201" i="64"/>
  <c r="GD201" i="64"/>
  <c r="GC201" i="64"/>
  <c r="GB201" i="64"/>
  <c r="GA201" i="64"/>
  <c r="FZ201" i="64"/>
  <c r="FY201" i="64"/>
  <c r="FX201" i="64"/>
  <c r="FW201" i="64"/>
  <c r="FV201" i="64"/>
  <c r="FU201" i="64"/>
  <c r="FT201" i="64"/>
  <c r="FS201" i="64"/>
  <c r="FR201" i="64"/>
  <c r="FQ201" i="64"/>
  <c r="FP201" i="64"/>
  <c r="FO201" i="64"/>
  <c r="FN201" i="64"/>
  <c r="FM201" i="64"/>
  <c r="FL201" i="64"/>
  <c r="FK201" i="64"/>
  <c r="FJ201" i="64"/>
  <c r="FI201" i="64"/>
  <c r="FH201" i="64"/>
  <c r="FG201" i="64"/>
  <c r="FF201" i="64"/>
  <c r="FD201" i="64"/>
  <c r="FC201" i="64"/>
  <c r="EY201" i="64"/>
  <c r="EX201" i="64"/>
  <c r="EW201" i="64"/>
  <c r="EU201" i="64"/>
  <c r="ET201" i="64"/>
  <c r="ES201" i="64"/>
  <c r="ER201" i="64"/>
  <c r="EQ201" i="64"/>
  <c r="EP201" i="64"/>
  <c r="M200" i="64"/>
  <c r="L200" i="64"/>
  <c r="M199" i="64"/>
  <c r="M198" i="64"/>
  <c r="L198" i="64"/>
  <c r="EY198" i="64" s="1"/>
  <c r="M197" i="64"/>
  <c r="M196" i="64"/>
  <c r="L196" i="64"/>
  <c r="IA200" i="64"/>
  <c r="HZ200" i="64"/>
  <c r="HY200" i="64"/>
  <c r="GL200" i="64"/>
  <c r="GJ200" i="64"/>
  <c r="GI200" i="64"/>
  <c r="GH200" i="64"/>
  <c r="GG200" i="64"/>
  <c r="GF200" i="64"/>
  <c r="GE200" i="64"/>
  <c r="GD200" i="64"/>
  <c r="GC200" i="64"/>
  <c r="GB200" i="64"/>
  <c r="GA200" i="64"/>
  <c r="FZ200" i="64"/>
  <c r="FY200" i="64"/>
  <c r="FX200" i="64"/>
  <c r="FW200" i="64"/>
  <c r="FV200" i="64"/>
  <c r="FU200" i="64"/>
  <c r="FT200" i="64"/>
  <c r="FS200" i="64"/>
  <c r="FR200" i="64"/>
  <c r="FQ200" i="64"/>
  <c r="FP200" i="64"/>
  <c r="FO200" i="64"/>
  <c r="FN200" i="64"/>
  <c r="FM200" i="64"/>
  <c r="FL200" i="64"/>
  <c r="FK200" i="64"/>
  <c r="FJ200" i="64"/>
  <c r="FI200" i="64"/>
  <c r="FH200" i="64"/>
  <c r="FG200" i="64"/>
  <c r="FF200" i="64"/>
  <c r="FD200" i="64"/>
  <c r="FC200" i="64"/>
  <c r="EU200" i="64"/>
  <c r="ET200" i="64"/>
  <c r="ES200" i="64"/>
  <c r="ER200" i="64"/>
  <c r="EQ200" i="64"/>
  <c r="EP200" i="64"/>
  <c r="IA199" i="64"/>
  <c r="HZ199" i="64"/>
  <c r="HY199" i="64"/>
  <c r="GL199" i="64"/>
  <c r="FD199" i="64" s="1"/>
  <c r="FC199" i="64"/>
  <c r="FA199" i="64"/>
  <c r="EZ199" i="64"/>
  <c r="EX199" i="64"/>
  <c r="EU199" i="64"/>
  <c r="ET199" i="64"/>
  <c r="ES199" i="64"/>
  <c r="ER199" i="64"/>
  <c r="EQ199" i="64"/>
  <c r="EP199" i="64"/>
  <c r="IA198" i="64"/>
  <c r="HZ198" i="64"/>
  <c r="HY198" i="64"/>
  <c r="GL198" i="64"/>
  <c r="FD198" i="64" s="1"/>
  <c r="FC198" i="64"/>
  <c r="FA198" i="64"/>
  <c r="EZ198" i="64"/>
  <c r="EX198" i="64"/>
  <c r="EU198" i="64"/>
  <c r="ET198" i="64"/>
  <c r="ES198" i="64"/>
  <c r="ER198" i="64"/>
  <c r="EQ198" i="64"/>
  <c r="EP198" i="64"/>
  <c r="IA197" i="64"/>
  <c r="HZ197" i="64"/>
  <c r="HY197" i="64"/>
  <c r="GL197" i="64"/>
  <c r="FD197" i="64" s="1"/>
  <c r="FC197" i="64"/>
  <c r="FA197" i="64"/>
  <c r="EZ197" i="64"/>
  <c r="EX197" i="64"/>
  <c r="EU197" i="64"/>
  <c r="ET197" i="64"/>
  <c r="ES197" i="64"/>
  <c r="ER197" i="64"/>
  <c r="EQ197" i="64"/>
  <c r="EP197" i="64"/>
  <c r="IA196" i="64"/>
  <c r="HZ196" i="64"/>
  <c r="HY196" i="64"/>
  <c r="HP196" i="64"/>
  <c r="HO196" i="64"/>
  <c r="HN196" i="64"/>
  <c r="HM196" i="64"/>
  <c r="HL196" i="64"/>
  <c r="HK196" i="64"/>
  <c r="HJ196" i="64"/>
  <c r="HI196" i="64"/>
  <c r="HH196" i="64"/>
  <c r="HG196" i="64"/>
  <c r="HF196" i="64"/>
  <c r="HE196" i="64"/>
  <c r="HD196" i="64"/>
  <c r="HC196" i="64"/>
  <c r="HB196" i="64"/>
  <c r="HA196" i="64"/>
  <c r="GZ196" i="64"/>
  <c r="GY196" i="64"/>
  <c r="GX196" i="64"/>
  <c r="GW196" i="64"/>
  <c r="GV196" i="64"/>
  <c r="GU196" i="64"/>
  <c r="GT196" i="64"/>
  <c r="GS196" i="64"/>
  <c r="GR196" i="64"/>
  <c r="GQ196" i="64"/>
  <c r="GP196" i="64"/>
  <c r="GO196" i="64"/>
  <c r="GN196" i="64"/>
  <c r="GL196" i="64"/>
  <c r="GJ196" i="64"/>
  <c r="GI196" i="64"/>
  <c r="GH196" i="64"/>
  <c r="GG196" i="64"/>
  <c r="GF196" i="64"/>
  <c r="GE196" i="64"/>
  <c r="GD196" i="64"/>
  <c r="GC196" i="64"/>
  <c r="GB196" i="64"/>
  <c r="GA196" i="64"/>
  <c r="FZ196" i="64"/>
  <c r="FY196" i="64"/>
  <c r="FX196" i="64"/>
  <c r="FW196" i="64"/>
  <c r="FV196" i="64"/>
  <c r="FU196" i="64"/>
  <c r="FT196" i="64"/>
  <c r="FS196" i="64"/>
  <c r="FR196" i="64"/>
  <c r="FQ196" i="64"/>
  <c r="FP196" i="64"/>
  <c r="FO196" i="64"/>
  <c r="FN196" i="64"/>
  <c r="FM196" i="64"/>
  <c r="FL196" i="64"/>
  <c r="FK196" i="64"/>
  <c r="FJ196" i="64"/>
  <c r="FI196" i="64"/>
  <c r="FH196" i="64"/>
  <c r="FG196" i="64"/>
  <c r="FF196" i="64"/>
  <c r="FD196" i="64"/>
  <c r="FC196" i="64"/>
  <c r="EX196" i="64"/>
  <c r="EW196" i="64"/>
  <c r="EU196" i="64"/>
  <c r="ET196" i="64"/>
  <c r="ES196" i="64"/>
  <c r="ER196" i="64"/>
  <c r="EQ196" i="64"/>
  <c r="EP196" i="64"/>
  <c r="M195" i="64"/>
  <c r="L195" i="64"/>
  <c r="M194" i="64"/>
  <c r="L194" i="64"/>
  <c r="EY194" i="64" s="1"/>
  <c r="M193" i="64"/>
  <c r="L193" i="64"/>
  <c r="M192" i="64"/>
  <c r="L192" i="64"/>
  <c r="EY192" i="64" s="1"/>
  <c r="M191" i="64"/>
  <c r="L191" i="64"/>
  <c r="IA195" i="64"/>
  <c r="HZ195" i="64"/>
  <c r="HY195" i="64"/>
  <c r="GL195" i="64"/>
  <c r="GJ195" i="64"/>
  <c r="GI195" i="64"/>
  <c r="GH195" i="64"/>
  <c r="GG195" i="64"/>
  <c r="GF195" i="64"/>
  <c r="GE195" i="64"/>
  <c r="GD195" i="64"/>
  <c r="GC195" i="64"/>
  <c r="GB195" i="64"/>
  <c r="GA195" i="64"/>
  <c r="FZ195" i="64"/>
  <c r="FY195" i="64"/>
  <c r="FX195" i="64"/>
  <c r="FW195" i="64"/>
  <c r="FV195" i="64"/>
  <c r="FU195" i="64"/>
  <c r="FT195" i="64"/>
  <c r="FS195" i="64"/>
  <c r="FR195" i="64"/>
  <c r="FQ195" i="64"/>
  <c r="FP195" i="64"/>
  <c r="FO195" i="64"/>
  <c r="FN195" i="64"/>
  <c r="FM195" i="64"/>
  <c r="FL195" i="64"/>
  <c r="FK195" i="64"/>
  <c r="FJ195" i="64"/>
  <c r="FI195" i="64"/>
  <c r="FB195" i="64" s="1"/>
  <c r="FH195" i="64"/>
  <c r="FG195" i="64"/>
  <c r="FF195" i="64"/>
  <c r="FD195" i="64"/>
  <c r="FC195" i="64"/>
  <c r="EU195" i="64"/>
  <c r="ET195" i="64"/>
  <c r="ES195" i="64"/>
  <c r="ER195" i="64"/>
  <c r="EQ195" i="64"/>
  <c r="EP195" i="64"/>
  <c r="IA194" i="64"/>
  <c r="HZ194" i="64"/>
  <c r="HY194" i="64"/>
  <c r="GL194" i="64"/>
  <c r="FD194" i="64" s="1"/>
  <c r="FC194" i="64"/>
  <c r="FA194" i="64"/>
  <c r="EZ194" i="64"/>
  <c r="EX194" i="64"/>
  <c r="EU194" i="64"/>
  <c r="ET194" i="64"/>
  <c r="ES194" i="64"/>
  <c r="ER194" i="64"/>
  <c r="EV194" i="64" s="1"/>
  <c r="EQ194" i="64"/>
  <c r="EP194" i="64"/>
  <c r="IA193" i="64"/>
  <c r="HZ193" i="64"/>
  <c r="HY193" i="64"/>
  <c r="GL193" i="64"/>
  <c r="FD193" i="64" s="1"/>
  <c r="FC193" i="64"/>
  <c r="FA193" i="64"/>
  <c r="EZ193" i="64"/>
  <c r="EY193" i="64"/>
  <c r="EX193" i="64"/>
  <c r="EU193" i="64"/>
  <c r="ET193" i="64"/>
  <c r="ES193" i="64"/>
  <c r="ER193" i="64"/>
  <c r="EQ193" i="64"/>
  <c r="EP193" i="64"/>
  <c r="IA192" i="64"/>
  <c r="HZ192" i="64"/>
  <c r="HY192" i="64"/>
  <c r="GL192" i="64"/>
  <c r="FD192" i="64" s="1"/>
  <c r="FC192" i="64"/>
  <c r="FA192" i="64"/>
  <c r="EZ192" i="64"/>
  <c r="EX192" i="64"/>
  <c r="EU192" i="64"/>
  <c r="ET192" i="64"/>
  <c r="ES192" i="64"/>
  <c r="ER192" i="64"/>
  <c r="EQ192" i="64"/>
  <c r="EP192" i="64"/>
  <c r="EV192" i="64" s="1"/>
  <c r="IA191" i="64"/>
  <c r="HZ191" i="64"/>
  <c r="HY191" i="64"/>
  <c r="HP191" i="64"/>
  <c r="HO191" i="64"/>
  <c r="HN191" i="64"/>
  <c r="HM191" i="64"/>
  <c r="HL191" i="64"/>
  <c r="HK191" i="64"/>
  <c r="HJ191" i="64"/>
  <c r="HI191" i="64"/>
  <c r="HH191" i="64"/>
  <c r="HG191" i="64"/>
  <c r="HF191" i="64"/>
  <c r="HE191" i="64"/>
  <c r="HD191" i="64"/>
  <c r="HC191" i="64"/>
  <c r="HB191" i="64"/>
  <c r="HA191" i="64"/>
  <c r="GZ191" i="64"/>
  <c r="GY191" i="64"/>
  <c r="GX191" i="64"/>
  <c r="GW191" i="64"/>
  <c r="GV191" i="64"/>
  <c r="GU191" i="64"/>
  <c r="GT191" i="64"/>
  <c r="GS191" i="64"/>
  <c r="GR191" i="64"/>
  <c r="GQ191" i="64"/>
  <c r="GP191" i="64"/>
  <c r="GO191" i="64"/>
  <c r="GN191" i="64"/>
  <c r="GL191" i="64"/>
  <c r="GJ191" i="64"/>
  <c r="GI191" i="64"/>
  <c r="GH191" i="64"/>
  <c r="GG191" i="64"/>
  <c r="GF191" i="64"/>
  <c r="GE191" i="64"/>
  <c r="GD191" i="64"/>
  <c r="GC191" i="64"/>
  <c r="GB191" i="64"/>
  <c r="GA191" i="64"/>
  <c r="FZ191" i="64"/>
  <c r="FY191" i="64"/>
  <c r="FX191" i="64"/>
  <c r="FW191" i="64"/>
  <c r="FV191" i="64"/>
  <c r="FU191" i="64"/>
  <c r="FT191" i="64"/>
  <c r="FS191" i="64"/>
  <c r="FR191" i="64"/>
  <c r="FQ191" i="64"/>
  <c r="FP191" i="64"/>
  <c r="FO191" i="64"/>
  <c r="FN191" i="64"/>
  <c r="FM191" i="64"/>
  <c r="FL191" i="64"/>
  <c r="FK191" i="64"/>
  <c r="FJ191" i="64"/>
  <c r="FI191" i="64"/>
  <c r="FH191" i="64"/>
  <c r="FG191" i="64"/>
  <c r="FA191" i="64" s="1"/>
  <c r="FF191" i="64"/>
  <c r="FD191" i="64"/>
  <c r="FC191" i="64"/>
  <c r="EY191" i="64"/>
  <c r="EX191" i="64"/>
  <c r="EW191" i="64"/>
  <c r="EU191" i="64"/>
  <c r="ET191" i="64"/>
  <c r="ES191" i="64"/>
  <c r="ER191" i="64"/>
  <c r="EQ191" i="64"/>
  <c r="EP191" i="64"/>
  <c r="EV191" i="64" s="1"/>
  <c r="M190" i="64"/>
  <c r="L190" i="64"/>
  <c r="M189" i="64"/>
  <c r="M188" i="64"/>
  <c r="L188" i="64"/>
  <c r="EY188" i="64" s="1"/>
  <c r="M187" i="64"/>
  <c r="M186" i="64"/>
  <c r="L186" i="64"/>
  <c r="EY186" i="64" s="1"/>
  <c r="IA190" i="64"/>
  <c r="HZ190" i="64"/>
  <c r="HY190" i="64"/>
  <c r="GL190" i="64"/>
  <c r="GJ190" i="64"/>
  <c r="GI190" i="64"/>
  <c r="GH190" i="64"/>
  <c r="GG190" i="64"/>
  <c r="GF190" i="64"/>
  <c r="GE190" i="64"/>
  <c r="GD190" i="64"/>
  <c r="GC190" i="64"/>
  <c r="GB190" i="64"/>
  <c r="GA190" i="64"/>
  <c r="FZ190" i="64"/>
  <c r="FY190" i="64"/>
  <c r="FX190" i="64"/>
  <c r="FW190" i="64"/>
  <c r="FV190" i="64"/>
  <c r="FU190" i="64"/>
  <c r="FT190" i="64"/>
  <c r="FS190" i="64"/>
  <c r="FR190" i="64"/>
  <c r="FQ190" i="64"/>
  <c r="FP190" i="64"/>
  <c r="FO190" i="64"/>
  <c r="FN190" i="64"/>
  <c r="FM190" i="64"/>
  <c r="FL190" i="64"/>
  <c r="FK190" i="64"/>
  <c r="FJ190" i="64"/>
  <c r="FI190" i="64"/>
  <c r="FH190" i="64"/>
  <c r="FG190" i="64"/>
  <c r="FF190" i="64"/>
  <c r="FD190" i="64"/>
  <c r="FC190" i="64"/>
  <c r="EU190" i="64"/>
  <c r="ET190" i="64"/>
  <c r="ES190" i="64"/>
  <c r="ER190" i="64"/>
  <c r="EQ190" i="64"/>
  <c r="EV190" i="64" s="1"/>
  <c r="EP190" i="64"/>
  <c r="IA189" i="64"/>
  <c r="HZ189" i="64"/>
  <c r="HY189" i="64"/>
  <c r="GL189" i="64"/>
  <c r="FD189" i="64" s="1"/>
  <c r="FC189" i="64"/>
  <c r="FA189" i="64"/>
  <c r="EZ189" i="64"/>
  <c r="EX189" i="64"/>
  <c r="EU189" i="64"/>
  <c r="ET189" i="64"/>
  <c r="ES189" i="64"/>
  <c r="ER189" i="64"/>
  <c r="EQ189" i="64"/>
  <c r="EP189" i="64"/>
  <c r="IA188" i="64"/>
  <c r="HZ188" i="64"/>
  <c r="HY188" i="64"/>
  <c r="GL188" i="64"/>
  <c r="FD188" i="64" s="1"/>
  <c r="FC188" i="64"/>
  <c r="FA188" i="64"/>
  <c r="EZ188" i="64"/>
  <c r="EX188" i="64"/>
  <c r="EU188" i="64"/>
  <c r="ET188" i="64"/>
  <c r="ES188" i="64"/>
  <c r="ER188" i="64"/>
  <c r="EQ188" i="64"/>
  <c r="EP188" i="64"/>
  <c r="IA187" i="64"/>
  <c r="HZ187" i="64"/>
  <c r="HY187" i="64"/>
  <c r="GL187" i="64"/>
  <c r="FD187" i="64" s="1"/>
  <c r="FC187" i="64"/>
  <c r="FA187" i="64"/>
  <c r="EZ187" i="64"/>
  <c r="EX187" i="64"/>
  <c r="EU187" i="64"/>
  <c r="ET187" i="64"/>
  <c r="ES187" i="64"/>
  <c r="ER187" i="64"/>
  <c r="EQ187" i="64"/>
  <c r="EP187" i="64"/>
  <c r="IA186" i="64"/>
  <c r="HZ186" i="64"/>
  <c r="HY186" i="64"/>
  <c r="HP186" i="64"/>
  <c r="HO186" i="64"/>
  <c r="HN186" i="64"/>
  <c r="HM186" i="64"/>
  <c r="HL186" i="64"/>
  <c r="HK186" i="64"/>
  <c r="HJ186" i="64"/>
  <c r="HI186" i="64"/>
  <c r="HH186" i="64"/>
  <c r="HG186" i="64"/>
  <c r="HF186" i="64"/>
  <c r="HE186" i="64"/>
  <c r="HD186" i="64"/>
  <c r="HC186" i="64"/>
  <c r="HB186" i="64"/>
  <c r="HA186" i="64"/>
  <c r="GZ186" i="64"/>
  <c r="GY186" i="64"/>
  <c r="GX186" i="64"/>
  <c r="GW186" i="64"/>
  <c r="GV186" i="64"/>
  <c r="GU186" i="64"/>
  <c r="GT186" i="64"/>
  <c r="GS186" i="64"/>
  <c r="GR186" i="64"/>
  <c r="GQ186" i="64"/>
  <c r="GP186" i="64"/>
  <c r="GO186" i="64"/>
  <c r="GN186" i="64"/>
  <c r="GL186" i="64"/>
  <c r="GJ186" i="64"/>
  <c r="GI186" i="64"/>
  <c r="GH186" i="64"/>
  <c r="GG186" i="64"/>
  <c r="GF186" i="64"/>
  <c r="GE186" i="64"/>
  <c r="GD186" i="64"/>
  <c r="GC186" i="64"/>
  <c r="GB186" i="64"/>
  <c r="GA186" i="64"/>
  <c r="FZ186" i="64"/>
  <c r="FY186" i="64"/>
  <c r="FX186" i="64"/>
  <c r="FW186" i="64"/>
  <c r="FV186" i="64"/>
  <c r="FU186" i="64"/>
  <c r="FT186" i="64"/>
  <c r="FS186" i="64"/>
  <c r="FR186" i="64"/>
  <c r="FQ186" i="64"/>
  <c r="FP186" i="64"/>
  <c r="FO186" i="64"/>
  <c r="FN186" i="64"/>
  <c r="FM186" i="64"/>
  <c r="FL186" i="64"/>
  <c r="FK186" i="64"/>
  <c r="FJ186" i="64"/>
  <c r="FI186" i="64"/>
  <c r="FH186" i="64"/>
  <c r="FG186" i="64"/>
  <c r="FA186" i="64" s="1"/>
  <c r="FF186" i="64"/>
  <c r="FD186" i="64"/>
  <c r="FC186" i="64"/>
  <c r="EX186" i="64"/>
  <c r="EW186" i="64"/>
  <c r="EU186" i="64"/>
  <c r="ET186" i="64"/>
  <c r="ES186" i="64"/>
  <c r="ER186" i="64"/>
  <c r="EQ186" i="64"/>
  <c r="EP186" i="64"/>
  <c r="M185" i="64"/>
  <c r="L185" i="64"/>
  <c r="M184" i="64"/>
  <c r="M183" i="64"/>
  <c r="L183" i="64"/>
  <c r="M182" i="64"/>
  <c r="M181" i="64"/>
  <c r="L181" i="64"/>
  <c r="IA185" i="64"/>
  <c r="HZ185" i="64"/>
  <c r="HY185" i="64"/>
  <c r="GL185" i="64"/>
  <c r="GJ185" i="64"/>
  <c r="GI185" i="64"/>
  <c r="GH185" i="64"/>
  <c r="GG185" i="64"/>
  <c r="GF185" i="64"/>
  <c r="GE185" i="64"/>
  <c r="GD185" i="64"/>
  <c r="GC185" i="64"/>
  <c r="GB185" i="64"/>
  <c r="GA185" i="64"/>
  <c r="FZ185" i="64"/>
  <c r="FY185" i="64"/>
  <c r="FX185" i="64"/>
  <c r="FW185" i="64"/>
  <c r="FV185" i="64"/>
  <c r="FU185" i="64"/>
  <c r="FT185" i="64"/>
  <c r="FS185" i="64"/>
  <c r="FR185" i="64"/>
  <c r="FQ185" i="64"/>
  <c r="FP185" i="64"/>
  <c r="FO185" i="64"/>
  <c r="FN185" i="64"/>
  <c r="FM185" i="64"/>
  <c r="FL185" i="64"/>
  <c r="FK185" i="64"/>
  <c r="FJ185" i="64"/>
  <c r="FI185" i="64"/>
  <c r="FH185" i="64"/>
  <c r="FG185" i="64"/>
  <c r="FF185" i="64"/>
  <c r="FD185" i="64"/>
  <c r="FC185" i="64"/>
  <c r="EU185" i="64"/>
  <c r="ET185" i="64"/>
  <c r="ES185" i="64"/>
  <c r="ER185" i="64"/>
  <c r="EQ185" i="64"/>
  <c r="EP185" i="64"/>
  <c r="IA184" i="64"/>
  <c r="HZ184" i="64"/>
  <c r="HY184" i="64"/>
  <c r="GL184" i="64"/>
  <c r="FD184" i="64" s="1"/>
  <c r="FC184" i="64"/>
  <c r="FA184" i="64"/>
  <c r="EZ184" i="64"/>
  <c r="EX184" i="64"/>
  <c r="EU184" i="64"/>
  <c r="ET184" i="64"/>
  <c r="ES184" i="64"/>
  <c r="ER184" i="64"/>
  <c r="EQ184" i="64"/>
  <c r="EP184" i="64"/>
  <c r="IA183" i="64"/>
  <c r="HZ183" i="64"/>
  <c r="HY183" i="64"/>
  <c r="GL183" i="64"/>
  <c r="FD183" i="64" s="1"/>
  <c r="FC183" i="64"/>
  <c r="FA183" i="64"/>
  <c r="EZ183" i="64"/>
  <c r="EX183" i="64"/>
  <c r="EU183" i="64"/>
  <c r="ET183" i="64"/>
  <c r="ES183" i="64"/>
  <c r="ER183" i="64"/>
  <c r="EQ183" i="64"/>
  <c r="EP183" i="64"/>
  <c r="IA182" i="64"/>
  <c r="HZ182" i="64"/>
  <c r="HY182" i="64"/>
  <c r="GL182" i="64"/>
  <c r="FD182" i="64" s="1"/>
  <c r="FC182" i="64"/>
  <c r="FA182" i="64"/>
  <c r="EZ182" i="64"/>
  <c r="EX182" i="64"/>
  <c r="EU182" i="64"/>
  <c r="ET182" i="64"/>
  <c r="ES182" i="64"/>
  <c r="ER182" i="64"/>
  <c r="EQ182" i="64"/>
  <c r="EP182" i="64"/>
  <c r="IA181" i="64"/>
  <c r="HZ181" i="64"/>
  <c r="HY181" i="64"/>
  <c r="HP181" i="64"/>
  <c r="HO181" i="64"/>
  <c r="HN181" i="64"/>
  <c r="HM181" i="64"/>
  <c r="HL181" i="64"/>
  <c r="HK181" i="64"/>
  <c r="HJ181" i="64"/>
  <c r="HI181" i="64"/>
  <c r="HH181" i="64"/>
  <c r="HG181" i="64"/>
  <c r="HF181" i="64"/>
  <c r="HE181" i="64"/>
  <c r="HD181" i="64"/>
  <c r="HC181" i="64"/>
  <c r="HB181" i="64"/>
  <c r="HA181" i="64"/>
  <c r="GZ181" i="64"/>
  <c r="GY181" i="64"/>
  <c r="GX181" i="64"/>
  <c r="GW181" i="64"/>
  <c r="GV181" i="64"/>
  <c r="GU181" i="64"/>
  <c r="GT181" i="64"/>
  <c r="GS181" i="64"/>
  <c r="GR181" i="64"/>
  <c r="GQ181" i="64"/>
  <c r="GP181" i="64"/>
  <c r="GO181" i="64"/>
  <c r="GN181" i="64"/>
  <c r="GL181" i="64"/>
  <c r="GJ181" i="64"/>
  <c r="GI181" i="64"/>
  <c r="GH181" i="64"/>
  <c r="GG181" i="64"/>
  <c r="GF181" i="64"/>
  <c r="GE181" i="64"/>
  <c r="GD181" i="64"/>
  <c r="GC181" i="64"/>
  <c r="GB181" i="64"/>
  <c r="GA181" i="64"/>
  <c r="FZ181" i="64"/>
  <c r="FY181" i="64"/>
  <c r="FX181" i="64"/>
  <c r="FW181" i="64"/>
  <c r="FV181" i="64"/>
  <c r="FU181" i="64"/>
  <c r="FT181" i="64"/>
  <c r="FS181" i="64"/>
  <c r="FR181" i="64"/>
  <c r="FQ181" i="64"/>
  <c r="FP181" i="64"/>
  <c r="FO181" i="64"/>
  <c r="FN181" i="64"/>
  <c r="FM181" i="64"/>
  <c r="FL181" i="64"/>
  <c r="FK181" i="64"/>
  <c r="FJ181" i="64"/>
  <c r="FI181" i="64"/>
  <c r="FH181" i="64"/>
  <c r="FG181" i="64"/>
  <c r="FF181" i="64"/>
  <c r="FD181" i="64"/>
  <c r="FC181" i="64"/>
  <c r="EX181" i="64"/>
  <c r="EW181" i="64"/>
  <c r="EU181" i="64"/>
  <c r="ET181" i="64"/>
  <c r="ES181" i="64"/>
  <c r="ER181" i="64"/>
  <c r="EQ181" i="64"/>
  <c r="EP181" i="64"/>
  <c r="M180" i="64"/>
  <c r="L180" i="64"/>
  <c r="M179" i="64"/>
  <c r="M178" i="64"/>
  <c r="L178" i="64"/>
  <c r="M177" i="64"/>
  <c r="M176" i="64"/>
  <c r="EY176" i="64" s="1"/>
  <c r="L176" i="64"/>
  <c r="IA180" i="64"/>
  <c r="HZ180" i="64"/>
  <c r="HY180" i="64"/>
  <c r="GL180" i="64"/>
  <c r="GJ180" i="64"/>
  <c r="GI180" i="64"/>
  <c r="GH180" i="64"/>
  <c r="GG180" i="64"/>
  <c r="GF180" i="64"/>
  <c r="GE180" i="64"/>
  <c r="GD180" i="64"/>
  <c r="GC180" i="64"/>
  <c r="GB180" i="64"/>
  <c r="GA180" i="64"/>
  <c r="FZ180" i="64"/>
  <c r="FY180" i="64"/>
  <c r="FX180" i="64"/>
  <c r="FW180" i="64"/>
  <c r="FV180" i="64"/>
  <c r="FU180" i="64"/>
  <c r="FT180" i="64"/>
  <c r="FS180" i="64"/>
  <c r="FR180" i="64"/>
  <c r="FQ180" i="64"/>
  <c r="FP180" i="64"/>
  <c r="FO180" i="64"/>
  <c r="FN180" i="64"/>
  <c r="FM180" i="64"/>
  <c r="FL180" i="64"/>
  <c r="FK180" i="64"/>
  <c r="FJ180" i="64"/>
  <c r="FI180" i="64"/>
  <c r="FH180" i="64"/>
  <c r="FG180" i="64"/>
  <c r="FF180" i="64"/>
  <c r="FD180" i="64"/>
  <c r="FC180" i="64"/>
  <c r="EU180" i="64"/>
  <c r="ET180" i="64"/>
  <c r="ES180" i="64"/>
  <c r="ER180" i="64"/>
  <c r="EQ180" i="64"/>
  <c r="EP180" i="64"/>
  <c r="IA179" i="64"/>
  <c r="HZ179" i="64"/>
  <c r="HY179" i="64"/>
  <c r="GL179" i="64"/>
  <c r="FD179" i="64" s="1"/>
  <c r="FC179" i="64"/>
  <c r="FA179" i="64"/>
  <c r="EZ179" i="64"/>
  <c r="EX179" i="64"/>
  <c r="EU179" i="64"/>
  <c r="ET179" i="64"/>
  <c r="ES179" i="64"/>
  <c r="ER179" i="64"/>
  <c r="EQ179" i="64"/>
  <c r="EP179" i="64"/>
  <c r="IA178" i="64"/>
  <c r="HZ178" i="64"/>
  <c r="HY178" i="64"/>
  <c r="GL178" i="64"/>
  <c r="FD178" i="64" s="1"/>
  <c r="FC178" i="64"/>
  <c r="FA178" i="64"/>
  <c r="EZ178" i="64"/>
  <c r="EY178" i="64"/>
  <c r="EX178" i="64"/>
  <c r="EU178" i="64"/>
  <c r="ET178" i="64"/>
  <c r="ES178" i="64"/>
  <c r="ER178" i="64"/>
  <c r="EQ178" i="64"/>
  <c r="EP178" i="64"/>
  <c r="IA177" i="64"/>
  <c r="HZ177" i="64"/>
  <c r="HY177" i="64"/>
  <c r="GL177" i="64"/>
  <c r="FD177" i="64" s="1"/>
  <c r="FC177" i="64"/>
  <c r="FA177" i="64"/>
  <c r="EZ177" i="64"/>
  <c r="EX177" i="64"/>
  <c r="EU177" i="64"/>
  <c r="ET177" i="64"/>
  <c r="ES177" i="64"/>
  <c r="ER177" i="64"/>
  <c r="EQ177" i="64"/>
  <c r="EP177" i="64"/>
  <c r="IA176" i="64"/>
  <c r="HZ176" i="64"/>
  <c r="HY176" i="64"/>
  <c r="HP176" i="64"/>
  <c r="HO176" i="64"/>
  <c r="HN176" i="64"/>
  <c r="HM176" i="64"/>
  <c r="HL176" i="64"/>
  <c r="HK176" i="64"/>
  <c r="HJ176" i="64"/>
  <c r="HI176" i="64"/>
  <c r="HH176" i="64"/>
  <c r="HG176" i="64"/>
  <c r="HF176" i="64"/>
  <c r="HE176" i="64"/>
  <c r="HD176" i="64"/>
  <c r="HC176" i="64"/>
  <c r="HB176" i="64"/>
  <c r="HA176" i="64"/>
  <c r="GZ176" i="64"/>
  <c r="GY176" i="64"/>
  <c r="GX176" i="64"/>
  <c r="GW176" i="64"/>
  <c r="GV176" i="64"/>
  <c r="GU176" i="64"/>
  <c r="GT176" i="64"/>
  <c r="GS176" i="64"/>
  <c r="GR176" i="64"/>
  <c r="GQ176" i="64"/>
  <c r="GP176" i="64"/>
  <c r="GO176" i="64"/>
  <c r="GN176" i="64"/>
  <c r="GL176" i="64"/>
  <c r="GJ176" i="64"/>
  <c r="GI176" i="64"/>
  <c r="GH176" i="64"/>
  <c r="GG176" i="64"/>
  <c r="GF176" i="64"/>
  <c r="GE176" i="64"/>
  <c r="GD176" i="64"/>
  <c r="GC176" i="64"/>
  <c r="GB176" i="64"/>
  <c r="GA176" i="64"/>
  <c r="FZ176" i="64"/>
  <c r="FY176" i="64"/>
  <c r="FX176" i="64"/>
  <c r="FW176" i="64"/>
  <c r="FV176" i="64"/>
  <c r="FU176" i="64"/>
  <c r="FT176" i="64"/>
  <c r="FS176" i="64"/>
  <c r="FR176" i="64"/>
  <c r="FQ176" i="64"/>
  <c r="FP176" i="64"/>
  <c r="FO176" i="64"/>
  <c r="FN176" i="64"/>
  <c r="FM176" i="64"/>
  <c r="FL176" i="64"/>
  <c r="FK176" i="64"/>
  <c r="FJ176" i="64"/>
  <c r="FI176" i="64"/>
  <c r="FH176" i="64"/>
  <c r="FG176" i="64"/>
  <c r="FF176" i="64"/>
  <c r="FD176" i="64"/>
  <c r="FC176" i="64"/>
  <c r="EX176" i="64"/>
  <c r="EW176" i="64"/>
  <c r="EU176" i="64"/>
  <c r="ET176" i="64"/>
  <c r="ES176" i="64"/>
  <c r="ER176" i="64"/>
  <c r="EQ176" i="64"/>
  <c r="EP176" i="64"/>
  <c r="M175" i="64"/>
  <c r="L175" i="64"/>
  <c r="M174" i="64"/>
  <c r="M173" i="64"/>
  <c r="L173" i="64"/>
  <c r="M172" i="64"/>
  <c r="M171" i="64"/>
  <c r="L171" i="64"/>
  <c r="IA175" i="64"/>
  <c r="HZ175" i="64"/>
  <c r="HY175" i="64"/>
  <c r="GL175" i="64"/>
  <c r="GJ175" i="64"/>
  <c r="GI175" i="64"/>
  <c r="GH175" i="64"/>
  <c r="GG175" i="64"/>
  <c r="GF175" i="64"/>
  <c r="GE175" i="64"/>
  <c r="GD175" i="64"/>
  <c r="GC175" i="64"/>
  <c r="GB175" i="64"/>
  <c r="GA175" i="64"/>
  <c r="FZ175" i="64"/>
  <c r="FY175" i="64"/>
  <c r="FX175" i="64"/>
  <c r="FW175" i="64"/>
  <c r="FV175" i="64"/>
  <c r="FU175" i="64"/>
  <c r="FT175" i="64"/>
  <c r="FS175" i="64"/>
  <c r="FR175" i="64"/>
  <c r="FQ175" i="64"/>
  <c r="FP175" i="64"/>
  <c r="FO175" i="64"/>
  <c r="FN175" i="64"/>
  <c r="FM175" i="64"/>
  <c r="FL175" i="64"/>
  <c r="FK175" i="64"/>
  <c r="FJ175" i="64"/>
  <c r="FI175" i="64"/>
  <c r="FH175" i="64"/>
  <c r="FG175" i="64"/>
  <c r="FF175" i="64"/>
  <c r="FD175" i="64"/>
  <c r="FC175" i="64"/>
  <c r="EU175" i="64"/>
  <c r="ET175" i="64"/>
  <c r="ES175" i="64"/>
  <c r="ER175" i="64"/>
  <c r="EQ175" i="64"/>
  <c r="EP175" i="64"/>
  <c r="IA174" i="64"/>
  <c r="HZ174" i="64"/>
  <c r="HY174" i="64"/>
  <c r="GL174" i="64"/>
  <c r="FD174" i="64" s="1"/>
  <c r="FC174" i="64"/>
  <c r="FA174" i="64"/>
  <c r="EZ174" i="64"/>
  <c r="EX174" i="64"/>
  <c r="EU174" i="64"/>
  <c r="ET174" i="64"/>
  <c r="ES174" i="64"/>
  <c r="ER174" i="64"/>
  <c r="EQ174" i="64"/>
  <c r="EP174" i="64"/>
  <c r="IA173" i="64"/>
  <c r="HZ173" i="64"/>
  <c r="HY173" i="64"/>
  <c r="GL173" i="64"/>
  <c r="FD173" i="64" s="1"/>
  <c r="FC173" i="64"/>
  <c r="FA173" i="64"/>
  <c r="EZ173" i="64"/>
  <c r="EX173" i="64"/>
  <c r="EU173" i="64"/>
  <c r="ET173" i="64"/>
  <c r="ES173" i="64"/>
  <c r="ER173" i="64"/>
  <c r="EQ173" i="64"/>
  <c r="EP173" i="64"/>
  <c r="IA172" i="64"/>
  <c r="HZ172" i="64"/>
  <c r="HY172" i="64"/>
  <c r="GL172" i="64"/>
  <c r="FD172" i="64" s="1"/>
  <c r="FC172" i="64"/>
  <c r="FA172" i="64"/>
  <c r="EZ172" i="64"/>
  <c r="EX172" i="64"/>
  <c r="EU172" i="64"/>
  <c r="ET172" i="64"/>
  <c r="ES172" i="64"/>
  <c r="ER172" i="64"/>
  <c r="EQ172" i="64"/>
  <c r="EP172" i="64"/>
  <c r="IA171" i="64"/>
  <c r="HZ171" i="64"/>
  <c r="HY171" i="64"/>
  <c r="HP171" i="64"/>
  <c r="HO171" i="64"/>
  <c r="HN171" i="64"/>
  <c r="HM171" i="64"/>
  <c r="HL171" i="64"/>
  <c r="HK171" i="64"/>
  <c r="HJ171" i="64"/>
  <c r="HI171" i="64"/>
  <c r="HH171" i="64"/>
  <c r="HG171" i="64"/>
  <c r="HF171" i="64"/>
  <c r="HE171" i="64"/>
  <c r="HD171" i="64"/>
  <c r="HC171" i="64"/>
  <c r="HB171" i="64"/>
  <c r="HA171" i="64"/>
  <c r="GZ171" i="64"/>
  <c r="GY171" i="64"/>
  <c r="GX171" i="64"/>
  <c r="GW171" i="64"/>
  <c r="GV171" i="64"/>
  <c r="GU171" i="64"/>
  <c r="GT171" i="64"/>
  <c r="GS171" i="64"/>
  <c r="GR171" i="64"/>
  <c r="GQ171" i="64"/>
  <c r="GP171" i="64"/>
  <c r="GO171" i="64"/>
  <c r="GN171" i="64"/>
  <c r="GL171" i="64"/>
  <c r="GJ171" i="64"/>
  <c r="GI171" i="64"/>
  <c r="GH171" i="64"/>
  <c r="GG171" i="64"/>
  <c r="GF171" i="64"/>
  <c r="GE171" i="64"/>
  <c r="GD171" i="64"/>
  <c r="GC171" i="64"/>
  <c r="GB171" i="64"/>
  <c r="GA171" i="64"/>
  <c r="FZ171" i="64"/>
  <c r="FY171" i="64"/>
  <c r="FX171" i="64"/>
  <c r="FW171" i="64"/>
  <c r="FV171" i="64"/>
  <c r="FU171" i="64"/>
  <c r="FT171" i="64"/>
  <c r="FS171" i="64"/>
  <c r="FR171" i="64"/>
  <c r="FQ171" i="64"/>
  <c r="FP171" i="64"/>
  <c r="FO171" i="64"/>
  <c r="FN171" i="64"/>
  <c r="FM171" i="64"/>
  <c r="FL171" i="64"/>
  <c r="FK171" i="64"/>
  <c r="FJ171" i="64"/>
  <c r="FI171" i="64"/>
  <c r="FH171" i="64"/>
  <c r="FG171" i="64"/>
  <c r="FF171" i="64"/>
  <c r="FD171" i="64"/>
  <c r="FC171" i="64"/>
  <c r="EX171" i="64"/>
  <c r="EW171" i="64"/>
  <c r="EU171" i="64"/>
  <c r="ET171" i="64"/>
  <c r="ES171" i="64"/>
  <c r="ER171" i="64"/>
  <c r="EQ171" i="64"/>
  <c r="EP171" i="64"/>
  <c r="M170" i="64"/>
  <c r="L170" i="64"/>
  <c r="M169" i="64"/>
  <c r="M168" i="64"/>
  <c r="L168" i="64"/>
  <c r="M167" i="64"/>
  <c r="M166" i="64"/>
  <c r="EY166" i="64" s="1"/>
  <c r="L166" i="64"/>
  <c r="IA170" i="64"/>
  <c r="HZ170" i="64"/>
  <c r="HY170" i="64"/>
  <c r="GL170" i="64"/>
  <c r="GJ170" i="64"/>
  <c r="GI170" i="64"/>
  <c r="GH170" i="64"/>
  <c r="GG170" i="64"/>
  <c r="GF170" i="64"/>
  <c r="GE170" i="64"/>
  <c r="GD170" i="64"/>
  <c r="GC170" i="64"/>
  <c r="GB170" i="64"/>
  <c r="GA170" i="64"/>
  <c r="FZ170" i="64"/>
  <c r="FY170" i="64"/>
  <c r="FX170" i="64"/>
  <c r="FW170" i="64"/>
  <c r="FV170" i="64"/>
  <c r="FU170" i="64"/>
  <c r="FT170" i="64"/>
  <c r="FS170" i="64"/>
  <c r="FR170" i="64"/>
  <c r="FQ170" i="64"/>
  <c r="FP170" i="64"/>
  <c r="FO170" i="64"/>
  <c r="FN170" i="64"/>
  <c r="FM170" i="64"/>
  <c r="FL170" i="64"/>
  <c r="FK170" i="64"/>
  <c r="FJ170" i="64"/>
  <c r="FI170" i="64"/>
  <c r="FH170" i="64"/>
  <c r="FG170" i="64"/>
  <c r="FF170" i="64"/>
  <c r="FD170" i="64"/>
  <c r="FC170" i="64"/>
  <c r="EU170" i="64"/>
  <c r="ET170" i="64"/>
  <c r="ES170" i="64"/>
  <c r="ER170" i="64"/>
  <c r="EQ170" i="64"/>
  <c r="EP170" i="64"/>
  <c r="IA169" i="64"/>
  <c r="HZ169" i="64"/>
  <c r="HY169" i="64"/>
  <c r="GL169" i="64"/>
  <c r="FD169" i="64" s="1"/>
  <c r="FC169" i="64"/>
  <c r="FA169" i="64"/>
  <c r="EZ169" i="64"/>
  <c r="EX169" i="64"/>
  <c r="EU169" i="64"/>
  <c r="ET169" i="64"/>
  <c r="ES169" i="64"/>
  <c r="ER169" i="64"/>
  <c r="EQ169" i="64"/>
  <c r="EP169" i="64"/>
  <c r="IA168" i="64"/>
  <c r="HZ168" i="64"/>
  <c r="HY168" i="64"/>
  <c r="GL168" i="64"/>
  <c r="FD168" i="64" s="1"/>
  <c r="FC168" i="64"/>
  <c r="FA168" i="64"/>
  <c r="EZ168" i="64"/>
  <c r="EY168" i="64"/>
  <c r="EX168" i="64"/>
  <c r="EU168" i="64"/>
  <c r="ET168" i="64"/>
  <c r="ES168" i="64"/>
  <c r="ER168" i="64"/>
  <c r="EQ168" i="64"/>
  <c r="EP168" i="64"/>
  <c r="IA167" i="64"/>
  <c r="HZ167" i="64"/>
  <c r="HY167" i="64"/>
  <c r="GL167" i="64"/>
  <c r="FD167" i="64" s="1"/>
  <c r="FC167" i="64"/>
  <c r="FA167" i="64"/>
  <c r="EZ167" i="64"/>
  <c r="EX167" i="64"/>
  <c r="EU167" i="64"/>
  <c r="ET167" i="64"/>
  <c r="ES167" i="64"/>
  <c r="ER167" i="64"/>
  <c r="EQ167" i="64"/>
  <c r="EP167" i="64"/>
  <c r="IA166" i="64"/>
  <c r="HZ166" i="64"/>
  <c r="HY166" i="64"/>
  <c r="HP166" i="64"/>
  <c r="HO166" i="64"/>
  <c r="HN166" i="64"/>
  <c r="HM166" i="64"/>
  <c r="HL166" i="64"/>
  <c r="HK166" i="64"/>
  <c r="HJ166" i="64"/>
  <c r="HI166" i="64"/>
  <c r="HH166" i="64"/>
  <c r="HG166" i="64"/>
  <c r="HF166" i="64"/>
  <c r="HE166" i="64"/>
  <c r="HD166" i="64"/>
  <c r="HC166" i="64"/>
  <c r="HB166" i="64"/>
  <c r="HA166" i="64"/>
  <c r="GZ166" i="64"/>
  <c r="GY166" i="64"/>
  <c r="GX166" i="64"/>
  <c r="GW166" i="64"/>
  <c r="GV166" i="64"/>
  <c r="GU166" i="64"/>
  <c r="GT166" i="64"/>
  <c r="GS166" i="64"/>
  <c r="GR166" i="64"/>
  <c r="GQ166" i="64"/>
  <c r="GP166" i="64"/>
  <c r="GO166" i="64"/>
  <c r="GN166" i="64"/>
  <c r="GL166" i="64"/>
  <c r="GJ166" i="64"/>
  <c r="GI166" i="64"/>
  <c r="GH166" i="64"/>
  <c r="GG166" i="64"/>
  <c r="GF166" i="64"/>
  <c r="GE166" i="64"/>
  <c r="GD166" i="64"/>
  <c r="GC166" i="64"/>
  <c r="GB166" i="64"/>
  <c r="GA166" i="64"/>
  <c r="FZ166" i="64"/>
  <c r="FY166" i="64"/>
  <c r="FX166" i="64"/>
  <c r="FW166" i="64"/>
  <c r="FV166" i="64"/>
  <c r="FU166" i="64"/>
  <c r="FT166" i="64"/>
  <c r="FS166" i="64"/>
  <c r="FR166" i="64"/>
  <c r="FQ166" i="64"/>
  <c r="FP166" i="64"/>
  <c r="FO166" i="64"/>
  <c r="FN166" i="64"/>
  <c r="FM166" i="64"/>
  <c r="FL166" i="64"/>
  <c r="FK166" i="64"/>
  <c r="FJ166" i="64"/>
  <c r="FI166" i="64"/>
  <c r="FH166" i="64"/>
  <c r="FG166" i="64"/>
  <c r="FF166" i="64"/>
  <c r="FD166" i="64"/>
  <c r="FC166" i="64"/>
  <c r="EX166" i="64"/>
  <c r="EW166" i="64"/>
  <c r="EU166" i="64"/>
  <c r="ET166" i="64"/>
  <c r="ES166" i="64"/>
  <c r="ER166" i="64"/>
  <c r="EQ166" i="64"/>
  <c r="EP166" i="64"/>
  <c r="M165" i="64"/>
  <c r="L165" i="64"/>
  <c r="M164" i="64"/>
  <c r="M163" i="64"/>
  <c r="L163" i="64"/>
  <c r="M162" i="64"/>
  <c r="M161" i="64"/>
  <c r="L161" i="64"/>
  <c r="IA165" i="64"/>
  <c r="HZ165" i="64"/>
  <c r="HY165" i="64"/>
  <c r="GL165" i="64"/>
  <c r="GJ165" i="64"/>
  <c r="GI165" i="64"/>
  <c r="GH165" i="64"/>
  <c r="GG165" i="64"/>
  <c r="GF165" i="64"/>
  <c r="GE165" i="64"/>
  <c r="GD165" i="64"/>
  <c r="GC165" i="64"/>
  <c r="GB165" i="64"/>
  <c r="GA165" i="64"/>
  <c r="FZ165" i="64"/>
  <c r="FY165" i="64"/>
  <c r="FX165" i="64"/>
  <c r="FW165" i="64"/>
  <c r="FV165" i="64"/>
  <c r="FU165" i="64"/>
  <c r="FT165" i="64"/>
  <c r="FS165" i="64"/>
  <c r="FR165" i="64"/>
  <c r="FQ165" i="64"/>
  <c r="FP165" i="64"/>
  <c r="FO165" i="64"/>
  <c r="FN165" i="64"/>
  <c r="FM165" i="64"/>
  <c r="FL165" i="64"/>
  <c r="FK165" i="64"/>
  <c r="FJ165" i="64"/>
  <c r="FI165" i="64"/>
  <c r="FH165" i="64"/>
  <c r="FG165" i="64"/>
  <c r="FF165" i="64"/>
  <c r="FD165" i="64"/>
  <c r="FC165" i="64"/>
  <c r="EU165" i="64"/>
  <c r="ET165" i="64"/>
  <c r="ES165" i="64"/>
  <c r="ER165" i="64"/>
  <c r="EQ165" i="64"/>
  <c r="EP165" i="64"/>
  <c r="IA164" i="64"/>
  <c r="HZ164" i="64"/>
  <c r="HY164" i="64"/>
  <c r="GL164" i="64"/>
  <c r="FD164" i="64" s="1"/>
  <c r="FC164" i="64"/>
  <c r="FA164" i="64"/>
  <c r="EZ164" i="64"/>
  <c r="EX164" i="64"/>
  <c r="EU164" i="64"/>
  <c r="ET164" i="64"/>
  <c r="ES164" i="64"/>
  <c r="ER164" i="64"/>
  <c r="EQ164" i="64"/>
  <c r="EP164" i="64"/>
  <c r="IA163" i="64"/>
  <c r="HZ163" i="64"/>
  <c r="HY163" i="64"/>
  <c r="GL163" i="64"/>
  <c r="FD163" i="64" s="1"/>
  <c r="FC163" i="64"/>
  <c r="FA163" i="64"/>
  <c r="EZ163" i="64"/>
  <c r="EX163" i="64"/>
  <c r="EU163" i="64"/>
  <c r="ET163" i="64"/>
  <c r="ES163" i="64"/>
  <c r="ER163" i="64"/>
  <c r="EQ163" i="64"/>
  <c r="EP163" i="64"/>
  <c r="IA162" i="64"/>
  <c r="HZ162" i="64"/>
  <c r="HY162" i="64"/>
  <c r="GL162" i="64"/>
  <c r="FD162" i="64" s="1"/>
  <c r="FC162" i="64"/>
  <c r="FA162" i="64"/>
  <c r="EZ162" i="64"/>
  <c r="EX162" i="64"/>
  <c r="EU162" i="64"/>
  <c r="ET162" i="64"/>
  <c r="ES162" i="64"/>
  <c r="ER162" i="64"/>
  <c r="EQ162" i="64"/>
  <c r="EP162" i="64"/>
  <c r="IA161" i="64"/>
  <c r="HZ161" i="64"/>
  <c r="HY161" i="64"/>
  <c r="HP161" i="64"/>
  <c r="HO161" i="64"/>
  <c r="HN161" i="64"/>
  <c r="HM161" i="64"/>
  <c r="HL161" i="64"/>
  <c r="HK161" i="64"/>
  <c r="HJ161" i="64"/>
  <c r="HI161" i="64"/>
  <c r="HH161" i="64"/>
  <c r="HG161" i="64"/>
  <c r="HF161" i="64"/>
  <c r="HE161" i="64"/>
  <c r="HD161" i="64"/>
  <c r="HC161" i="64"/>
  <c r="HB161" i="64"/>
  <c r="HA161" i="64"/>
  <c r="GZ161" i="64"/>
  <c r="GY161" i="64"/>
  <c r="GX161" i="64"/>
  <c r="GW161" i="64"/>
  <c r="GV161" i="64"/>
  <c r="GU161" i="64"/>
  <c r="GT161" i="64"/>
  <c r="GS161" i="64"/>
  <c r="GR161" i="64"/>
  <c r="GQ161" i="64"/>
  <c r="GP161" i="64"/>
  <c r="GO161" i="64"/>
  <c r="GN161" i="64"/>
  <c r="GL161" i="64"/>
  <c r="GJ161" i="64"/>
  <c r="GI161" i="64"/>
  <c r="GH161" i="64"/>
  <c r="GG161" i="64"/>
  <c r="GF161" i="64"/>
  <c r="GE161" i="64"/>
  <c r="GD161" i="64"/>
  <c r="GC161" i="64"/>
  <c r="GB161" i="64"/>
  <c r="GA161" i="64"/>
  <c r="FZ161" i="64"/>
  <c r="FY161" i="64"/>
  <c r="FX161" i="64"/>
  <c r="FW161" i="64"/>
  <c r="FV161" i="64"/>
  <c r="FU161" i="64"/>
  <c r="FT161" i="64"/>
  <c r="FS161" i="64"/>
  <c r="FR161" i="64"/>
  <c r="FQ161" i="64"/>
  <c r="FP161" i="64"/>
  <c r="FO161" i="64"/>
  <c r="FN161" i="64"/>
  <c r="FM161" i="64"/>
  <c r="FL161" i="64"/>
  <c r="FK161" i="64"/>
  <c r="FJ161" i="64"/>
  <c r="FI161" i="64"/>
  <c r="FH161" i="64"/>
  <c r="FG161" i="64"/>
  <c r="FF161" i="64"/>
  <c r="FD161" i="64"/>
  <c r="FC161" i="64"/>
  <c r="EX161" i="64"/>
  <c r="EW161" i="64"/>
  <c r="EU161" i="64"/>
  <c r="ET161" i="64"/>
  <c r="ES161" i="64"/>
  <c r="ER161" i="64"/>
  <c r="EQ161" i="64"/>
  <c r="EP161" i="64"/>
  <c r="M160" i="64"/>
  <c r="L160" i="64"/>
  <c r="M159" i="64"/>
  <c r="M158" i="64"/>
  <c r="L158" i="64"/>
  <c r="M157" i="64"/>
  <c r="M156" i="64"/>
  <c r="L156" i="64"/>
  <c r="IA160" i="64"/>
  <c r="HZ160" i="64"/>
  <c r="HY160" i="64"/>
  <c r="GL160" i="64"/>
  <c r="GJ160" i="64"/>
  <c r="GI160" i="64"/>
  <c r="GH160" i="64"/>
  <c r="GG160" i="64"/>
  <c r="GF160" i="64"/>
  <c r="GE160" i="64"/>
  <c r="GD160" i="64"/>
  <c r="GC160" i="64"/>
  <c r="GB160" i="64"/>
  <c r="GA160" i="64"/>
  <c r="FZ160" i="64"/>
  <c r="FY160" i="64"/>
  <c r="FX160" i="64"/>
  <c r="FW160" i="64"/>
  <c r="FV160" i="64"/>
  <c r="FU160" i="64"/>
  <c r="FT160" i="64"/>
  <c r="FS160" i="64"/>
  <c r="FR160" i="64"/>
  <c r="FQ160" i="64"/>
  <c r="FP160" i="64"/>
  <c r="FO160" i="64"/>
  <c r="FN160" i="64"/>
  <c r="FM160" i="64"/>
  <c r="FL160" i="64"/>
  <c r="FK160" i="64"/>
  <c r="FJ160" i="64"/>
  <c r="FI160" i="64"/>
  <c r="FH160" i="64"/>
  <c r="FG160" i="64"/>
  <c r="FF160" i="64"/>
  <c r="FD160" i="64"/>
  <c r="FC160" i="64"/>
  <c r="EU160" i="64"/>
  <c r="ET160" i="64"/>
  <c r="ES160" i="64"/>
  <c r="ER160" i="64"/>
  <c r="EQ160" i="64"/>
  <c r="EP160" i="64"/>
  <c r="IA159" i="64"/>
  <c r="HZ159" i="64"/>
  <c r="HY159" i="64"/>
  <c r="GL159" i="64"/>
  <c r="FD159" i="64" s="1"/>
  <c r="FC159" i="64"/>
  <c r="FA159" i="64"/>
  <c r="EZ159" i="64"/>
  <c r="EX159" i="64"/>
  <c r="EU159" i="64"/>
  <c r="ET159" i="64"/>
  <c r="ES159" i="64"/>
  <c r="ER159" i="64"/>
  <c r="EQ159" i="64"/>
  <c r="EP159" i="64"/>
  <c r="IA158" i="64"/>
  <c r="HZ158" i="64"/>
  <c r="HY158" i="64"/>
  <c r="GL158" i="64"/>
  <c r="FD158" i="64" s="1"/>
  <c r="FC158" i="64"/>
  <c r="FA158" i="64"/>
  <c r="EZ158" i="64"/>
  <c r="EX158" i="64"/>
  <c r="EU158" i="64"/>
  <c r="ET158" i="64"/>
  <c r="ES158" i="64"/>
  <c r="EV158" i="64" s="1"/>
  <c r="ER158" i="64"/>
  <c r="EQ158" i="64"/>
  <c r="EP158" i="64"/>
  <c r="IA157" i="64"/>
  <c r="HZ157" i="64"/>
  <c r="HY157" i="64"/>
  <c r="GL157" i="64"/>
  <c r="FD157" i="64"/>
  <c r="FC157" i="64"/>
  <c r="FA157" i="64"/>
  <c r="EZ157" i="64"/>
  <c r="EX157" i="64"/>
  <c r="EU157" i="64"/>
  <c r="ET157" i="64"/>
  <c r="ES157" i="64"/>
  <c r="ER157" i="64"/>
  <c r="EQ157" i="64"/>
  <c r="EP157" i="64"/>
  <c r="IA156" i="64"/>
  <c r="HZ156" i="64"/>
  <c r="HY156" i="64"/>
  <c r="HP156" i="64"/>
  <c r="HO156" i="64"/>
  <c r="HN156" i="64"/>
  <c r="HM156" i="64"/>
  <c r="HL156" i="64"/>
  <c r="HK156" i="64"/>
  <c r="HJ156" i="64"/>
  <c r="HI156" i="64"/>
  <c r="HH156" i="64"/>
  <c r="HG156" i="64"/>
  <c r="HF156" i="64"/>
  <c r="HE156" i="64"/>
  <c r="HD156" i="64"/>
  <c r="HC156" i="64"/>
  <c r="HB156" i="64"/>
  <c r="HA156" i="64"/>
  <c r="GZ156" i="64"/>
  <c r="GY156" i="64"/>
  <c r="GX156" i="64"/>
  <c r="GW156" i="64"/>
  <c r="GV156" i="64"/>
  <c r="GU156" i="64"/>
  <c r="GT156" i="64"/>
  <c r="GS156" i="64"/>
  <c r="GR156" i="64"/>
  <c r="GQ156" i="64"/>
  <c r="GP156" i="64"/>
  <c r="GO156" i="64"/>
  <c r="GN156" i="64"/>
  <c r="GL156" i="64"/>
  <c r="GJ156" i="64"/>
  <c r="GI156" i="64"/>
  <c r="GH156" i="64"/>
  <c r="GG156" i="64"/>
  <c r="GF156" i="64"/>
  <c r="GE156" i="64"/>
  <c r="GD156" i="64"/>
  <c r="GC156" i="64"/>
  <c r="GB156" i="64"/>
  <c r="GA156" i="64"/>
  <c r="FZ156" i="64"/>
  <c r="FY156" i="64"/>
  <c r="FX156" i="64"/>
  <c r="FW156" i="64"/>
  <c r="FV156" i="64"/>
  <c r="FU156" i="64"/>
  <c r="FT156" i="64"/>
  <c r="FS156" i="64"/>
  <c r="FR156" i="64"/>
  <c r="FQ156" i="64"/>
  <c r="FP156" i="64"/>
  <c r="FO156" i="64"/>
  <c r="FN156" i="64"/>
  <c r="FM156" i="64"/>
  <c r="FL156" i="64"/>
  <c r="FK156" i="64"/>
  <c r="FJ156" i="64"/>
  <c r="FI156" i="64"/>
  <c r="FH156" i="64"/>
  <c r="FG156" i="64"/>
  <c r="FF156" i="64"/>
  <c r="FD156" i="64"/>
  <c r="FC156" i="64"/>
  <c r="EX156" i="64"/>
  <c r="EW156" i="64"/>
  <c r="EU156" i="64"/>
  <c r="ET156" i="64"/>
  <c r="ES156" i="64"/>
  <c r="ER156" i="64"/>
  <c r="EQ156" i="64"/>
  <c r="EP156" i="64"/>
  <c r="M155" i="64"/>
  <c r="L155" i="64"/>
  <c r="M154" i="64"/>
  <c r="M153" i="64"/>
  <c r="EY153" i="64" s="1"/>
  <c r="L153" i="64"/>
  <c r="M152" i="64"/>
  <c r="M151" i="64"/>
  <c r="L151" i="64"/>
  <c r="IA155" i="64"/>
  <c r="HZ155" i="64"/>
  <c r="HY155" i="64"/>
  <c r="GL155" i="64"/>
  <c r="GJ155" i="64"/>
  <c r="GI155" i="64"/>
  <c r="GH155" i="64"/>
  <c r="GG155" i="64"/>
  <c r="GF155" i="64"/>
  <c r="GE155" i="64"/>
  <c r="GD155" i="64"/>
  <c r="GC155" i="64"/>
  <c r="GB155" i="64"/>
  <c r="GA155" i="64"/>
  <c r="FZ155" i="64"/>
  <c r="FY155" i="64"/>
  <c r="FX155" i="64"/>
  <c r="FW155" i="64"/>
  <c r="FV155" i="64"/>
  <c r="FU155" i="64"/>
  <c r="FT155" i="64"/>
  <c r="FS155" i="64"/>
  <c r="FR155" i="64"/>
  <c r="FQ155" i="64"/>
  <c r="FP155" i="64"/>
  <c r="FO155" i="64"/>
  <c r="FN155" i="64"/>
  <c r="FM155" i="64"/>
  <c r="FL155" i="64"/>
  <c r="FK155" i="64"/>
  <c r="FJ155" i="64"/>
  <c r="FI155" i="64"/>
  <c r="FH155" i="64"/>
  <c r="FG155" i="64"/>
  <c r="FF155" i="64"/>
  <c r="FD155" i="64"/>
  <c r="FC155" i="64"/>
  <c r="EU155" i="64"/>
  <c r="ET155" i="64"/>
  <c r="ES155" i="64"/>
  <c r="ER155" i="64"/>
  <c r="EQ155" i="64"/>
  <c r="EP155" i="64"/>
  <c r="IA154" i="64"/>
  <c r="HZ154" i="64"/>
  <c r="HY154" i="64"/>
  <c r="GL154" i="64"/>
  <c r="FD154" i="64" s="1"/>
  <c r="FC154" i="64"/>
  <c r="FA154" i="64"/>
  <c r="EZ154" i="64"/>
  <c r="EX154" i="64"/>
  <c r="EU154" i="64"/>
  <c r="ET154" i="64"/>
  <c r="ES154" i="64"/>
  <c r="ER154" i="64"/>
  <c r="EQ154" i="64"/>
  <c r="EP154" i="64"/>
  <c r="IA153" i="64"/>
  <c r="HZ153" i="64"/>
  <c r="HY153" i="64"/>
  <c r="GL153" i="64"/>
  <c r="FD153" i="64" s="1"/>
  <c r="FC153" i="64"/>
  <c r="FA153" i="64"/>
  <c r="EZ153" i="64"/>
  <c r="EX153" i="64"/>
  <c r="EU153" i="64"/>
  <c r="ET153" i="64"/>
  <c r="ES153" i="64"/>
  <c r="ER153" i="64"/>
  <c r="EQ153" i="64"/>
  <c r="EP153" i="64"/>
  <c r="IA152" i="64"/>
  <c r="HZ152" i="64"/>
  <c r="HY152" i="64"/>
  <c r="GL152" i="64"/>
  <c r="FD152" i="64" s="1"/>
  <c r="FC152" i="64"/>
  <c r="FA152" i="64"/>
  <c r="EZ152" i="64"/>
  <c r="EX152" i="64"/>
  <c r="EU152" i="64"/>
  <c r="ET152" i="64"/>
  <c r="ES152" i="64"/>
  <c r="ER152" i="64"/>
  <c r="EQ152" i="64"/>
  <c r="EP152" i="64"/>
  <c r="IA151" i="64"/>
  <c r="HZ151" i="64"/>
  <c r="HY151" i="64"/>
  <c r="HP151" i="64"/>
  <c r="HO151" i="64"/>
  <c r="HN151" i="64"/>
  <c r="HM151" i="64"/>
  <c r="HL151" i="64"/>
  <c r="HK151" i="64"/>
  <c r="HJ151" i="64"/>
  <c r="HI151" i="64"/>
  <c r="HH151" i="64"/>
  <c r="HG151" i="64"/>
  <c r="HF151" i="64"/>
  <c r="HE151" i="64"/>
  <c r="HD151" i="64"/>
  <c r="HC151" i="64"/>
  <c r="HB151" i="64"/>
  <c r="HA151" i="64"/>
  <c r="GZ151" i="64"/>
  <c r="GY151" i="64"/>
  <c r="GX151" i="64"/>
  <c r="GW151" i="64"/>
  <c r="GV151" i="64"/>
  <c r="GU151" i="64"/>
  <c r="GT151" i="64"/>
  <c r="GS151" i="64"/>
  <c r="GR151" i="64"/>
  <c r="GQ151" i="64"/>
  <c r="GP151" i="64"/>
  <c r="GO151" i="64"/>
  <c r="GN151" i="64"/>
  <c r="GL151" i="64"/>
  <c r="GJ151" i="64"/>
  <c r="GI151" i="64"/>
  <c r="GH151" i="64"/>
  <c r="GG151" i="64"/>
  <c r="GF151" i="64"/>
  <c r="GE151" i="64"/>
  <c r="GD151" i="64"/>
  <c r="GC151" i="64"/>
  <c r="GB151" i="64"/>
  <c r="GA151" i="64"/>
  <c r="FZ151" i="64"/>
  <c r="FY151" i="64"/>
  <c r="FX151" i="64"/>
  <c r="FW151" i="64"/>
  <c r="FV151" i="64"/>
  <c r="FU151" i="64"/>
  <c r="FT151" i="64"/>
  <c r="FS151" i="64"/>
  <c r="FR151" i="64"/>
  <c r="FQ151" i="64"/>
  <c r="FP151" i="64"/>
  <c r="FO151" i="64"/>
  <c r="FN151" i="64"/>
  <c r="FM151" i="64"/>
  <c r="FL151" i="64"/>
  <c r="FK151" i="64"/>
  <c r="FJ151" i="64"/>
  <c r="FI151" i="64"/>
  <c r="FH151" i="64"/>
  <c r="FG151" i="64"/>
  <c r="FF151" i="64"/>
  <c r="FD151" i="64"/>
  <c r="FC151" i="64"/>
  <c r="EX151" i="64"/>
  <c r="EW151" i="64"/>
  <c r="EU151" i="64"/>
  <c r="ET151" i="64"/>
  <c r="ES151" i="64"/>
  <c r="ER151" i="64"/>
  <c r="EQ151" i="64"/>
  <c r="EP151" i="64"/>
  <c r="M150" i="64"/>
  <c r="L150" i="64"/>
  <c r="M149" i="64"/>
  <c r="M148" i="64"/>
  <c r="L148" i="64"/>
  <c r="M147" i="64"/>
  <c r="M146" i="64"/>
  <c r="L146" i="64"/>
  <c r="IA150" i="64"/>
  <c r="HZ150" i="64"/>
  <c r="HY150" i="64"/>
  <c r="GL150" i="64"/>
  <c r="GJ150" i="64"/>
  <c r="GI150" i="64"/>
  <c r="GH150" i="64"/>
  <c r="GG150" i="64"/>
  <c r="GF150" i="64"/>
  <c r="GE150" i="64"/>
  <c r="GD150" i="64"/>
  <c r="GC150" i="64"/>
  <c r="GB150" i="64"/>
  <c r="GA150" i="64"/>
  <c r="FZ150" i="64"/>
  <c r="FY150" i="64"/>
  <c r="FX150" i="64"/>
  <c r="FW150" i="64"/>
  <c r="FV150" i="64"/>
  <c r="FU150" i="64"/>
  <c r="FT150" i="64"/>
  <c r="FS150" i="64"/>
  <c r="FR150" i="64"/>
  <c r="FQ150" i="64"/>
  <c r="FP150" i="64"/>
  <c r="FO150" i="64"/>
  <c r="FN150" i="64"/>
  <c r="FM150" i="64"/>
  <c r="FL150" i="64"/>
  <c r="FK150" i="64"/>
  <c r="FJ150" i="64"/>
  <c r="FI150" i="64"/>
  <c r="FH150" i="64"/>
  <c r="FG150" i="64"/>
  <c r="FF150" i="64"/>
  <c r="FD150" i="64"/>
  <c r="FC150" i="64"/>
  <c r="EU150" i="64"/>
  <c r="ET150" i="64"/>
  <c r="ES150" i="64"/>
  <c r="ER150" i="64"/>
  <c r="EQ150" i="64"/>
  <c r="EP150" i="64"/>
  <c r="IA149" i="64"/>
  <c r="HZ149" i="64"/>
  <c r="HY149" i="64"/>
  <c r="GL149" i="64"/>
  <c r="FD149" i="64" s="1"/>
  <c r="FC149" i="64"/>
  <c r="FA149" i="64"/>
  <c r="EZ149" i="64"/>
  <c r="EX149" i="64"/>
  <c r="EU149" i="64"/>
  <c r="ET149" i="64"/>
  <c r="ES149" i="64"/>
  <c r="ER149" i="64"/>
  <c r="EQ149" i="64"/>
  <c r="EP149" i="64"/>
  <c r="IA148" i="64"/>
  <c r="HZ148" i="64"/>
  <c r="HY148" i="64"/>
  <c r="GL148" i="64"/>
  <c r="FD148" i="64" s="1"/>
  <c r="FC148" i="64"/>
  <c r="FA148" i="64"/>
  <c r="EZ148" i="64"/>
  <c r="EX148" i="64"/>
  <c r="EU148" i="64"/>
  <c r="ET148" i="64"/>
  <c r="ES148" i="64"/>
  <c r="ER148" i="64"/>
  <c r="EQ148" i="64"/>
  <c r="EP148" i="64"/>
  <c r="IA147" i="64"/>
  <c r="HZ147" i="64"/>
  <c r="HY147" i="64"/>
  <c r="GL147" i="64"/>
  <c r="FD147" i="64" s="1"/>
  <c r="FC147" i="64"/>
  <c r="FA147" i="64"/>
  <c r="EZ147" i="64"/>
  <c r="EX147" i="64"/>
  <c r="EU147" i="64"/>
  <c r="ET147" i="64"/>
  <c r="ES147" i="64"/>
  <c r="ER147" i="64"/>
  <c r="EQ147" i="64"/>
  <c r="EP147" i="64"/>
  <c r="IA146" i="64"/>
  <c r="HZ146" i="64"/>
  <c r="HY146" i="64"/>
  <c r="HP146" i="64"/>
  <c r="HO146" i="64"/>
  <c r="HN146" i="64"/>
  <c r="HM146" i="64"/>
  <c r="HL146" i="64"/>
  <c r="HK146" i="64"/>
  <c r="HJ146" i="64"/>
  <c r="HI146" i="64"/>
  <c r="HH146" i="64"/>
  <c r="HG146" i="64"/>
  <c r="HF146" i="64"/>
  <c r="HE146" i="64"/>
  <c r="HD146" i="64"/>
  <c r="HC146" i="64"/>
  <c r="HB146" i="64"/>
  <c r="HA146" i="64"/>
  <c r="GZ146" i="64"/>
  <c r="GY146" i="64"/>
  <c r="GX146" i="64"/>
  <c r="GW146" i="64"/>
  <c r="GV146" i="64"/>
  <c r="GU146" i="64"/>
  <c r="GT146" i="64"/>
  <c r="GS146" i="64"/>
  <c r="GR146" i="64"/>
  <c r="GQ146" i="64"/>
  <c r="GP146" i="64"/>
  <c r="GO146" i="64"/>
  <c r="GN146" i="64"/>
  <c r="GL146" i="64"/>
  <c r="GJ146" i="64"/>
  <c r="GI146" i="64"/>
  <c r="GH146" i="64"/>
  <c r="GG146" i="64"/>
  <c r="GF146" i="64"/>
  <c r="GE146" i="64"/>
  <c r="GD146" i="64"/>
  <c r="GC146" i="64"/>
  <c r="GB146" i="64"/>
  <c r="GA146" i="64"/>
  <c r="FZ146" i="64"/>
  <c r="FY146" i="64"/>
  <c r="FX146" i="64"/>
  <c r="FW146" i="64"/>
  <c r="FV146" i="64"/>
  <c r="FU146" i="64"/>
  <c r="FT146" i="64"/>
  <c r="FS146" i="64"/>
  <c r="FR146" i="64"/>
  <c r="FQ146" i="64"/>
  <c r="FP146" i="64"/>
  <c r="FO146" i="64"/>
  <c r="FN146" i="64"/>
  <c r="FM146" i="64"/>
  <c r="FL146" i="64"/>
  <c r="FK146" i="64"/>
  <c r="FJ146" i="64"/>
  <c r="FI146" i="64"/>
  <c r="FH146" i="64"/>
  <c r="FG146" i="64"/>
  <c r="FA146" i="64" s="1"/>
  <c r="FF146" i="64"/>
  <c r="FD146" i="64"/>
  <c r="FC146" i="64"/>
  <c r="EX146" i="64"/>
  <c r="EW146" i="64"/>
  <c r="EU146" i="64"/>
  <c r="ET146" i="64"/>
  <c r="ES146" i="64"/>
  <c r="ER146" i="64"/>
  <c r="EQ146" i="64"/>
  <c r="EP146" i="64"/>
  <c r="M145" i="64"/>
  <c r="L145" i="64"/>
  <c r="M144" i="64"/>
  <c r="M143" i="64"/>
  <c r="L143" i="64"/>
  <c r="M142" i="64"/>
  <c r="M141" i="64"/>
  <c r="EY141" i="64" s="1"/>
  <c r="L141" i="64"/>
  <c r="IA145" i="64"/>
  <c r="HZ145" i="64"/>
  <c r="HY145" i="64"/>
  <c r="GL145" i="64"/>
  <c r="GJ145" i="64"/>
  <c r="GI145" i="64"/>
  <c r="GH145" i="64"/>
  <c r="GG145" i="64"/>
  <c r="GF145" i="64"/>
  <c r="GE145" i="64"/>
  <c r="GD145" i="64"/>
  <c r="GC145" i="64"/>
  <c r="GB145" i="64"/>
  <c r="GA145" i="64"/>
  <c r="FZ145" i="64"/>
  <c r="FY145" i="64"/>
  <c r="FX145" i="64"/>
  <c r="FW145" i="64"/>
  <c r="FV145" i="64"/>
  <c r="FU145" i="64"/>
  <c r="FT145" i="64"/>
  <c r="FS145" i="64"/>
  <c r="FR145" i="64"/>
  <c r="FQ145" i="64"/>
  <c r="FP145" i="64"/>
  <c r="FO145" i="64"/>
  <c r="FN145" i="64"/>
  <c r="FM145" i="64"/>
  <c r="FL145" i="64"/>
  <c r="FK145" i="64"/>
  <c r="FJ145" i="64"/>
  <c r="FI145" i="64"/>
  <c r="FH145" i="64"/>
  <c r="FG145" i="64"/>
  <c r="FF145" i="64"/>
  <c r="FD145" i="64"/>
  <c r="FC145" i="64"/>
  <c r="EU145" i="64"/>
  <c r="ET145" i="64"/>
  <c r="ES145" i="64"/>
  <c r="ER145" i="64"/>
  <c r="EQ145" i="64"/>
  <c r="EP145" i="64"/>
  <c r="IA144" i="64"/>
  <c r="HZ144" i="64"/>
  <c r="HY144" i="64"/>
  <c r="GL144" i="64"/>
  <c r="FD144" i="64" s="1"/>
  <c r="FC144" i="64"/>
  <c r="FA144" i="64"/>
  <c r="EZ144" i="64"/>
  <c r="EX144" i="64"/>
  <c r="EU144" i="64"/>
  <c r="ET144" i="64"/>
  <c r="ES144" i="64"/>
  <c r="ER144" i="64"/>
  <c r="EQ144" i="64"/>
  <c r="EP144" i="64"/>
  <c r="IA143" i="64"/>
  <c r="HZ143" i="64"/>
  <c r="HY143" i="64"/>
  <c r="GL143" i="64"/>
  <c r="FD143" i="64" s="1"/>
  <c r="FC143" i="64"/>
  <c r="FA143" i="64"/>
  <c r="EZ143" i="64"/>
  <c r="EX143" i="64"/>
  <c r="EU143" i="64"/>
  <c r="ET143" i="64"/>
  <c r="ES143" i="64"/>
  <c r="ER143" i="64"/>
  <c r="EQ143" i="64"/>
  <c r="EP143" i="64"/>
  <c r="IA142" i="64"/>
  <c r="HZ142" i="64"/>
  <c r="HY142" i="64"/>
  <c r="GL142" i="64"/>
  <c r="FD142" i="64" s="1"/>
  <c r="FC142" i="64"/>
  <c r="FA142" i="64"/>
  <c r="EZ142" i="64"/>
  <c r="EX142" i="64"/>
  <c r="EU142" i="64"/>
  <c r="ET142" i="64"/>
  <c r="ES142" i="64"/>
  <c r="ER142" i="64"/>
  <c r="EQ142" i="64"/>
  <c r="EP142" i="64"/>
  <c r="IA141" i="64"/>
  <c r="HZ141" i="64"/>
  <c r="HY141" i="64"/>
  <c r="HP141" i="64"/>
  <c r="HO141" i="64"/>
  <c r="HN141" i="64"/>
  <c r="HM141" i="64"/>
  <c r="HL141" i="64"/>
  <c r="HK141" i="64"/>
  <c r="HJ141" i="64"/>
  <c r="HI141" i="64"/>
  <c r="HH141" i="64"/>
  <c r="HG141" i="64"/>
  <c r="HF141" i="64"/>
  <c r="HE141" i="64"/>
  <c r="HD141" i="64"/>
  <c r="HC141" i="64"/>
  <c r="HB141" i="64"/>
  <c r="HA141" i="64"/>
  <c r="GZ141" i="64"/>
  <c r="GY141" i="64"/>
  <c r="GX141" i="64"/>
  <c r="GW141" i="64"/>
  <c r="GV141" i="64"/>
  <c r="GU141" i="64"/>
  <c r="GT141" i="64"/>
  <c r="GS141" i="64"/>
  <c r="GR141" i="64"/>
  <c r="GQ141" i="64"/>
  <c r="GP141" i="64"/>
  <c r="GO141" i="64"/>
  <c r="GN141" i="64"/>
  <c r="GL141" i="64"/>
  <c r="GJ141" i="64"/>
  <c r="GI141" i="64"/>
  <c r="GH141" i="64"/>
  <c r="GG141" i="64"/>
  <c r="GF141" i="64"/>
  <c r="GE141" i="64"/>
  <c r="GD141" i="64"/>
  <c r="GC141" i="64"/>
  <c r="GB141" i="64"/>
  <c r="GA141" i="64"/>
  <c r="FZ141" i="64"/>
  <c r="FY141" i="64"/>
  <c r="FX141" i="64"/>
  <c r="FW141" i="64"/>
  <c r="FV141" i="64"/>
  <c r="FU141" i="64"/>
  <c r="FT141" i="64"/>
  <c r="FS141" i="64"/>
  <c r="FR141" i="64"/>
  <c r="FQ141" i="64"/>
  <c r="FP141" i="64"/>
  <c r="FO141" i="64"/>
  <c r="FN141" i="64"/>
  <c r="FM141" i="64"/>
  <c r="FL141" i="64"/>
  <c r="FK141" i="64"/>
  <c r="FJ141" i="64"/>
  <c r="FI141" i="64"/>
  <c r="FH141" i="64"/>
  <c r="FG141" i="64"/>
  <c r="FF141" i="64"/>
  <c r="FD141" i="64"/>
  <c r="FC141" i="64"/>
  <c r="EX141" i="64"/>
  <c r="EW141" i="64"/>
  <c r="EU141" i="64"/>
  <c r="ET141" i="64"/>
  <c r="ES141" i="64"/>
  <c r="ER141" i="64"/>
  <c r="EQ141" i="64"/>
  <c r="EP141" i="64"/>
  <c r="M140" i="64"/>
  <c r="L140" i="64"/>
  <c r="M139" i="64"/>
  <c r="M138" i="64"/>
  <c r="L138" i="64"/>
  <c r="M137" i="64"/>
  <c r="M136" i="64"/>
  <c r="L136" i="64"/>
  <c r="IA140" i="64"/>
  <c r="HZ140" i="64"/>
  <c r="HY140" i="64"/>
  <c r="GL140" i="64"/>
  <c r="GJ140" i="64"/>
  <c r="GI140" i="64"/>
  <c r="GH140" i="64"/>
  <c r="GG140" i="64"/>
  <c r="GF140" i="64"/>
  <c r="GE140" i="64"/>
  <c r="GD140" i="64"/>
  <c r="GC140" i="64"/>
  <c r="GB140" i="64"/>
  <c r="GA140" i="64"/>
  <c r="FZ140" i="64"/>
  <c r="FY140" i="64"/>
  <c r="FX140" i="64"/>
  <c r="FW140" i="64"/>
  <c r="FV140" i="64"/>
  <c r="FU140" i="64"/>
  <c r="FT140" i="64"/>
  <c r="FS140" i="64"/>
  <c r="FR140" i="64"/>
  <c r="FQ140" i="64"/>
  <c r="FP140" i="64"/>
  <c r="FO140" i="64"/>
  <c r="FN140" i="64"/>
  <c r="FM140" i="64"/>
  <c r="FL140" i="64"/>
  <c r="FK140" i="64"/>
  <c r="FJ140" i="64"/>
  <c r="FI140" i="64"/>
  <c r="FH140" i="64"/>
  <c r="FG140" i="64"/>
  <c r="FF140" i="64"/>
  <c r="FD140" i="64"/>
  <c r="FC140" i="64"/>
  <c r="EU140" i="64"/>
  <c r="ET140" i="64"/>
  <c r="ES140" i="64"/>
  <c r="ER140" i="64"/>
  <c r="EQ140" i="64"/>
  <c r="EP140" i="64"/>
  <c r="IA139" i="64"/>
  <c r="HZ139" i="64"/>
  <c r="HY139" i="64"/>
  <c r="GL139" i="64"/>
  <c r="FD139" i="64" s="1"/>
  <c r="FC139" i="64"/>
  <c r="FA139" i="64"/>
  <c r="EZ139" i="64"/>
  <c r="EX139" i="64"/>
  <c r="EU139" i="64"/>
  <c r="ET139" i="64"/>
  <c r="ES139" i="64"/>
  <c r="ER139" i="64"/>
  <c r="EQ139" i="64"/>
  <c r="EP139" i="64"/>
  <c r="IA138" i="64"/>
  <c r="HZ138" i="64"/>
  <c r="HY138" i="64"/>
  <c r="GL138" i="64"/>
  <c r="FD138" i="64" s="1"/>
  <c r="FC138" i="64"/>
  <c r="FA138" i="64"/>
  <c r="EZ138" i="64"/>
  <c r="EX138" i="64"/>
  <c r="EU138" i="64"/>
  <c r="ET138" i="64"/>
  <c r="ES138" i="64"/>
  <c r="ER138" i="64"/>
  <c r="EQ138" i="64"/>
  <c r="EP138" i="64"/>
  <c r="IA137" i="64"/>
  <c r="HZ137" i="64"/>
  <c r="HY137" i="64"/>
  <c r="GL137" i="64"/>
  <c r="FD137" i="64" s="1"/>
  <c r="FC137" i="64"/>
  <c r="FA137" i="64"/>
  <c r="EZ137" i="64"/>
  <c r="EX137" i="64"/>
  <c r="EU137" i="64"/>
  <c r="ET137" i="64"/>
  <c r="ES137" i="64"/>
  <c r="ER137" i="64"/>
  <c r="EQ137" i="64"/>
  <c r="EP137" i="64"/>
  <c r="IA136" i="64"/>
  <c r="HZ136" i="64"/>
  <c r="HY136" i="64"/>
  <c r="HP136" i="64"/>
  <c r="HO136" i="64"/>
  <c r="HN136" i="64"/>
  <c r="HM136" i="64"/>
  <c r="HL136" i="64"/>
  <c r="HK136" i="64"/>
  <c r="HJ136" i="64"/>
  <c r="HI136" i="64"/>
  <c r="HH136" i="64"/>
  <c r="HG136" i="64"/>
  <c r="HF136" i="64"/>
  <c r="HE136" i="64"/>
  <c r="HD136" i="64"/>
  <c r="HC136" i="64"/>
  <c r="HB136" i="64"/>
  <c r="HA136" i="64"/>
  <c r="GZ136" i="64"/>
  <c r="GY136" i="64"/>
  <c r="GX136" i="64"/>
  <c r="GW136" i="64"/>
  <c r="GV136" i="64"/>
  <c r="GU136" i="64"/>
  <c r="GT136" i="64"/>
  <c r="GS136" i="64"/>
  <c r="GR136" i="64"/>
  <c r="GQ136" i="64"/>
  <c r="GP136" i="64"/>
  <c r="GO136" i="64"/>
  <c r="GN136" i="64"/>
  <c r="GL136" i="64"/>
  <c r="GJ136" i="64"/>
  <c r="GI136" i="64"/>
  <c r="GH136" i="64"/>
  <c r="GG136" i="64"/>
  <c r="GF136" i="64"/>
  <c r="GE136" i="64"/>
  <c r="GD136" i="64"/>
  <c r="GC136" i="64"/>
  <c r="GB136" i="64"/>
  <c r="GA136" i="64"/>
  <c r="FZ136" i="64"/>
  <c r="FY136" i="64"/>
  <c r="FX136" i="64"/>
  <c r="FW136" i="64"/>
  <c r="FV136" i="64"/>
  <c r="FU136" i="64"/>
  <c r="FT136" i="64"/>
  <c r="FS136" i="64"/>
  <c r="FR136" i="64"/>
  <c r="FQ136" i="64"/>
  <c r="FP136" i="64"/>
  <c r="FO136" i="64"/>
  <c r="FN136" i="64"/>
  <c r="FM136" i="64"/>
  <c r="FL136" i="64"/>
  <c r="FK136" i="64"/>
  <c r="FJ136" i="64"/>
  <c r="FI136" i="64"/>
  <c r="FH136" i="64"/>
  <c r="FG136" i="64"/>
  <c r="FF136" i="64"/>
  <c r="FD136" i="64"/>
  <c r="FC136" i="64"/>
  <c r="EX136" i="64"/>
  <c r="EW136" i="64"/>
  <c r="EU136" i="64"/>
  <c r="ET136" i="64"/>
  <c r="ES136" i="64"/>
  <c r="ER136" i="64"/>
  <c r="EQ136" i="64"/>
  <c r="EP136" i="64"/>
  <c r="M135" i="64"/>
  <c r="L135" i="64"/>
  <c r="M134" i="64"/>
  <c r="M133" i="64"/>
  <c r="EY133" i="64" s="1"/>
  <c r="L133" i="64"/>
  <c r="M132" i="64"/>
  <c r="M131" i="64"/>
  <c r="L131" i="64"/>
  <c r="EY131" i="64" s="1"/>
  <c r="IA135" i="64"/>
  <c r="HZ135" i="64"/>
  <c r="HY135" i="64"/>
  <c r="GL135" i="64"/>
  <c r="GJ135" i="64"/>
  <c r="GI135" i="64"/>
  <c r="GH135" i="64"/>
  <c r="GG135" i="64"/>
  <c r="GF135" i="64"/>
  <c r="GE135" i="64"/>
  <c r="GD135" i="64"/>
  <c r="GC135" i="64"/>
  <c r="GB135" i="64"/>
  <c r="GA135" i="64"/>
  <c r="FZ135" i="64"/>
  <c r="FY135" i="64"/>
  <c r="FX135" i="64"/>
  <c r="FW135" i="64"/>
  <c r="FV135" i="64"/>
  <c r="FU135" i="64"/>
  <c r="FT135" i="64"/>
  <c r="FS135" i="64"/>
  <c r="FR135" i="64"/>
  <c r="FQ135" i="64"/>
  <c r="FP135" i="64"/>
  <c r="FO135" i="64"/>
  <c r="FN135" i="64"/>
  <c r="FM135" i="64"/>
  <c r="FL135" i="64"/>
  <c r="FK135" i="64"/>
  <c r="FJ135" i="64"/>
  <c r="FI135" i="64"/>
  <c r="FH135" i="64"/>
  <c r="FG135" i="64"/>
  <c r="FF135" i="64"/>
  <c r="FD135" i="64"/>
  <c r="FC135" i="64"/>
  <c r="EU135" i="64"/>
  <c r="ET135" i="64"/>
  <c r="ES135" i="64"/>
  <c r="ER135" i="64"/>
  <c r="EQ135" i="64"/>
  <c r="EP135" i="64"/>
  <c r="IA134" i="64"/>
  <c r="HZ134" i="64"/>
  <c r="HY134" i="64"/>
  <c r="GL134" i="64"/>
  <c r="FD134" i="64" s="1"/>
  <c r="FC134" i="64"/>
  <c r="FA134" i="64"/>
  <c r="EZ134" i="64"/>
  <c r="EX134" i="64"/>
  <c r="EU134" i="64"/>
  <c r="ET134" i="64"/>
  <c r="ES134" i="64"/>
  <c r="ER134" i="64"/>
  <c r="EQ134" i="64"/>
  <c r="EP134" i="64"/>
  <c r="IA133" i="64"/>
  <c r="HZ133" i="64"/>
  <c r="HY133" i="64"/>
  <c r="GL133" i="64"/>
  <c r="FD133" i="64" s="1"/>
  <c r="FC133" i="64"/>
  <c r="FA133" i="64"/>
  <c r="EZ133" i="64"/>
  <c r="EX133" i="64"/>
  <c r="EU133" i="64"/>
  <c r="ET133" i="64"/>
  <c r="ES133" i="64"/>
  <c r="ER133" i="64"/>
  <c r="EQ133" i="64"/>
  <c r="EP133" i="64"/>
  <c r="IA132" i="64"/>
  <c r="HZ132" i="64"/>
  <c r="HY132" i="64"/>
  <c r="GL132" i="64"/>
  <c r="FD132" i="64" s="1"/>
  <c r="FC132" i="64"/>
  <c r="FA132" i="64"/>
  <c r="EZ132" i="64"/>
  <c r="EX132" i="64"/>
  <c r="EU132" i="64"/>
  <c r="ET132" i="64"/>
  <c r="ES132" i="64"/>
  <c r="ER132" i="64"/>
  <c r="EQ132" i="64"/>
  <c r="EP132" i="64"/>
  <c r="IA131" i="64"/>
  <c r="HZ131" i="64"/>
  <c r="HY131" i="64"/>
  <c r="HP131" i="64"/>
  <c r="HO131" i="64"/>
  <c r="HN131" i="64"/>
  <c r="HM131" i="64"/>
  <c r="HL131" i="64"/>
  <c r="HK131" i="64"/>
  <c r="HJ131" i="64"/>
  <c r="HI131" i="64"/>
  <c r="HH131" i="64"/>
  <c r="HG131" i="64"/>
  <c r="HF131" i="64"/>
  <c r="HE131" i="64"/>
  <c r="HD131" i="64"/>
  <c r="HC131" i="64"/>
  <c r="HB131" i="64"/>
  <c r="HA131" i="64"/>
  <c r="GZ131" i="64"/>
  <c r="GY131" i="64"/>
  <c r="GX131" i="64"/>
  <c r="GW131" i="64"/>
  <c r="GV131" i="64"/>
  <c r="GU131" i="64"/>
  <c r="GT131" i="64"/>
  <c r="GS131" i="64"/>
  <c r="GR131" i="64"/>
  <c r="GQ131" i="64"/>
  <c r="GP131" i="64"/>
  <c r="GO131" i="64"/>
  <c r="GN131" i="64"/>
  <c r="GL131" i="64"/>
  <c r="GJ131" i="64"/>
  <c r="GI131" i="64"/>
  <c r="GH131" i="64"/>
  <c r="GG131" i="64"/>
  <c r="GF131" i="64"/>
  <c r="GE131" i="64"/>
  <c r="GD131" i="64"/>
  <c r="GC131" i="64"/>
  <c r="GB131" i="64"/>
  <c r="GA131" i="64"/>
  <c r="FZ131" i="64"/>
  <c r="FY131" i="64"/>
  <c r="FX131" i="64"/>
  <c r="FW131" i="64"/>
  <c r="FV131" i="64"/>
  <c r="FU131" i="64"/>
  <c r="FT131" i="64"/>
  <c r="FS131" i="64"/>
  <c r="FR131" i="64"/>
  <c r="FQ131" i="64"/>
  <c r="FP131" i="64"/>
  <c r="FO131" i="64"/>
  <c r="FN131" i="64"/>
  <c r="FM131" i="64"/>
  <c r="FL131" i="64"/>
  <c r="FK131" i="64"/>
  <c r="FJ131" i="64"/>
  <c r="FI131" i="64"/>
  <c r="FH131" i="64"/>
  <c r="FG131" i="64"/>
  <c r="FF131" i="64"/>
  <c r="FD131" i="64"/>
  <c r="FC131" i="64"/>
  <c r="EX131" i="64"/>
  <c r="EW131" i="64"/>
  <c r="EU131" i="64"/>
  <c r="ET131" i="64"/>
  <c r="ES131" i="64"/>
  <c r="ER131" i="64"/>
  <c r="EQ131" i="64"/>
  <c r="EP131" i="64"/>
  <c r="M130" i="64"/>
  <c r="L130" i="64"/>
  <c r="M129" i="64"/>
  <c r="M128" i="64"/>
  <c r="L128" i="64"/>
  <c r="M127" i="64"/>
  <c r="M126" i="64"/>
  <c r="L126" i="64"/>
  <c r="IA130" i="64"/>
  <c r="HZ130" i="64"/>
  <c r="HY130" i="64"/>
  <c r="GL130" i="64"/>
  <c r="GJ130" i="64"/>
  <c r="GI130" i="64"/>
  <c r="GH130" i="64"/>
  <c r="GG130" i="64"/>
  <c r="GF130" i="64"/>
  <c r="GE130" i="64"/>
  <c r="GD130" i="64"/>
  <c r="GC130" i="64"/>
  <c r="GB130" i="64"/>
  <c r="GA130" i="64"/>
  <c r="FZ130" i="64"/>
  <c r="FY130" i="64"/>
  <c r="FX130" i="64"/>
  <c r="FW130" i="64"/>
  <c r="FV130" i="64"/>
  <c r="FU130" i="64"/>
  <c r="FT130" i="64"/>
  <c r="FS130" i="64"/>
  <c r="FR130" i="64"/>
  <c r="FQ130" i="64"/>
  <c r="FP130" i="64"/>
  <c r="FO130" i="64"/>
  <c r="FN130" i="64"/>
  <c r="FM130" i="64"/>
  <c r="FL130" i="64"/>
  <c r="FK130" i="64"/>
  <c r="FJ130" i="64"/>
  <c r="FI130" i="64"/>
  <c r="FH130" i="64"/>
  <c r="FG130" i="64"/>
  <c r="FF130" i="64"/>
  <c r="FD130" i="64"/>
  <c r="FC130" i="64"/>
  <c r="EU130" i="64"/>
  <c r="ET130" i="64"/>
  <c r="ES130" i="64"/>
  <c r="ER130" i="64"/>
  <c r="EQ130" i="64"/>
  <c r="EP130" i="64"/>
  <c r="IA129" i="64"/>
  <c r="HZ129" i="64"/>
  <c r="HY129" i="64"/>
  <c r="GL129" i="64"/>
  <c r="FD129" i="64" s="1"/>
  <c r="FC129" i="64"/>
  <c r="FA129" i="64"/>
  <c r="EZ129" i="64"/>
  <c r="EX129" i="64"/>
  <c r="EU129" i="64"/>
  <c r="ET129" i="64"/>
  <c r="ES129" i="64"/>
  <c r="ER129" i="64"/>
  <c r="EQ129" i="64"/>
  <c r="EP129" i="64"/>
  <c r="IA128" i="64"/>
  <c r="HZ128" i="64"/>
  <c r="HY128" i="64"/>
  <c r="GL128" i="64"/>
  <c r="FD128" i="64" s="1"/>
  <c r="FC128" i="64"/>
  <c r="FA128" i="64"/>
  <c r="EZ128" i="64"/>
  <c r="EX128" i="64"/>
  <c r="EU128" i="64"/>
  <c r="ET128" i="64"/>
  <c r="ES128" i="64"/>
  <c r="ER128" i="64"/>
  <c r="EQ128" i="64"/>
  <c r="EP128" i="64"/>
  <c r="IA127" i="64"/>
  <c r="HZ127" i="64"/>
  <c r="HY127" i="64"/>
  <c r="GL127" i="64"/>
  <c r="FD127" i="64" s="1"/>
  <c r="FC127" i="64"/>
  <c r="FA127" i="64"/>
  <c r="EZ127" i="64"/>
  <c r="EX127" i="64"/>
  <c r="EU127" i="64"/>
  <c r="ET127" i="64"/>
  <c r="ES127" i="64"/>
  <c r="ER127" i="64"/>
  <c r="EQ127" i="64"/>
  <c r="EP127" i="64"/>
  <c r="IA126" i="64"/>
  <c r="HZ126" i="64"/>
  <c r="HY126" i="64"/>
  <c r="HP126" i="64"/>
  <c r="HO126" i="64"/>
  <c r="HN126" i="64"/>
  <c r="HM126" i="64"/>
  <c r="HL126" i="64"/>
  <c r="HK126" i="64"/>
  <c r="HJ126" i="64"/>
  <c r="HI126" i="64"/>
  <c r="HH126" i="64"/>
  <c r="HG126" i="64"/>
  <c r="HF126" i="64"/>
  <c r="HE126" i="64"/>
  <c r="HD126" i="64"/>
  <c r="HC126" i="64"/>
  <c r="HB126" i="64"/>
  <c r="HA126" i="64"/>
  <c r="GZ126" i="64"/>
  <c r="GY126" i="64"/>
  <c r="GX126" i="64"/>
  <c r="GW126" i="64"/>
  <c r="GV126" i="64"/>
  <c r="GU126" i="64"/>
  <c r="GT126" i="64"/>
  <c r="GS126" i="64"/>
  <c r="GR126" i="64"/>
  <c r="GQ126" i="64"/>
  <c r="GP126" i="64"/>
  <c r="GO126" i="64"/>
  <c r="GN126" i="64"/>
  <c r="GL126" i="64"/>
  <c r="GJ126" i="64"/>
  <c r="GI126" i="64"/>
  <c r="GH126" i="64"/>
  <c r="GG126" i="64"/>
  <c r="GF126" i="64"/>
  <c r="GE126" i="64"/>
  <c r="GD126" i="64"/>
  <c r="GC126" i="64"/>
  <c r="GB126" i="64"/>
  <c r="GA126" i="64"/>
  <c r="FZ126" i="64"/>
  <c r="FY126" i="64"/>
  <c r="FX126" i="64"/>
  <c r="FW126" i="64"/>
  <c r="FV126" i="64"/>
  <c r="FU126" i="64"/>
  <c r="FT126" i="64"/>
  <c r="FS126" i="64"/>
  <c r="FR126" i="64"/>
  <c r="FQ126" i="64"/>
  <c r="FP126" i="64"/>
  <c r="FO126" i="64"/>
  <c r="FN126" i="64"/>
  <c r="FM126" i="64"/>
  <c r="FL126" i="64"/>
  <c r="FK126" i="64"/>
  <c r="FJ126" i="64"/>
  <c r="FI126" i="64"/>
  <c r="FH126" i="64"/>
  <c r="FG126" i="64"/>
  <c r="FA126" i="64" s="1"/>
  <c r="FF126" i="64"/>
  <c r="FD126" i="64"/>
  <c r="FC126" i="64"/>
  <c r="EX126" i="64"/>
  <c r="EW126" i="64"/>
  <c r="EU126" i="64"/>
  <c r="ET126" i="64"/>
  <c r="ES126" i="64"/>
  <c r="ER126" i="64"/>
  <c r="EQ126" i="64"/>
  <c r="EP126" i="64"/>
  <c r="M125" i="64"/>
  <c r="L125" i="64"/>
  <c r="M124" i="64"/>
  <c r="M123" i="64"/>
  <c r="L123" i="64"/>
  <c r="M122" i="64"/>
  <c r="M121" i="64"/>
  <c r="EY121" i="64" s="1"/>
  <c r="L121" i="64"/>
  <c r="IA125" i="64"/>
  <c r="HZ125" i="64"/>
  <c r="HY125" i="64"/>
  <c r="GL125" i="64"/>
  <c r="GJ125" i="64"/>
  <c r="GI125" i="64"/>
  <c r="GH125" i="64"/>
  <c r="GG125" i="64"/>
  <c r="GF125" i="64"/>
  <c r="GE125" i="64"/>
  <c r="GD125" i="64"/>
  <c r="GC125" i="64"/>
  <c r="GB125" i="64"/>
  <c r="GA125" i="64"/>
  <c r="FZ125" i="64"/>
  <c r="FY125" i="64"/>
  <c r="FX125" i="64"/>
  <c r="FW125" i="64"/>
  <c r="FV125" i="64"/>
  <c r="FU125" i="64"/>
  <c r="FT125" i="64"/>
  <c r="FS125" i="64"/>
  <c r="FR125" i="64"/>
  <c r="FQ125" i="64"/>
  <c r="FP125" i="64"/>
  <c r="FO125" i="64"/>
  <c r="FN125" i="64"/>
  <c r="FM125" i="64"/>
  <c r="FL125" i="64"/>
  <c r="FK125" i="64"/>
  <c r="FJ125" i="64"/>
  <c r="FI125" i="64"/>
  <c r="FH125" i="64"/>
  <c r="FG125" i="64"/>
  <c r="FF125" i="64"/>
  <c r="FD125" i="64"/>
  <c r="FC125" i="64"/>
  <c r="EU125" i="64"/>
  <c r="ET125" i="64"/>
  <c r="ES125" i="64"/>
  <c r="ER125" i="64"/>
  <c r="EQ125" i="64"/>
  <c r="EP125" i="64"/>
  <c r="IA124" i="64"/>
  <c r="HZ124" i="64"/>
  <c r="HY124" i="64"/>
  <c r="GL124" i="64"/>
  <c r="FD124" i="64" s="1"/>
  <c r="FC124" i="64"/>
  <c r="FA124" i="64"/>
  <c r="EZ124" i="64"/>
  <c r="EX124" i="64"/>
  <c r="EU124" i="64"/>
  <c r="ET124" i="64"/>
  <c r="ES124" i="64"/>
  <c r="ER124" i="64"/>
  <c r="EQ124" i="64"/>
  <c r="EP124" i="64"/>
  <c r="IA123" i="64"/>
  <c r="HZ123" i="64"/>
  <c r="HY123" i="64"/>
  <c r="GL123" i="64"/>
  <c r="FD123" i="64" s="1"/>
  <c r="FC123" i="64"/>
  <c r="FA123" i="64"/>
  <c r="EZ123" i="64"/>
  <c r="EY123" i="64"/>
  <c r="EX123" i="64"/>
  <c r="EU123" i="64"/>
  <c r="ET123" i="64"/>
  <c r="ES123" i="64"/>
  <c r="ER123" i="64"/>
  <c r="EQ123" i="64"/>
  <c r="EP123" i="64"/>
  <c r="IA122" i="64"/>
  <c r="HZ122" i="64"/>
  <c r="HY122" i="64"/>
  <c r="GL122" i="64"/>
  <c r="FD122" i="64" s="1"/>
  <c r="FC122" i="64"/>
  <c r="FA122" i="64"/>
  <c r="EZ122" i="64"/>
  <c r="EX122" i="64"/>
  <c r="EU122" i="64"/>
  <c r="ET122" i="64"/>
  <c r="ES122" i="64"/>
  <c r="ER122" i="64"/>
  <c r="EQ122" i="64"/>
  <c r="EP122" i="64"/>
  <c r="IA121" i="64"/>
  <c r="HZ121" i="64"/>
  <c r="HY121" i="64"/>
  <c r="HP121" i="64"/>
  <c r="HO121" i="64"/>
  <c r="HN121" i="64"/>
  <c r="HM121" i="64"/>
  <c r="HL121" i="64"/>
  <c r="HK121" i="64"/>
  <c r="HJ121" i="64"/>
  <c r="HI121" i="64"/>
  <c r="HH121" i="64"/>
  <c r="HG121" i="64"/>
  <c r="HF121" i="64"/>
  <c r="HE121" i="64"/>
  <c r="HD121" i="64"/>
  <c r="HC121" i="64"/>
  <c r="HB121" i="64"/>
  <c r="HA121" i="64"/>
  <c r="GZ121" i="64"/>
  <c r="GY121" i="64"/>
  <c r="GX121" i="64"/>
  <c r="GW121" i="64"/>
  <c r="GV121" i="64"/>
  <c r="GU121" i="64"/>
  <c r="GT121" i="64"/>
  <c r="GS121" i="64"/>
  <c r="GR121" i="64"/>
  <c r="GQ121" i="64"/>
  <c r="GP121" i="64"/>
  <c r="GO121" i="64"/>
  <c r="GN121" i="64"/>
  <c r="GL121" i="64"/>
  <c r="GJ121" i="64"/>
  <c r="GI121" i="64"/>
  <c r="GH121" i="64"/>
  <c r="GG121" i="64"/>
  <c r="GF121" i="64"/>
  <c r="GE121" i="64"/>
  <c r="GD121" i="64"/>
  <c r="GC121" i="64"/>
  <c r="GB121" i="64"/>
  <c r="GA121" i="64"/>
  <c r="FZ121" i="64"/>
  <c r="FY121" i="64"/>
  <c r="FX121" i="64"/>
  <c r="FW121" i="64"/>
  <c r="FV121" i="64"/>
  <c r="FU121" i="64"/>
  <c r="FT121" i="64"/>
  <c r="FS121" i="64"/>
  <c r="FR121" i="64"/>
  <c r="FQ121" i="64"/>
  <c r="FP121" i="64"/>
  <c r="FO121" i="64"/>
  <c r="FN121" i="64"/>
  <c r="FM121" i="64"/>
  <c r="FL121" i="64"/>
  <c r="FK121" i="64"/>
  <c r="FJ121" i="64"/>
  <c r="FI121" i="64"/>
  <c r="FH121" i="64"/>
  <c r="FG121" i="64"/>
  <c r="FF121" i="64"/>
  <c r="FD121" i="64"/>
  <c r="FC121" i="64"/>
  <c r="EX121" i="64"/>
  <c r="EW121" i="64"/>
  <c r="EU121" i="64"/>
  <c r="ET121" i="64"/>
  <c r="ES121" i="64"/>
  <c r="ER121" i="64"/>
  <c r="EQ121" i="64"/>
  <c r="EP121" i="64"/>
  <c r="M120" i="64"/>
  <c r="L120" i="64"/>
  <c r="M118" i="64"/>
  <c r="L118" i="64"/>
  <c r="M116" i="64"/>
  <c r="L116" i="64"/>
  <c r="IA120" i="64"/>
  <c r="HZ120" i="64"/>
  <c r="HY120" i="64"/>
  <c r="GL120" i="64"/>
  <c r="GJ120" i="64"/>
  <c r="GI120" i="64"/>
  <c r="GH120" i="64"/>
  <c r="GG120" i="64"/>
  <c r="GF120" i="64"/>
  <c r="GE120" i="64"/>
  <c r="GD120" i="64"/>
  <c r="GC120" i="64"/>
  <c r="GB120" i="64"/>
  <c r="GA120" i="64"/>
  <c r="FZ120" i="64"/>
  <c r="FY120" i="64"/>
  <c r="FX120" i="64"/>
  <c r="FW120" i="64"/>
  <c r="FV120" i="64"/>
  <c r="FU120" i="64"/>
  <c r="FT120" i="64"/>
  <c r="FS120" i="64"/>
  <c r="FR120" i="64"/>
  <c r="FQ120" i="64"/>
  <c r="FP120" i="64"/>
  <c r="FO120" i="64"/>
  <c r="FN120" i="64"/>
  <c r="FM120" i="64"/>
  <c r="FL120" i="64"/>
  <c r="FK120" i="64"/>
  <c r="FJ120" i="64"/>
  <c r="FI120" i="64"/>
  <c r="FH120" i="64"/>
  <c r="FG120" i="64"/>
  <c r="FF120" i="64"/>
  <c r="FD120" i="64"/>
  <c r="FC120" i="64"/>
  <c r="EU120" i="64"/>
  <c r="ET120" i="64"/>
  <c r="ES120" i="64"/>
  <c r="ER120" i="64"/>
  <c r="EQ120" i="64"/>
  <c r="EP120" i="64"/>
  <c r="IA119" i="64"/>
  <c r="HZ119" i="64"/>
  <c r="HY119" i="64"/>
  <c r="GL119" i="64"/>
  <c r="FD119" i="64" s="1"/>
  <c r="FC119" i="64"/>
  <c r="FA119" i="64"/>
  <c r="EZ119" i="64"/>
  <c r="EX119" i="64"/>
  <c r="EU119" i="64"/>
  <c r="ET119" i="64"/>
  <c r="ES119" i="64"/>
  <c r="ER119" i="64"/>
  <c r="EQ119" i="64"/>
  <c r="EP119" i="64"/>
  <c r="IA118" i="64"/>
  <c r="HZ118" i="64"/>
  <c r="HY118" i="64"/>
  <c r="GL118" i="64"/>
  <c r="FD118" i="64" s="1"/>
  <c r="FC118" i="64"/>
  <c r="FA118" i="64"/>
  <c r="EZ118" i="64"/>
  <c r="EX118" i="64"/>
  <c r="EU118" i="64"/>
  <c r="ET118" i="64"/>
  <c r="ES118" i="64"/>
  <c r="ER118" i="64"/>
  <c r="EQ118" i="64"/>
  <c r="EP118" i="64"/>
  <c r="IA117" i="64"/>
  <c r="HZ117" i="64"/>
  <c r="HY117" i="64"/>
  <c r="GL117" i="64"/>
  <c r="FD117" i="64" s="1"/>
  <c r="FC117" i="64"/>
  <c r="FA117" i="64"/>
  <c r="EZ117" i="64"/>
  <c r="EX117" i="64"/>
  <c r="EU117" i="64"/>
  <c r="ET117" i="64"/>
  <c r="ES117" i="64"/>
  <c r="ER117" i="64"/>
  <c r="EQ117" i="64"/>
  <c r="EP117" i="64"/>
  <c r="IA116" i="64"/>
  <c r="HZ116" i="64"/>
  <c r="HY116" i="64"/>
  <c r="HP116" i="64"/>
  <c r="HO116" i="64"/>
  <c r="HN116" i="64"/>
  <c r="HM116" i="64"/>
  <c r="HL116" i="64"/>
  <c r="HK116" i="64"/>
  <c r="HJ116" i="64"/>
  <c r="HI116" i="64"/>
  <c r="HH116" i="64"/>
  <c r="HG116" i="64"/>
  <c r="HF116" i="64"/>
  <c r="HE116" i="64"/>
  <c r="HD116" i="64"/>
  <c r="HC116" i="64"/>
  <c r="HB116" i="64"/>
  <c r="HA116" i="64"/>
  <c r="GZ116" i="64"/>
  <c r="GY116" i="64"/>
  <c r="GX116" i="64"/>
  <c r="GW116" i="64"/>
  <c r="GV116" i="64"/>
  <c r="GU116" i="64"/>
  <c r="GT116" i="64"/>
  <c r="GS116" i="64"/>
  <c r="GR116" i="64"/>
  <c r="GQ116" i="64"/>
  <c r="GP116" i="64"/>
  <c r="GO116" i="64"/>
  <c r="GN116" i="64"/>
  <c r="GL116" i="64"/>
  <c r="GJ116" i="64"/>
  <c r="GI116" i="64"/>
  <c r="GH116" i="64"/>
  <c r="GG116" i="64"/>
  <c r="GF116" i="64"/>
  <c r="GE116" i="64"/>
  <c r="GD116" i="64"/>
  <c r="GC116" i="64"/>
  <c r="GB116" i="64"/>
  <c r="GA116" i="64"/>
  <c r="FZ116" i="64"/>
  <c r="FY116" i="64"/>
  <c r="FX116" i="64"/>
  <c r="FW116" i="64"/>
  <c r="FV116" i="64"/>
  <c r="FU116" i="64"/>
  <c r="FT116" i="64"/>
  <c r="FS116" i="64"/>
  <c r="FR116" i="64"/>
  <c r="FQ116" i="64"/>
  <c r="FP116" i="64"/>
  <c r="FO116" i="64"/>
  <c r="FN116" i="64"/>
  <c r="FM116" i="64"/>
  <c r="FL116" i="64"/>
  <c r="FK116" i="64"/>
  <c r="FJ116" i="64"/>
  <c r="FI116" i="64"/>
  <c r="FH116" i="64"/>
  <c r="FG116" i="64"/>
  <c r="FF116" i="64"/>
  <c r="FD116" i="64"/>
  <c r="FC116" i="64"/>
  <c r="EX116" i="64"/>
  <c r="EW116" i="64"/>
  <c r="EU116" i="64"/>
  <c r="ET116" i="64"/>
  <c r="ES116" i="64"/>
  <c r="ER116" i="64"/>
  <c r="EQ116" i="64"/>
  <c r="EP116" i="64"/>
  <c r="M115" i="64"/>
  <c r="L115" i="64"/>
  <c r="M114" i="64"/>
  <c r="M113" i="64"/>
  <c r="L113" i="64"/>
  <c r="M112" i="64"/>
  <c r="M111" i="64"/>
  <c r="EY111" i="64" s="1"/>
  <c r="L111" i="64"/>
  <c r="IA115" i="64"/>
  <c r="HZ115" i="64"/>
  <c r="HY115" i="64"/>
  <c r="GL115" i="64"/>
  <c r="GJ115" i="64"/>
  <c r="GI115" i="64"/>
  <c r="GH115" i="64"/>
  <c r="GG115" i="64"/>
  <c r="GF115" i="64"/>
  <c r="GE115" i="64"/>
  <c r="GD115" i="64"/>
  <c r="GC115" i="64"/>
  <c r="GB115" i="64"/>
  <c r="GA115" i="64"/>
  <c r="FZ115" i="64"/>
  <c r="FY115" i="64"/>
  <c r="FX115" i="64"/>
  <c r="FW115" i="64"/>
  <c r="FV115" i="64"/>
  <c r="FU115" i="64"/>
  <c r="FT115" i="64"/>
  <c r="FS115" i="64"/>
  <c r="FR115" i="64"/>
  <c r="FQ115" i="64"/>
  <c r="FP115" i="64"/>
  <c r="FO115" i="64"/>
  <c r="FN115" i="64"/>
  <c r="FM115" i="64"/>
  <c r="FL115" i="64"/>
  <c r="FK115" i="64"/>
  <c r="FJ115" i="64"/>
  <c r="FI115" i="64"/>
  <c r="FH115" i="64"/>
  <c r="FG115" i="64"/>
  <c r="FF115" i="64"/>
  <c r="FD115" i="64"/>
  <c r="FC115" i="64"/>
  <c r="EU115" i="64"/>
  <c r="ET115" i="64"/>
  <c r="ES115" i="64"/>
  <c r="ER115" i="64"/>
  <c r="EQ115" i="64"/>
  <c r="EP115" i="64"/>
  <c r="IA114" i="64"/>
  <c r="HZ114" i="64"/>
  <c r="HY114" i="64"/>
  <c r="GL114" i="64"/>
  <c r="FD114" i="64" s="1"/>
  <c r="FC114" i="64"/>
  <c r="FA114" i="64"/>
  <c r="EZ114" i="64"/>
  <c r="EX114" i="64"/>
  <c r="EU114" i="64"/>
  <c r="ET114" i="64"/>
  <c r="ES114" i="64"/>
  <c r="ER114" i="64"/>
  <c r="EQ114" i="64"/>
  <c r="EP114" i="64"/>
  <c r="IA113" i="64"/>
  <c r="HZ113" i="64"/>
  <c r="HY113" i="64"/>
  <c r="GL113" i="64"/>
  <c r="FD113" i="64" s="1"/>
  <c r="FC113" i="64"/>
  <c r="FA113" i="64"/>
  <c r="EZ113" i="64"/>
  <c r="EY113" i="64"/>
  <c r="EX113" i="64"/>
  <c r="EU113" i="64"/>
  <c r="ET113" i="64"/>
  <c r="ES113" i="64"/>
  <c r="ER113" i="64"/>
  <c r="EQ113" i="64"/>
  <c r="EP113" i="64"/>
  <c r="IA112" i="64"/>
  <c r="HZ112" i="64"/>
  <c r="HY112" i="64"/>
  <c r="GL112" i="64"/>
  <c r="FD112" i="64" s="1"/>
  <c r="FC112" i="64"/>
  <c r="FA112" i="64"/>
  <c r="EZ112" i="64"/>
  <c r="EX112" i="64"/>
  <c r="EU112" i="64"/>
  <c r="ET112" i="64"/>
  <c r="ES112" i="64"/>
  <c r="ER112" i="64"/>
  <c r="EQ112" i="64"/>
  <c r="EP112" i="64"/>
  <c r="IA111" i="64"/>
  <c r="HZ111" i="64"/>
  <c r="HY111" i="64"/>
  <c r="HP111" i="64"/>
  <c r="HO111" i="64"/>
  <c r="HN111" i="64"/>
  <c r="HM111" i="64"/>
  <c r="HL111" i="64"/>
  <c r="HK111" i="64"/>
  <c r="HJ111" i="64"/>
  <c r="HI111" i="64"/>
  <c r="HH111" i="64"/>
  <c r="HG111" i="64"/>
  <c r="HF111" i="64"/>
  <c r="HE111" i="64"/>
  <c r="HD111" i="64"/>
  <c r="HC111" i="64"/>
  <c r="HB111" i="64"/>
  <c r="HA111" i="64"/>
  <c r="GZ111" i="64"/>
  <c r="GY111" i="64"/>
  <c r="GX111" i="64"/>
  <c r="GW111" i="64"/>
  <c r="GV111" i="64"/>
  <c r="GU111" i="64"/>
  <c r="GT111" i="64"/>
  <c r="GS111" i="64"/>
  <c r="GR111" i="64"/>
  <c r="GQ111" i="64"/>
  <c r="GP111" i="64"/>
  <c r="GO111" i="64"/>
  <c r="GN111" i="64"/>
  <c r="GL111" i="64"/>
  <c r="GJ111" i="64"/>
  <c r="GI111" i="64"/>
  <c r="GH111" i="64"/>
  <c r="GG111" i="64"/>
  <c r="GF111" i="64"/>
  <c r="GE111" i="64"/>
  <c r="GD111" i="64"/>
  <c r="GC111" i="64"/>
  <c r="GB111" i="64"/>
  <c r="GA111" i="64"/>
  <c r="FZ111" i="64"/>
  <c r="FY111" i="64"/>
  <c r="FX111" i="64"/>
  <c r="FW111" i="64"/>
  <c r="FV111" i="64"/>
  <c r="FU111" i="64"/>
  <c r="FT111" i="64"/>
  <c r="FS111" i="64"/>
  <c r="FR111" i="64"/>
  <c r="FQ111" i="64"/>
  <c r="FP111" i="64"/>
  <c r="FO111" i="64"/>
  <c r="FN111" i="64"/>
  <c r="FM111" i="64"/>
  <c r="FL111" i="64"/>
  <c r="FK111" i="64"/>
  <c r="FJ111" i="64"/>
  <c r="FI111" i="64"/>
  <c r="FH111" i="64"/>
  <c r="FG111" i="64"/>
  <c r="FF111" i="64"/>
  <c r="FD111" i="64"/>
  <c r="FC111" i="64"/>
  <c r="EX111" i="64"/>
  <c r="EW111" i="64"/>
  <c r="EU111" i="64"/>
  <c r="ET111" i="64"/>
  <c r="ES111" i="64"/>
  <c r="ER111" i="64"/>
  <c r="EQ111" i="64"/>
  <c r="EP111" i="64"/>
  <c r="M110" i="64"/>
  <c r="L110" i="64"/>
  <c r="M109" i="64"/>
  <c r="M108" i="64"/>
  <c r="L108" i="64"/>
  <c r="M107" i="64"/>
  <c r="M106" i="64"/>
  <c r="L106" i="64"/>
  <c r="EY106" i="64" s="1"/>
  <c r="IA110" i="64"/>
  <c r="HZ110" i="64"/>
  <c r="HY110" i="64"/>
  <c r="GL110" i="64"/>
  <c r="GJ110" i="64"/>
  <c r="GI110" i="64"/>
  <c r="GH110" i="64"/>
  <c r="GG110" i="64"/>
  <c r="GF110" i="64"/>
  <c r="GE110" i="64"/>
  <c r="GD110" i="64"/>
  <c r="GC110" i="64"/>
  <c r="GB110" i="64"/>
  <c r="GA110" i="64"/>
  <c r="FZ110" i="64"/>
  <c r="FY110" i="64"/>
  <c r="FX110" i="64"/>
  <c r="FW110" i="64"/>
  <c r="FV110" i="64"/>
  <c r="FU110" i="64"/>
  <c r="FT110" i="64"/>
  <c r="FS110" i="64"/>
  <c r="FR110" i="64"/>
  <c r="FQ110" i="64"/>
  <c r="FP110" i="64"/>
  <c r="FO110" i="64"/>
  <c r="FN110" i="64"/>
  <c r="FM110" i="64"/>
  <c r="FL110" i="64"/>
  <c r="FK110" i="64"/>
  <c r="FJ110" i="64"/>
  <c r="FI110" i="64"/>
  <c r="FH110" i="64"/>
  <c r="FG110" i="64"/>
  <c r="FF110" i="64"/>
  <c r="FD110" i="64"/>
  <c r="FC110" i="64"/>
  <c r="EU110" i="64"/>
  <c r="ET110" i="64"/>
  <c r="ES110" i="64"/>
  <c r="ER110" i="64"/>
  <c r="EQ110" i="64"/>
  <c r="EV110" i="64" s="1"/>
  <c r="EP110" i="64"/>
  <c r="IA109" i="64"/>
  <c r="HZ109" i="64"/>
  <c r="HY109" i="64"/>
  <c r="GL109" i="64"/>
  <c r="FD109" i="64" s="1"/>
  <c r="FC109" i="64"/>
  <c r="FA109" i="64"/>
  <c r="EZ109" i="64"/>
  <c r="EX109" i="64"/>
  <c r="EU109" i="64"/>
  <c r="ET109" i="64"/>
  <c r="ES109" i="64"/>
  <c r="ER109" i="64"/>
  <c r="EQ109" i="64"/>
  <c r="EP109" i="64"/>
  <c r="IA108" i="64"/>
  <c r="HZ108" i="64"/>
  <c r="HY108" i="64"/>
  <c r="GL108" i="64"/>
  <c r="FD108" i="64"/>
  <c r="FC108" i="64"/>
  <c r="FA108" i="64"/>
  <c r="EZ108" i="64"/>
  <c r="EX108" i="64"/>
  <c r="EU108" i="64"/>
  <c r="ET108" i="64"/>
  <c r="ES108" i="64"/>
  <c r="ER108" i="64"/>
  <c r="EQ108" i="64"/>
  <c r="EP108" i="64"/>
  <c r="IA107" i="64"/>
  <c r="HZ107" i="64"/>
  <c r="HY107" i="64"/>
  <c r="GL107" i="64"/>
  <c r="FD107" i="64"/>
  <c r="FC107" i="64"/>
  <c r="FA107" i="64"/>
  <c r="EZ107" i="64"/>
  <c r="EX107" i="64"/>
  <c r="EU107" i="64"/>
  <c r="ET107" i="64"/>
  <c r="ES107" i="64"/>
  <c r="ER107" i="64"/>
  <c r="EQ107" i="64"/>
  <c r="EP107" i="64"/>
  <c r="IA106" i="64"/>
  <c r="HZ106" i="64"/>
  <c r="HY106" i="64"/>
  <c r="HP106" i="64"/>
  <c r="HO106" i="64"/>
  <c r="HN106" i="64"/>
  <c r="HM106" i="64"/>
  <c r="HL106" i="64"/>
  <c r="HK106" i="64"/>
  <c r="HJ106" i="64"/>
  <c r="HI106" i="64"/>
  <c r="HH106" i="64"/>
  <c r="HG106" i="64"/>
  <c r="HF106" i="64"/>
  <c r="HE106" i="64"/>
  <c r="HD106" i="64"/>
  <c r="HC106" i="64"/>
  <c r="HB106" i="64"/>
  <c r="HA106" i="64"/>
  <c r="GZ106" i="64"/>
  <c r="GY106" i="64"/>
  <c r="GX106" i="64"/>
  <c r="GW106" i="64"/>
  <c r="GV106" i="64"/>
  <c r="GU106" i="64"/>
  <c r="GT106" i="64"/>
  <c r="GS106" i="64"/>
  <c r="GR106" i="64"/>
  <c r="GQ106" i="64"/>
  <c r="GP106" i="64"/>
  <c r="GO106" i="64"/>
  <c r="GN106" i="64"/>
  <c r="GL106" i="64"/>
  <c r="GJ106" i="64"/>
  <c r="GI106" i="64"/>
  <c r="GH106" i="64"/>
  <c r="GG106" i="64"/>
  <c r="GF106" i="64"/>
  <c r="GE106" i="64"/>
  <c r="GD106" i="64"/>
  <c r="GC106" i="64"/>
  <c r="GB106" i="64"/>
  <c r="GA106" i="64"/>
  <c r="FZ106" i="64"/>
  <c r="FY106" i="64"/>
  <c r="FX106" i="64"/>
  <c r="FW106" i="64"/>
  <c r="FV106" i="64"/>
  <c r="FU106" i="64"/>
  <c r="FT106" i="64"/>
  <c r="FS106" i="64"/>
  <c r="FR106" i="64"/>
  <c r="FQ106" i="64"/>
  <c r="FP106" i="64"/>
  <c r="FO106" i="64"/>
  <c r="FN106" i="64"/>
  <c r="FM106" i="64"/>
  <c r="FL106" i="64"/>
  <c r="FK106" i="64"/>
  <c r="FJ106" i="64"/>
  <c r="FI106" i="64"/>
  <c r="FH106" i="64"/>
  <c r="FG106" i="64"/>
  <c r="FF106" i="64"/>
  <c r="FD106" i="64"/>
  <c r="FC106" i="64"/>
  <c r="EX106" i="64"/>
  <c r="EW106" i="64"/>
  <c r="EU106" i="64"/>
  <c r="ET106" i="64"/>
  <c r="ES106" i="64"/>
  <c r="ER106" i="64"/>
  <c r="EQ106" i="64"/>
  <c r="EP106" i="64"/>
  <c r="M105" i="64"/>
  <c r="L105" i="64"/>
  <c r="M104" i="64"/>
  <c r="M103" i="64"/>
  <c r="L103" i="64"/>
  <c r="EY103" i="64" s="1"/>
  <c r="M102" i="64"/>
  <c r="M101" i="64"/>
  <c r="L101" i="64"/>
  <c r="EY101" i="64" s="1"/>
  <c r="IA105" i="64"/>
  <c r="HZ105" i="64"/>
  <c r="HY105" i="64"/>
  <c r="GL105" i="64"/>
  <c r="GJ105" i="64"/>
  <c r="GI105" i="64"/>
  <c r="GH105" i="64"/>
  <c r="GG105" i="64"/>
  <c r="GF105" i="64"/>
  <c r="GE105" i="64"/>
  <c r="GD105" i="64"/>
  <c r="GC105" i="64"/>
  <c r="GB105" i="64"/>
  <c r="GA105" i="64"/>
  <c r="FZ105" i="64"/>
  <c r="FY105" i="64"/>
  <c r="FX105" i="64"/>
  <c r="FW105" i="64"/>
  <c r="FV105" i="64"/>
  <c r="FU105" i="64"/>
  <c r="FT105" i="64"/>
  <c r="FS105" i="64"/>
  <c r="FR105" i="64"/>
  <c r="FQ105" i="64"/>
  <c r="FP105" i="64"/>
  <c r="FO105" i="64"/>
  <c r="FN105" i="64"/>
  <c r="FM105" i="64"/>
  <c r="FL105" i="64"/>
  <c r="FK105" i="64"/>
  <c r="FJ105" i="64"/>
  <c r="FI105" i="64"/>
  <c r="FH105" i="64"/>
  <c r="FG105" i="64"/>
  <c r="FF105" i="64"/>
  <c r="FD105" i="64"/>
  <c r="FC105" i="64"/>
  <c r="EU105" i="64"/>
  <c r="ET105" i="64"/>
  <c r="ES105" i="64"/>
  <c r="ER105" i="64"/>
  <c r="EQ105" i="64"/>
  <c r="EV105" i="64" s="1"/>
  <c r="EP105" i="64"/>
  <c r="IA104" i="64"/>
  <c r="HZ104" i="64"/>
  <c r="HY104" i="64"/>
  <c r="GL104" i="64"/>
  <c r="FD104" i="64" s="1"/>
  <c r="FC104" i="64"/>
  <c r="FA104" i="64"/>
  <c r="EZ104" i="64"/>
  <c r="EX104" i="64"/>
  <c r="EU104" i="64"/>
  <c r="ET104" i="64"/>
  <c r="ES104" i="64"/>
  <c r="ER104" i="64"/>
  <c r="EQ104" i="64"/>
  <c r="EP104" i="64"/>
  <c r="IA103" i="64"/>
  <c r="HZ103" i="64"/>
  <c r="HY103" i="64"/>
  <c r="GL103" i="64"/>
  <c r="FD103" i="64" s="1"/>
  <c r="FC103" i="64"/>
  <c r="FA103" i="64"/>
  <c r="EZ103" i="64"/>
  <c r="EX103" i="64"/>
  <c r="EU103" i="64"/>
  <c r="ET103" i="64"/>
  <c r="ES103" i="64"/>
  <c r="ER103" i="64"/>
  <c r="EQ103" i="64"/>
  <c r="EP103" i="64"/>
  <c r="IA102" i="64"/>
  <c r="HZ102" i="64"/>
  <c r="HY102" i="64"/>
  <c r="GL102" i="64"/>
  <c r="FD102" i="64" s="1"/>
  <c r="FC102" i="64"/>
  <c r="FA102" i="64"/>
  <c r="EZ102" i="64"/>
  <c r="EX102" i="64"/>
  <c r="EU102" i="64"/>
  <c r="ET102" i="64"/>
  <c r="ES102" i="64"/>
  <c r="ER102" i="64"/>
  <c r="EQ102" i="64"/>
  <c r="EP102" i="64"/>
  <c r="IA101" i="64"/>
  <c r="HZ101" i="64"/>
  <c r="HY101" i="64"/>
  <c r="HP101" i="64"/>
  <c r="HO101" i="64"/>
  <c r="HN101" i="64"/>
  <c r="HM101" i="64"/>
  <c r="HL101" i="64"/>
  <c r="HK101" i="64"/>
  <c r="HJ101" i="64"/>
  <c r="HI101" i="64"/>
  <c r="HH101" i="64"/>
  <c r="HG101" i="64"/>
  <c r="HF101" i="64"/>
  <c r="HE101" i="64"/>
  <c r="HD101" i="64"/>
  <c r="HC101" i="64"/>
  <c r="HB101" i="64"/>
  <c r="HA101" i="64"/>
  <c r="GZ101" i="64"/>
  <c r="GY101" i="64"/>
  <c r="GX101" i="64"/>
  <c r="GW101" i="64"/>
  <c r="GV101" i="64"/>
  <c r="GU101" i="64"/>
  <c r="GT101" i="64"/>
  <c r="GS101" i="64"/>
  <c r="GR101" i="64"/>
  <c r="GQ101" i="64"/>
  <c r="GP101" i="64"/>
  <c r="GO101" i="64"/>
  <c r="GN101" i="64"/>
  <c r="GL101" i="64"/>
  <c r="GJ101" i="64"/>
  <c r="GI101" i="64"/>
  <c r="GH101" i="64"/>
  <c r="GG101" i="64"/>
  <c r="GF101" i="64"/>
  <c r="GE101" i="64"/>
  <c r="GD101" i="64"/>
  <c r="GC101" i="64"/>
  <c r="GB101" i="64"/>
  <c r="GA101" i="64"/>
  <c r="FZ101" i="64"/>
  <c r="FY101" i="64"/>
  <c r="FX101" i="64"/>
  <c r="FW101" i="64"/>
  <c r="FV101" i="64"/>
  <c r="FU101" i="64"/>
  <c r="FT101" i="64"/>
  <c r="FS101" i="64"/>
  <c r="FR101" i="64"/>
  <c r="FQ101" i="64"/>
  <c r="FP101" i="64"/>
  <c r="FO101" i="64"/>
  <c r="FN101" i="64"/>
  <c r="FM101" i="64"/>
  <c r="FL101" i="64"/>
  <c r="FK101" i="64"/>
  <c r="FJ101" i="64"/>
  <c r="FI101" i="64"/>
  <c r="FH101" i="64"/>
  <c r="FG101" i="64"/>
  <c r="FA101" i="64" s="1"/>
  <c r="FF101" i="64"/>
  <c r="FD101" i="64"/>
  <c r="FC101" i="64"/>
  <c r="EX101" i="64"/>
  <c r="EW101" i="64"/>
  <c r="EU101" i="64"/>
  <c r="ET101" i="64"/>
  <c r="ES101" i="64"/>
  <c r="ER101" i="64"/>
  <c r="EQ101" i="64"/>
  <c r="EP101" i="64"/>
  <c r="M100" i="64"/>
  <c r="L100" i="64"/>
  <c r="M99" i="64"/>
  <c r="M98" i="64"/>
  <c r="L98" i="64"/>
  <c r="M97" i="64"/>
  <c r="M96" i="64"/>
  <c r="L96" i="64"/>
  <c r="IA100" i="64"/>
  <c r="HZ100" i="64"/>
  <c r="HY100" i="64"/>
  <c r="GL100" i="64"/>
  <c r="GJ100" i="64"/>
  <c r="GI100" i="64"/>
  <c r="GH100" i="64"/>
  <c r="GG100" i="64"/>
  <c r="GF100" i="64"/>
  <c r="GE100" i="64"/>
  <c r="GD100" i="64"/>
  <c r="GC100" i="64"/>
  <c r="GB100" i="64"/>
  <c r="GA100" i="64"/>
  <c r="FZ100" i="64"/>
  <c r="FY100" i="64"/>
  <c r="FX100" i="64"/>
  <c r="FW100" i="64"/>
  <c r="FV100" i="64"/>
  <c r="FU100" i="64"/>
  <c r="FT100" i="64"/>
  <c r="FS100" i="64"/>
  <c r="FR100" i="64"/>
  <c r="FQ100" i="64"/>
  <c r="FP100" i="64"/>
  <c r="FO100" i="64"/>
  <c r="FN100" i="64"/>
  <c r="FM100" i="64"/>
  <c r="FL100" i="64"/>
  <c r="FK100" i="64"/>
  <c r="FJ100" i="64"/>
  <c r="FI100" i="64"/>
  <c r="FH100" i="64"/>
  <c r="FG100" i="64"/>
  <c r="FF100" i="64"/>
  <c r="FD100" i="64"/>
  <c r="FC100" i="64"/>
  <c r="EU100" i="64"/>
  <c r="ET100" i="64"/>
  <c r="ES100" i="64"/>
  <c r="ER100" i="64"/>
  <c r="EQ100" i="64"/>
  <c r="EP100" i="64"/>
  <c r="IA99" i="64"/>
  <c r="HZ99" i="64"/>
  <c r="HY99" i="64"/>
  <c r="GL99" i="64"/>
  <c r="FD99" i="64" s="1"/>
  <c r="FC99" i="64"/>
  <c r="FA99" i="64"/>
  <c r="EZ99" i="64"/>
  <c r="EX99" i="64"/>
  <c r="EU99" i="64"/>
  <c r="ET99" i="64"/>
  <c r="ES99" i="64"/>
  <c r="ER99" i="64"/>
  <c r="EQ99" i="64"/>
  <c r="EP99" i="64"/>
  <c r="IA98" i="64"/>
  <c r="HZ98" i="64"/>
  <c r="HY98" i="64"/>
  <c r="GL98" i="64"/>
  <c r="FD98" i="64" s="1"/>
  <c r="FC98" i="64"/>
  <c r="FA98" i="64"/>
  <c r="EZ98" i="64"/>
  <c r="EX98" i="64"/>
  <c r="EU98" i="64"/>
  <c r="ET98" i="64"/>
  <c r="ES98" i="64"/>
  <c r="ER98" i="64"/>
  <c r="EQ98" i="64"/>
  <c r="EP98" i="64"/>
  <c r="IA97" i="64"/>
  <c r="HZ97" i="64"/>
  <c r="HY97" i="64"/>
  <c r="GL97" i="64"/>
  <c r="FD97" i="64" s="1"/>
  <c r="FC97" i="64"/>
  <c r="FA97" i="64"/>
  <c r="EZ97" i="64"/>
  <c r="EX97" i="64"/>
  <c r="EU97" i="64"/>
  <c r="ET97" i="64"/>
  <c r="ES97" i="64"/>
  <c r="ER97" i="64"/>
  <c r="EQ97" i="64"/>
  <c r="EP97" i="64"/>
  <c r="IA96" i="64"/>
  <c r="HZ96" i="64"/>
  <c r="HY96" i="64"/>
  <c r="HP96" i="64"/>
  <c r="HO96" i="64"/>
  <c r="HN96" i="64"/>
  <c r="HM96" i="64"/>
  <c r="HL96" i="64"/>
  <c r="HK96" i="64"/>
  <c r="HJ96" i="64"/>
  <c r="HI96" i="64"/>
  <c r="HH96" i="64"/>
  <c r="HG96" i="64"/>
  <c r="HF96" i="64"/>
  <c r="HE96" i="64"/>
  <c r="HD96" i="64"/>
  <c r="HC96" i="64"/>
  <c r="HB96" i="64"/>
  <c r="HA96" i="64"/>
  <c r="GZ96" i="64"/>
  <c r="GY96" i="64"/>
  <c r="GX96" i="64"/>
  <c r="GW96" i="64"/>
  <c r="GV96" i="64"/>
  <c r="GU96" i="64"/>
  <c r="GT96" i="64"/>
  <c r="GS96" i="64"/>
  <c r="GR96" i="64"/>
  <c r="GQ96" i="64"/>
  <c r="GP96" i="64"/>
  <c r="GO96" i="64"/>
  <c r="GN96" i="64"/>
  <c r="GL96" i="64"/>
  <c r="GJ96" i="64"/>
  <c r="GI96" i="64"/>
  <c r="GH96" i="64"/>
  <c r="GG96" i="64"/>
  <c r="GF96" i="64"/>
  <c r="GE96" i="64"/>
  <c r="GD96" i="64"/>
  <c r="GC96" i="64"/>
  <c r="GB96" i="64"/>
  <c r="GA96" i="64"/>
  <c r="FZ96" i="64"/>
  <c r="FY96" i="64"/>
  <c r="FX96" i="64"/>
  <c r="FW96" i="64"/>
  <c r="FV96" i="64"/>
  <c r="FU96" i="64"/>
  <c r="FT96" i="64"/>
  <c r="FS96" i="64"/>
  <c r="FR96" i="64"/>
  <c r="FQ96" i="64"/>
  <c r="FP96" i="64"/>
  <c r="FO96" i="64"/>
  <c r="FN96" i="64"/>
  <c r="FM96" i="64"/>
  <c r="FL96" i="64"/>
  <c r="FK96" i="64"/>
  <c r="FJ96" i="64"/>
  <c r="FI96" i="64"/>
  <c r="FH96" i="64"/>
  <c r="FG96" i="64"/>
  <c r="FF96" i="64"/>
  <c r="FD96" i="64"/>
  <c r="FC96" i="64"/>
  <c r="EX96" i="64"/>
  <c r="EW96" i="64"/>
  <c r="EU96" i="64"/>
  <c r="ET96" i="64"/>
  <c r="ES96" i="64"/>
  <c r="ER96" i="64"/>
  <c r="EQ96" i="64"/>
  <c r="EP96" i="64"/>
  <c r="M95" i="64"/>
  <c r="L95" i="64"/>
  <c r="M94" i="64"/>
  <c r="M93" i="64"/>
  <c r="EY93" i="64" s="1"/>
  <c r="L93" i="64"/>
  <c r="M92" i="64"/>
  <c r="M91" i="64"/>
  <c r="L91" i="64"/>
  <c r="IA95" i="64"/>
  <c r="HZ95" i="64"/>
  <c r="HY95" i="64"/>
  <c r="GL95" i="64"/>
  <c r="GJ95" i="64"/>
  <c r="GI95" i="64"/>
  <c r="GH95" i="64"/>
  <c r="GG95" i="64"/>
  <c r="GF95" i="64"/>
  <c r="GE95" i="64"/>
  <c r="GD95" i="64"/>
  <c r="GC95" i="64"/>
  <c r="GB95" i="64"/>
  <c r="GA95" i="64"/>
  <c r="FZ95" i="64"/>
  <c r="FY95" i="64"/>
  <c r="FX95" i="64"/>
  <c r="FW95" i="64"/>
  <c r="FV95" i="64"/>
  <c r="FU95" i="64"/>
  <c r="FT95" i="64"/>
  <c r="FS95" i="64"/>
  <c r="FR95" i="64"/>
  <c r="FQ95" i="64"/>
  <c r="FP95" i="64"/>
  <c r="FO95" i="64"/>
  <c r="FN95" i="64"/>
  <c r="FM95" i="64"/>
  <c r="FL95" i="64"/>
  <c r="FK95" i="64"/>
  <c r="FJ95" i="64"/>
  <c r="FI95" i="64"/>
  <c r="FH95" i="64"/>
  <c r="FG95" i="64"/>
  <c r="FF95" i="64"/>
  <c r="FD95" i="64"/>
  <c r="FC95" i="64"/>
  <c r="EU95" i="64"/>
  <c r="ET95" i="64"/>
  <c r="ES95" i="64"/>
  <c r="ER95" i="64"/>
  <c r="EQ95" i="64"/>
  <c r="EP95" i="64"/>
  <c r="IA94" i="64"/>
  <c r="HZ94" i="64"/>
  <c r="HY94" i="64"/>
  <c r="GL94" i="64"/>
  <c r="FD94" i="64" s="1"/>
  <c r="FC94" i="64"/>
  <c r="FA94" i="64"/>
  <c r="EZ94" i="64"/>
  <c r="EX94" i="64"/>
  <c r="EU94" i="64"/>
  <c r="ET94" i="64"/>
  <c r="ES94" i="64"/>
  <c r="ER94" i="64"/>
  <c r="EQ94" i="64"/>
  <c r="EP94" i="64"/>
  <c r="IA93" i="64"/>
  <c r="HZ93" i="64"/>
  <c r="HY93" i="64"/>
  <c r="GL93" i="64"/>
  <c r="FD93" i="64" s="1"/>
  <c r="FC93" i="64"/>
  <c r="FA93" i="64"/>
  <c r="EZ93" i="64"/>
  <c r="EX93" i="64"/>
  <c r="EU93" i="64"/>
  <c r="ET93" i="64"/>
  <c r="ES93" i="64"/>
  <c r="ER93" i="64"/>
  <c r="EQ93" i="64"/>
  <c r="EP93" i="64"/>
  <c r="IA92" i="64"/>
  <c r="HZ92" i="64"/>
  <c r="HY92" i="64"/>
  <c r="GL92" i="64"/>
  <c r="FD92" i="64" s="1"/>
  <c r="FC92" i="64"/>
  <c r="FA92" i="64"/>
  <c r="EZ92" i="64"/>
  <c r="EX92" i="64"/>
  <c r="EU92" i="64"/>
  <c r="ET92" i="64"/>
  <c r="ES92" i="64"/>
  <c r="ER92" i="64"/>
  <c r="EQ92" i="64"/>
  <c r="EP92" i="64"/>
  <c r="IA91" i="64"/>
  <c r="HZ91" i="64"/>
  <c r="HY91" i="64"/>
  <c r="HP91" i="64"/>
  <c r="HO91" i="64"/>
  <c r="HN91" i="64"/>
  <c r="HM91" i="64"/>
  <c r="HL91" i="64"/>
  <c r="HK91" i="64"/>
  <c r="HJ91" i="64"/>
  <c r="HI91" i="64"/>
  <c r="HH91" i="64"/>
  <c r="HG91" i="64"/>
  <c r="HF91" i="64"/>
  <c r="HE91" i="64"/>
  <c r="HD91" i="64"/>
  <c r="HC91" i="64"/>
  <c r="HB91" i="64"/>
  <c r="HA91" i="64"/>
  <c r="GZ91" i="64"/>
  <c r="GY91" i="64"/>
  <c r="GX91" i="64"/>
  <c r="GW91" i="64"/>
  <c r="GV91" i="64"/>
  <c r="GU91" i="64"/>
  <c r="GT91" i="64"/>
  <c r="GS91" i="64"/>
  <c r="GR91" i="64"/>
  <c r="GQ91" i="64"/>
  <c r="GP91" i="64"/>
  <c r="GO91" i="64"/>
  <c r="GN91" i="64"/>
  <c r="GL91" i="64"/>
  <c r="GJ91" i="64"/>
  <c r="GI91" i="64"/>
  <c r="GH91" i="64"/>
  <c r="GG91" i="64"/>
  <c r="GF91" i="64"/>
  <c r="GE91" i="64"/>
  <c r="GD91" i="64"/>
  <c r="GC91" i="64"/>
  <c r="GB91" i="64"/>
  <c r="GA91" i="64"/>
  <c r="FZ91" i="64"/>
  <c r="FY91" i="64"/>
  <c r="FX91" i="64"/>
  <c r="FW91" i="64"/>
  <c r="FV91" i="64"/>
  <c r="FU91" i="64"/>
  <c r="FT91" i="64"/>
  <c r="FS91" i="64"/>
  <c r="FR91" i="64"/>
  <c r="FQ91" i="64"/>
  <c r="FP91" i="64"/>
  <c r="FO91" i="64"/>
  <c r="FN91" i="64"/>
  <c r="FM91" i="64"/>
  <c r="FL91" i="64"/>
  <c r="FK91" i="64"/>
  <c r="FJ91" i="64"/>
  <c r="FI91" i="64"/>
  <c r="FH91" i="64"/>
  <c r="FG91" i="64"/>
  <c r="FF91" i="64"/>
  <c r="FD91" i="64"/>
  <c r="FC91" i="64"/>
  <c r="EX91" i="64"/>
  <c r="EW91" i="64"/>
  <c r="EU91" i="64"/>
  <c r="ET91" i="64"/>
  <c r="ES91" i="64"/>
  <c r="ER91" i="64"/>
  <c r="EQ91" i="64"/>
  <c r="EP91" i="64"/>
  <c r="M90" i="64"/>
  <c r="L90" i="64"/>
  <c r="M89" i="64"/>
  <c r="M88" i="64"/>
  <c r="L88" i="64"/>
  <c r="M87" i="64"/>
  <c r="M86" i="64"/>
  <c r="L86" i="64"/>
  <c r="EY86" i="64" s="1"/>
  <c r="IA90" i="64"/>
  <c r="HZ90" i="64"/>
  <c r="HY90" i="64"/>
  <c r="GL90" i="64"/>
  <c r="GJ90" i="64"/>
  <c r="GI90" i="64"/>
  <c r="GH90" i="64"/>
  <c r="GG90" i="64"/>
  <c r="GF90" i="64"/>
  <c r="GE90" i="64"/>
  <c r="GD90" i="64"/>
  <c r="GC90" i="64"/>
  <c r="GB90" i="64"/>
  <c r="GA90" i="64"/>
  <c r="FZ90" i="64"/>
  <c r="FY90" i="64"/>
  <c r="FX90" i="64"/>
  <c r="FW90" i="64"/>
  <c r="FV90" i="64"/>
  <c r="FU90" i="64"/>
  <c r="FT90" i="64"/>
  <c r="FS90" i="64"/>
  <c r="FR90" i="64"/>
  <c r="FQ90" i="64"/>
  <c r="FP90" i="64"/>
  <c r="FO90" i="64"/>
  <c r="FN90" i="64"/>
  <c r="FM90" i="64"/>
  <c r="FL90" i="64"/>
  <c r="FK90" i="64"/>
  <c r="FJ90" i="64"/>
  <c r="FI90" i="64"/>
  <c r="FB90" i="64" s="1"/>
  <c r="FH90" i="64"/>
  <c r="FG90" i="64"/>
  <c r="FF90" i="64"/>
  <c r="FD90" i="64"/>
  <c r="FC90" i="64"/>
  <c r="EU90" i="64"/>
  <c r="ET90" i="64"/>
  <c r="ES90" i="64"/>
  <c r="ER90" i="64"/>
  <c r="EQ90" i="64"/>
  <c r="EP90" i="64"/>
  <c r="IA89" i="64"/>
  <c r="HZ89" i="64"/>
  <c r="HY89" i="64"/>
  <c r="GL89" i="64"/>
  <c r="FD89" i="64" s="1"/>
  <c r="FC89" i="64"/>
  <c r="FA89" i="64"/>
  <c r="EZ89" i="64"/>
  <c r="EX89" i="64"/>
  <c r="EU89" i="64"/>
  <c r="ET89" i="64"/>
  <c r="ES89" i="64"/>
  <c r="ER89" i="64"/>
  <c r="EV89" i="64" s="1"/>
  <c r="EQ89" i="64"/>
  <c r="EP89" i="64"/>
  <c r="IA88" i="64"/>
  <c r="HZ88" i="64"/>
  <c r="HY88" i="64"/>
  <c r="GL88" i="64"/>
  <c r="FD88" i="64" s="1"/>
  <c r="FC88" i="64"/>
  <c r="FA88" i="64"/>
  <c r="EZ88" i="64"/>
  <c r="EX88" i="64"/>
  <c r="EU88" i="64"/>
  <c r="ET88" i="64"/>
  <c r="ES88" i="64"/>
  <c r="ER88" i="64"/>
  <c r="EQ88" i="64"/>
  <c r="EP88" i="64"/>
  <c r="IA87" i="64"/>
  <c r="HZ87" i="64"/>
  <c r="HY87" i="64"/>
  <c r="GL87" i="64"/>
  <c r="FD87" i="64"/>
  <c r="FC87" i="64"/>
  <c r="FA87" i="64"/>
  <c r="EZ87" i="64"/>
  <c r="EX87" i="64"/>
  <c r="EU87" i="64"/>
  <c r="ET87" i="64"/>
  <c r="ES87" i="64"/>
  <c r="ER87" i="64"/>
  <c r="EQ87" i="64"/>
  <c r="EP87" i="64"/>
  <c r="IA86" i="64"/>
  <c r="HZ86" i="64"/>
  <c r="HY86" i="64"/>
  <c r="HP86" i="64"/>
  <c r="HO86" i="64"/>
  <c r="HN86" i="64"/>
  <c r="HM86" i="64"/>
  <c r="HL86" i="64"/>
  <c r="HK86" i="64"/>
  <c r="HJ86" i="64"/>
  <c r="HI86" i="64"/>
  <c r="HH86" i="64"/>
  <c r="HG86" i="64"/>
  <c r="HF86" i="64"/>
  <c r="HE86" i="64"/>
  <c r="HD86" i="64"/>
  <c r="HC86" i="64"/>
  <c r="HB86" i="64"/>
  <c r="HA86" i="64"/>
  <c r="GZ86" i="64"/>
  <c r="GY86" i="64"/>
  <c r="GX86" i="64"/>
  <c r="GW86" i="64"/>
  <c r="GV86" i="64"/>
  <c r="GU86" i="64"/>
  <c r="GT86" i="64"/>
  <c r="GS86" i="64"/>
  <c r="GR86" i="64"/>
  <c r="GQ86" i="64"/>
  <c r="GP86" i="64"/>
  <c r="GO86" i="64"/>
  <c r="GN86" i="64"/>
  <c r="GL86" i="64"/>
  <c r="GJ86" i="64"/>
  <c r="GI86" i="64"/>
  <c r="GH86" i="64"/>
  <c r="GG86" i="64"/>
  <c r="GF86" i="64"/>
  <c r="GE86" i="64"/>
  <c r="GD86" i="64"/>
  <c r="GC86" i="64"/>
  <c r="GB86" i="64"/>
  <c r="GA86" i="64"/>
  <c r="FZ86" i="64"/>
  <c r="FY86" i="64"/>
  <c r="FX86" i="64"/>
  <c r="FW86" i="64"/>
  <c r="FV86" i="64"/>
  <c r="FU86" i="64"/>
  <c r="FT86" i="64"/>
  <c r="FS86" i="64"/>
  <c r="FR86" i="64"/>
  <c r="FQ86" i="64"/>
  <c r="FP86" i="64"/>
  <c r="FO86" i="64"/>
  <c r="FN86" i="64"/>
  <c r="FM86" i="64"/>
  <c r="FL86" i="64"/>
  <c r="FK86" i="64"/>
  <c r="FJ86" i="64"/>
  <c r="FI86" i="64"/>
  <c r="FH86" i="64"/>
  <c r="FG86" i="64"/>
  <c r="FA86" i="64" s="1"/>
  <c r="FF86" i="64"/>
  <c r="FD86" i="64"/>
  <c r="FC86" i="64"/>
  <c r="EX86" i="64"/>
  <c r="EW86" i="64"/>
  <c r="EU86" i="64"/>
  <c r="ET86" i="64"/>
  <c r="ES86" i="64"/>
  <c r="ER86" i="64"/>
  <c r="EQ86" i="64"/>
  <c r="EP86" i="64"/>
  <c r="EV86" i="64" s="1"/>
  <c r="M85" i="64"/>
  <c r="L85" i="64"/>
  <c r="M84" i="64"/>
  <c r="M83" i="64"/>
  <c r="L83" i="64"/>
  <c r="EY83" i="64" s="1"/>
  <c r="M82" i="64"/>
  <c r="M81" i="64"/>
  <c r="L81" i="64"/>
  <c r="EY81" i="64" s="1"/>
  <c r="IA85" i="64"/>
  <c r="HZ85" i="64"/>
  <c r="HY85" i="64"/>
  <c r="GL85" i="64"/>
  <c r="GJ85" i="64"/>
  <c r="GI85" i="64"/>
  <c r="GH85" i="64"/>
  <c r="GG85" i="64"/>
  <c r="GF85" i="64"/>
  <c r="GE85" i="64"/>
  <c r="GD85" i="64"/>
  <c r="GC85" i="64"/>
  <c r="GB85" i="64"/>
  <c r="GA85" i="64"/>
  <c r="FZ85" i="64"/>
  <c r="FY85" i="64"/>
  <c r="FX85" i="64"/>
  <c r="FW85" i="64"/>
  <c r="FV85" i="64"/>
  <c r="FU85" i="64"/>
  <c r="FT85" i="64"/>
  <c r="FS85" i="64"/>
  <c r="FR85" i="64"/>
  <c r="FQ85" i="64"/>
  <c r="FP85" i="64"/>
  <c r="FO85" i="64"/>
  <c r="FN85" i="64"/>
  <c r="FM85" i="64"/>
  <c r="FL85" i="64"/>
  <c r="FK85" i="64"/>
  <c r="FJ85" i="64"/>
  <c r="FI85" i="64"/>
  <c r="FH85" i="64"/>
  <c r="FG85" i="64"/>
  <c r="FF85" i="64"/>
  <c r="FD85" i="64"/>
  <c r="FC85" i="64"/>
  <c r="EU85" i="64"/>
  <c r="ET85" i="64"/>
  <c r="ES85" i="64"/>
  <c r="ER85" i="64"/>
  <c r="EQ85" i="64"/>
  <c r="EP85" i="64"/>
  <c r="IA84" i="64"/>
  <c r="HZ84" i="64"/>
  <c r="HY84" i="64"/>
  <c r="GL84" i="64"/>
  <c r="FD84" i="64" s="1"/>
  <c r="FC84" i="64"/>
  <c r="FA84" i="64"/>
  <c r="EZ84" i="64"/>
  <c r="EX84" i="64"/>
  <c r="EU84" i="64"/>
  <c r="ET84" i="64"/>
  <c r="ES84" i="64"/>
  <c r="ER84" i="64"/>
  <c r="EQ84" i="64"/>
  <c r="EP84" i="64"/>
  <c r="IA83" i="64"/>
  <c r="HZ83" i="64"/>
  <c r="HY83" i="64"/>
  <c r="GL83" i="64"/>
  <c r="FD83" i="64" s="1"/>
  <c r="FC83" i="64"/>
  <c r="FA83" i="64"/>
  <c r="EZ83" i="64"/>
  <c r="EX83" i="64"/>
  <c r="EU83" i="64"/>
  <c r="ET83" i="64"/>
  <c r="ES83" i="64"/>
  <c r="ER83" i="64"/>
  <c r="EQ83" i="64"/>
  <c r="EP83" i="64"/>
  <c r="IA82" i="64"/>
  <c r="HZ82" i="64"/>
  <c r="HY82" i="64"/>
  <c r="GL82" i="64"/>
  <c r="FD82" i="64" s="1"/>
  <c r="FC82" i="64"/>
  <c r="FA82" i="64"/>
  <c r="EZ82" i="64"/>
  <c r="EX82" i="64"/>
  <c r="EU82" i="64"/>
  <c r="ET82" i="64"/>
  <c r="ES82" i="64"/>
  <c r="ER82" i="64"/>
  <c r="EQ82" i="64"/>
  <c r="EP82" i="64"/>
  <c r="IA81" i="64"/>
  <c r="HZ81" i="64"/>
  <c r="HY81" i="64"/>
  <c r="HP81" i="64"/>
  <c r="HO81" i="64"/>
  <c r="HN81" i="64"/>
  <c r="HM81" i="64"/>
  <c r="HL81" i="64"/>
  <c r="HK81" i="64"/>
  <c r="HJ81" i="64"/>
  <c r="HI81" i="64"/>
  <c r="HH81" i="64"/>
  <c r="HG81" i="64"/>
  <c r="HF81" i="64"/>
  <c r="HE81" i="64"/>
  <c r="HD81" i="64"/>
  <c r="HC81" i="64"/>
  <c r="HB81" i="64"/>
  <c r="HA81" i="64"/>
  <c r="GZ81" i="64"/>
  <c r="GY81" i="64"/>
  <c r="GX81" i="64"/>
  <c r="GW81" i="64"/>
  <c r="GV81" i="64"/>
  <c r="GU81" i="64"/>
  <c r="GT81" i="64"/>
  <c r="GS81" i="64"/>
  <c r="GR81" i="64"/>
  <c r="GQ81" i="64"/>
  <c r="GP81" i="64"/>
  <c r="GO81" i="64"/>
  <c r="GN81" i="64"/>
  <c r="GL81" i="64"/>
  <c r="GJ81" i="64"/>
  <c r="GI81" i="64"/>
  <c r="GH81" i="64"/>
  <c r="GG81" i="64"/>
  <c r="GF81" i="64"/>
  <c r="GE81" i="64"/>
  <c r="GD81" i="64"/>
  <c r="GC81" i="64"/>
  <c r="GB81" i="64"/>
  <c r="GA81" i="64"/>
  <c r="FZ81" i="64"/>
  <c r="FY81" i="64"/>
  <c r="FX81" i="64"/>
  <c r="FW81" i="64"/>
  <c r="FV81" i="64"/>
  <c r="FU81" i="64"/>
  <c r="FT81" i="64"/>
  <c r="FS81" i="64"/>
  <c r="FR81" i="64"/>
  <c r="FQ81" i="64"/>
  <c r="FP81" i="64"/>
  <c r="FO81" i="64"/>
  <c r="FN81" i="64"/>
  <c r="FM81" i="64"/>
  <c r="FL81" i="64"/>
  <c r="FK81" i="64"/>
  <c r="FJ81" i="64"/>
  <c r="FI81" i="64"/>
  <c r="FH81" i="64"/>
  <c r="FG81" i="64"/>
  <c r="FF81" i="64"/>
  <c r="FD81" i="64"/>
  <c r="FC81" i="64"/>
  <c r="EX81" i="64"/>
  <c r="EW81" i="64"/>
  <c r="EU81" i="64"/>
  <c r="ET81" i="64"/>
  <c r="ES81" i="64"/>
  <c r="ER81" i="64"/>
  <c r="EQ81" i="64"/>
  <c r="EP81" i="64"/>
  <c r="M80" i="64"/>
  <c r="L80" i="64"/>
  <c r="M79" i="64"/>
  <c r="L79" i="64"/>
  <c r="EY79" i="64" s="1"/>
  <c r="M78" i="64"/>
  <c r="L78" i="64"/>
  <c r="EY78" i="64" s="1"/>
  <c r="M77" i="64"/>
  <c r="L77" i="64"/>
  <c r="EY77" i="64" s="1"/>
  <c r="M76" i="64"/>
  <c r="L76" i="64"/>
  <c r="EY76" i="64" s="1"/>
  <c r="IA80" i="64"/>
  <c r="HZ80" i="64"/>
  <c r="HY80" i="64"/>
  <c r="GL80" i="64"/>
  <c r="GJ80" i="64"/>
  <c r="GI80" i="64"/>
  <c r="GH80" i="64"/>
  <c r="GG80" i="64"/>
  <c r="GF80" i="64"/>
  <c r="GE80" i="64"/>
  <c r="GD80" i="64"/>
  <c r="GC80" i="64"/>
  <c r="GB80" i="64"/>
  <c r="GA80" i="64"/>
  <c r="FZ80" i="64"/>
  <c r="FY80" i="64"/>
  <c r="FX80" i="64"/>
  <c r="FW80" i="64"/>
  <c r="FV80" i="64"/>
  <c r="FU80" i="64"/>
  <c r="FT80" i="64"/>
  <c r="FS80" i="64"/>
  <c r="FR80" i="64"/>
  <c r="FQ80" i="64"/>
  <c r="FP80" i="64"/>
  <c r="FO80" i="64"/>
  <c r="FN80" i="64"/>
  <c r="FM80" i="64"/>
  <c r="FL80" i="64"/>
  <c r="FK80" i="64"/>
  <c r="FJ80" i="64"/>
  <c r="FI80" i="64"/>
  <c r="FH80" i="64"/>
  <c r="FG80" i="64"/>
  <c r="FF80" i="64"/>
  <c r="FD80" i="64"/>
  <c r="FC80" i="64"/>
  <c r="EU80" i="64"/>
  <c r="ET80" i="64"/>
  <c r="ES80" i="64"/>
  <c r="ER80" i="64"/>
  <c r="EQ80" i="64"/>
  <c r="EP80" i="64"/>
  <c r="IA79" i="64"/>
  <c r="HZ79" i="64"/>
  <c r="HY79" i="64"/>
  <c r="GL79" i="64"/>
  <c r="FD79" i="64" s="1"/>
  <c r="FC79" i="64"/>
  <c r="FA79" i="64"/>
  <c r="EZ79" i="64"/>
  <c r="EX79" i="64"/>
  <c r="EU79" i="64"/>
  <c r="ET79" i="64"/>
  <c r="ES79" i="64"/>
  <c r="ER79" i="64"/>
  <c r="EQ79" i="64"/>
  <c r="EP79" i="64"/>
  <c r="IA78" i="64"/>
  <c r="HZ78" i="64"/>
  <c r="HY78" i="64"/>
  <c r="GL78" i="64"/>
  <c r="FD78" i="64" s="1"/>
  <c r="FC78" i="64"/>
  <c r="FA78" i="64"/>
  <c r="EZ78" i="64"/>
  <c r="EX78" i="64"/>
  <c r="EU78" i="64"/>
  <c r="ET78" i="64"/>
  <c r="ES78" i="64"/>
  <c r="ER78" i="64"/>
  <c r="EQ78" i="64"/>
  <c r="EP78" i="64"/>
  <c r="IA77" i="64"/>
  <c r="HZ77" i="64"/>
  <c r="HY77" i="64"/>
  <c r="GL77" i="64"/>
  <c r="FD77" i="64" s="1"/>
  <c r="FC77" i="64"/>
  <c r="FA77" i="64"/>
  <c r="EZ77" i="64"/>
  <c r="EX77" i="64"/>
  <c r="EU77" i="64"/>
  <c r="ET77" i="64"/>
  <c r="ES77" i="64"/>
  <c r="ER77" i="64"/>
  <c r="EQ77" i="64"/>
  <c r="EP77" i="64"/>
  <c r="IA76" i="64"/>
  <c r="HZ76" i="64"/>
  <c r="HY76" i="64"/>
  <c r="HP76" i="64"/>
  <c r="HO76" i="64"/>
  <c r="HN76" i="64"/>
  <c r="HM76" i="64"/>
  <c r="HL76" i="64"/>
  <c r="HK76" i="64"/>
  <c r="HJ76" i="64"/>
  <c r="HI76" i="64"/>
  <c r="HH76" i="64"/>
  <c r="HG76" i="64"/>
  <c r="HF76" i="64"/>
  <c r="HE76" i="64"/>
  <c r="HD76" i="64"/>
  <c r="HC76" i="64"/>
  <c r="HB76" i="64"/>
  <c r="HA76" i="64"/>
  <c r="GZ76" i="64"/>
  <c r="GY76" i="64"/>
  <c r="GX76" i="64"/>
  <c r="GW76" i="64"/>
  <c r="GV76" i="64"/>
  <c r="GU76" i="64"/>
  <c r="GT76" i="64"/>
  <c r="GS76" i="64"/>
  <c r="GR76" i="64"/>
  <c r="GQ76" i="64"/>
  <c r="GP76" i="64"/>
  <c r="GO76" i="64"/>
  <c r="GN76" i="64"/>
  <c r="GL76" i="64"/>
  <c r="GJ76" i="64"/>
  <c r="GI76" i="64"/>
  <c r="GH76" i="64"/>
  <c r="GG76" i="64"/>
  <c r="GF76" i="64"/>
  <c r="GE76" i="64"/>
  <c r="GD76" i="64"/>
  <c r="GC76" i="64"/>
  <c r="GB76" i="64"/>
  <c r="GA76" i="64"/>
  <c r="FZ76" i="64"/>
  <c r="FY76" i="64"/>
  <c r="FX76" i="64"/>
  <c r="FW76" i="64"/>
  <c r="FV76" i="64"/>
  <c r="FU76" i="64"/>
  <c r="FT76" i="64"/>
  <c r="FS76" i="64"/>
  <c r="FR76" i="64"/>
  <c r="FQ76" i="64"/>
  <c r="FP76" i="64"/>
  <c r="FO76" i="64"/>
  <c r="FN76" i="64"/>
  <c r="FM76" i="64"/>
  <c r="FL76" i="64"/>
  <c r="FK76" i="64"/>
  <c r="FJ76" i="64"/>
  <c r="FI76" i="64"/>
  <c r="FH76" i="64"/>
  <c r="FG76" i="64"/>
  <c r="FF76" i="64"/>
  <c r="FD76" i="64"/>
  <c r="FC76" i="64"/>
  <c r="EX76" i="64"/>
  <c r="EW76" i="64"/>
  <c r="EU76" i="64"/>
  <c r="ET76" i="64"/>
  <c r="ES76" i="64"/>
  <c r="ER76" i="64"/>
  <c r="EQ76" i="64"/>
  <c r="EP76" i="64"/>
  <c r="M75" i="64"/>
  <c r="L75" i="64"/>
  <c r="M74" i="64"/>
  <c r="M73" i="64"/>
  <c r="L73" i="64"/>
  <c r="EY73" i="64" s="1"/>
  <c r="M72" i="64"/>
  <c r="M71" i="64"/>
  <c r="L71" i="64"/>
  <c r="EY71" i="64" s="1"/>
  <c r="IA75" i="64"/>
  <c r="HZ75" i="64"/>
  <c r="HY75" i="64"/>
  <c r="GL75" i="64"/>
  <c r="GJ75" i="64"/>
  <c r="GI75" i="64"/>
  <c r="GH75" i="64"/>
  <c r="GG75" i="64"/>
  <c r="GF75" i="64"/>
  <c r="GE75" i="64"/>
  <c r="GD75" i="64"/>
  <c r="GC75" i="64"/>
  <c r="GB75" i="64"/>
  <c r="GA75" i="64"/>
  <c r="FZ75" i="64"/>
  <c r="FY75" i="64"/>
  <c r="FX75" i="64"/>
  <c r="FW75" i="64"/>
  <c r="FV75" i="64"/>
  <c r="FU75" i="64"/>
  <c r="FT75" i="64"/>
  <c r="FS75" i="64"/>
  <c r="FR75" i="64"/>
  <c r="FQ75" i="64"/>
  <c r="FP75" i="64"/>
  <c r="FO75" i="64"/>
  <c r="FN75" i="64"/>
  <c r="FM75" i="64"/>
  <c r="FL75" i="64"/>
  <c r="FK75" i="64"/>
  <c r="FJ75" i="64"/>
  <c r="FI75" i="64"/>
  <c r="FH75" i="64"/>
  <c r="FG75" i="64"/>
  <c r="FF75" i="64"/>
  <c r="FD75" i="64"/>
  <c r="FC75" i="64"/>
  <c r="EU75" i="64"/>
  <c r="ET75" i="64"/>
  <c r="ES75" i="64"/>
  <c r="ER75" i="64"/>
  <c r="EQ75" i="64"/>
  <c r="EP75" i="64"/>
  <c r="IA74" i="64"/>
  <c r="HZ74" i="64"/>
  <c r="HY74" i="64"/>
  <c r="GL74" i="64"/>
  <c r="FD74" i="64" s="1"/>
  <c r="FC74" i="64"/>
  <c r="FA74" i="64"/>
  <c r="EZ74" i="64"/>
  <c r="EX74" i="64"/>
  <c r="EU74" i="64"/>
  <c r="ET74" i="64"/>
  <c r="ES74" i="64"/>
  <c r="ER74" i="64"/>
  <c r="EQ74" i="64"/>
  <c r="EP74" i="64"/>
  <c r="IA73" i="64"/>
  <c r="HZ73" i="64"/>
  <c r="HY73" i="64"/>
  <c r="GL73" i="64"/>
  <c r="FD73" i="64" s="1"/>
  <c r="FC73" i="64"/>
  <c r="FA73" i="64"/>
  <c r="EZ73" i="64"/>
  <c r="EX73" i="64"/>
  <c r="EU73" i="64"/>
  <c r="ET73" i="64"/>
  <c r="ES73" i="64"/>
  <c r="ER73" i="64"/>
  <c r="EQ73" i="64"/>
  <c r="EP73" i="64"/>
  <c r="IA72" i="64"/>
  <c r="HZ72" i="64"/>
  <c r="HY72" i="64"/>
  <c r="GL72" i="64"/>
  <c r="FD72" i="64" s="1"/>
  <c r="FC72" i="64"/>
  <c r="FA72" i="64"/>
  <c r="EZ72" i="64"/>
  <c r="EX72" i="64"/>
  <c r="EU72" i="64"/>
  <c r="ET72" i="64"/>
  <c r="ES72" i="64"/>
  <c r="ER72" i="64"/>
  <c r="EQ72" i="64"/>
  <c r="EP72" i="64"/>
  <c r="IA71" i="64"/>
  <c r="HZ71" i="64"/>
  <c r="HY71" i="64"/>
  <c r="HP71" i="64"/>
  <c r="HO71" i="64"/>
  <c r="HN71" i="64"/>
  <c r="HM71" i="64"/>
  <c r="HL71" i="64"/>
  <c r="HK71" i="64"/>
  <c r="HJ71" i="64"/>
  <c r="HI71" i="64"/>
  <c r="HH71" i="64"/>
  <c r="HG71" i="64"/>
  <c r="HF71" i="64"/>
  <c r="HE71" i="64"/>
  <c r="HD71" i="64"/>
  <c r="HC71" i="64"/>
  <c r="HB71" i="64"/>
  <c r="HA71" i="64"/>
  <c r="GZ71" i="64"/>
  <c r="GY71" i="64"/>
  <c r="GX71" i="64"/>
  <c r="GW71" i="64"/>
  <c r="GV71" i="64"/>
  <c r="GU71" i="64"/>
  <c r="GT71" i="64"/>
  <c r="GS71" i="64"/>
  <c r="GR71" i="64"/>
  <c r="GQ71" i="64"/>
  <c r="GP71" i="64"/>
  <c r="GO71" i="64"/>
  <c r="GN71" i="64"/>
  <c r="GL71" i="64"/>
  <c r="GJ71" i="64"/>
  <c r="GI71" i="64"/>
  <c r="GH71" i="64"/>
  <c r="GG71" i="64"/>
  <c r="GF71" i="64"/>
  <c r="GE71" i="64"/>
  <c r="GD71" i="64"/>
  <c r="GC71" i="64"/>
  <c r="GB71" i="64"/>
  <c r="GA71" i="64"/>
  <c r="FZ71" i="64"/>
  <c r="FY71" i="64"/>
  <c r="FX71" i="64"/>
  <c r="FW71" i="64"/>
  <c r="FV71" i="64"/>
  <c r="FU71" i="64"/>
  <c r="FT71" i="64"/>
  <c r="FS71" i="64"/>
  <c r="FR71" i="64"/>
  <c r="FQ71" i="64"/>
  <c r="FP71" i="64"/>
  <c r="FO71" i="64"/>
  <c r="FN71" i="64"/>
  <c r="FM71" i="64"/>
  <c r="FL71" i="64"/>
  <c r="FK71" i="64"/>
  <c r="FJ71" i="64"/>
  <c r="FI71" i="64"/>
  <c r="FH71" i="64"/>
  <c r="FG71" i="64"/>
  <c r="FF71" i="64"/>
  <c r="FD71" i="64"/>
  <c r="FC71" i="64"/>
  <c r="EX71" i="64"/>
  <c r="EW71" i="64"/>
  <c r="EU71" i="64"/>
  <c r="ET71" i="64"/>
  <c r="ES71" i="64"/>
  <c r="ER71" i="64"/>
  <c r="EQ71" i="64"/>
  <c r="EP71" i="64"/>
  <c r="M70" i="64"/>
  <c r="L70" i="64"/>
  <c r="M69" i="64"/>
  <c r="L69" i="64"/>
  <c r="EY69" i="64" s="1"/>
  <c r="M68" i="64"/>
  <c r="L68" i="64"/>
  <c r="M67" i="64"/>
  <c r="L67" i="64"/>
  <c r="EY67" i="64" s="1"/>
  <c r="M66" i="64"/>
  <c r="L66" i="64"/>
  <c r="IA70" i="64"/>
  <c r="HZ70" i="64"/>
  <c r="HY70" i="64"/>
  <c r="GL70" i="64"/>
  <c r="GJ70" i="64"/>
  <c r="GI70" i="64"/>
  <c r="GH70" i="64"/>
  <c r="GG70" i="64"/>
  <c r="GF70" i="64"/>
  <c r="GE70" i="64"/>
  <c r="GD70" i="64"/>
  <c r="GC70" i="64"/>
  <c r="GB70" i="64"/>
  <c r="GA70" i="64"/>
  <c r="FZ70" i="64"/>
  <c r="FY70" i="64"/>
  <c r="FX70" i="64"/>
  <c r="FW70" i="64"/>
  <c r="FV70" i="64"/>
  <c r="FU70" i="64"/>
  <c r="FT70" i="64"/>
  <c r="FS70" i="64"/>
  <c r="FR70" i="64"/>
  <c r="FQ70" i="64"/>
  <c r="FP70" i="64"/>
  <c r="FO70" i="64"/>
  <c r="FN70" i="64"/>
  <c r="FM70" i="64"/>
  <c r="FL70" i="64"/>
  <c r="FK70" i="64"/>
  <c r="FJ70" i="64"/>
  <c r="FI70" i="64"/>
  <c r="FH70" i="64"/>
  <c r="FG70" i="64"/>
  <c r="FF70" i="64"/>
  <c r="FD70" i="64"/>
  <c r="FC70" i="64"/>
  <c r="EU70" i="64"/>
  <c r="ET70" i="64"/>
  <c r="ES70" i="64"/>
  <c r="ER70" i="64"/>
  <c r="EQ70" i="64"/>
  <c r="EP70" i="64"/>
  <c r="IA69" i="64"/>
  <c r="HZ69" i="64"/>
  <c r="HY69" i="64"/>
  <c r="GL69" i="64"/>
  <c r="FD69" i="64" s="1"/>
  <c r="FC69" i="64"/>
  <c r="FA69" i="64"/>
  <c r="EZ69" i="64"/>
  <c r="EX69" i="64"/>
  <c r="EU69" i="64"/>
  <c r="ET69" i="64"/>
  <c r="ES69" i="64"/>
  <c r="ER69" i="64"/>
  <c r="EQ69" i="64"/>
  <c r="EP69" i="64"/>
  <c r="IA68" i="64"/>
  <c r="HZ68" i="64"/>
  <c r="HY68" i="64"/>
  <c r="GL68" i="64"/>
  <c r="FD68" i="64" s="1"/>
  <c r="FC68" i="64"/>
  <c r="FA68" i="64"/>
  <c r="EZ68" i="64"/>
  <c r="EY68" i="64"/>
  <c r="EX68" i="64"/>
  <c r="EU68" i="64"/>
  <c r="ET68" i="64"/>
  <c r="ES68" i="64"/>
  <c r="ER68" i="64"/>
  <c r="EQ68" i="64"/>
  <c r="EP68" i="64"/>
  <c r="IA67" i="64"/>
  <c r="HZ67" i="64"/>
  <c r="HY67" i="64"/>
  <c r="GL67" i="64"/>
  <c r="FD67" i="64" s="1"/>
  <c r="FC67" i="64"/>
  <c r="FA67" i="64"/>
  <c r="EZ67" i="64"/>
  <c r="EX67" i="64"/>
  <c r="EU67" i="64"/>
  <c r="ET67" i="64"/>
  <c r="ES67" i="64"/>
  <c r="ER67" i="64"/>
  <c r="EQ67" i="64"/>
  <c r="EP67" i="64"/>
  <c r="IA66" i="64"/>
  <c r="HZ66" i="64"/>
  <c r="HY66" i="64"/>
  <c r="HP66" i="64"/>
  <c r="HO66" i="64"/>
  <c r="HN66" i="64"/>
  <c r="HM66" i="64"/>
  <c r="HL66" i="64"/>
  <c r="HK66" i="64"/>
  <c r="HJ66" i="64"/>
  <c r="HI66" i="64"/>
  <c r="HH66" i="64"/>
  <c r="HG66" i="64"/>
  <c r="HF66" i="64"/>
  <c r="HE66" i="64"/>
  <c r="HD66" i="64"/>
  <c r="HC66" i="64"/>
  <c r="HB66" i="64"/>
  <c r="HA66" i="64"/>
  <c r="GZ66" i="64"/>
  <c r="GY66" i="64"/>
  <c r="GX66" i="64"/>
  <c r="GW66" i="64"/>
  <c r="GV66" i="64"/>
  <c r="GU66" i="64"/>
  <c r="GT66" i="64"/>
  <c r="GS66" i="64"/>
  <c r="GR66" i="64"/>
  <c r="GQ66" i="64"/>
  <c r="GP66" i="64"/>
  <c r="GO66" i="64"/>
  <c r="GN66" i="64"/>
  <c r="GL66" i="64"/>
  <c r="GJ66" i="64"/>
  <c r="GI66" i="64"/>
  <c r="GH66" i="64"/>
  <c r="GG66" i="64"/>
  <c r="GF66" i="64"/>
  <c r="GE66" i="64"/>
  <c r="GD66" i="64"/>
  <c r="GC66" i="64"/>
  <c r="GB66" i="64"/>
  <c r="GA66" i="64"/>
  <c r="FZ66" i="64"/>
  <c r="FY66" i="64"/>
  <c r="FX66" i="64"/>
  <c r="FW66" i="64"/>
  <c r="FV66" i="64"/>
  <c r="FU66" i="64"/>
  <c r="FT66" i="64"/>
  <c r="FS66" i="64"/>
  <c r="FR66" i="64"/>
  <c r="FQ66" i="64"/>
  <c r="FP66" i="64"/>
  <c r="FO66" i="64"/>
  <c r="FN66" i="64"/>
  <c r="FM66" i="64"/>
  <c r="FL66" i="64"/>
  <c r="FK66" i="64"/>
  <c r="FJ66" i="64"/>
  <c r="FI66" i="64"/>
  <c r="FH66" i="64"/>
  <c r="FG66" i="64"/>
  <c r="FF66" i="64"/>
  <c r="FD66" i="64"/>
  <c r="FC66" i="64"/>
  <c r="EY66" i="64"/>
  <c r="EX66" i="64"/>
  <c r="EW66" i="64"/>
  <c r="EU66" i="64"/>
  <c r="ET66" i="64"/>
  <c r="ES66" i="64"/>
  <c r="ER66" i="64"/>
  <c r="EQ66" i="64"/>
  <c r="EP66" i="64"/>
  <c r="M65" i="64"/>
  <c r="L65" i="64"/>
  <c r="M64" i="64"/>
  <c r="M63" i="64"/>
  <c r="L63" i="64"/>
  <c r="M62" i="64"/>
  <c r="M61" i="64"/>
  <c r="L61" i="64"/>
  <c r="EY61" i="64" s="1"/>
  <c r="IA65" i="64"/>
  <c r="HZ65" i="64"/>
  <c r="HY65" i="64"/>
  <c r="GL65" i="64"/>
  <c r="GJ65" i="64"/>
  <c r="GI65" i="64"/>
  <c r="GH65" i="64"/>
  <c r="GG65" i="64"/>
  <c r="GF65" i="64"/>
  <c r="GE65" i="64"/>
  <c r="GD65" i="64"/>
  <c r="GC65" i="64"/>
  <c r="GB65" i="64"/>
  <c r="GA65" i="64"/>
  <c r="FZ65" i="64"/>
  <c r="FY65" i="64"/>
  <c r="FX65" i="64"/>
  <c r="FW65" i="64"/>
  <c r="FV65" i="64"/>
  <c r="FU65" i="64"/>
  <c r="FT65" i="64"/>
  <c r="FS65" i="64"/>
  <c r="FR65" i="64"/>
  <c r="FQ65" i="64"/>
  <c r="FP65" i="64"/>
  <c r="FO65" i="64"/>
  <c r="FN65" i="64"/>
  <c r="FM65" i="64"/>
  <c r="FL65" i="64"/>
  <c r="FK65" i="64"/>
  <c r="FJ65" i="64"/>
  <c r="FI65" i="64"/>
  <c r="FH65" i="64"/>
  <c r="FG65" i="64"/>
  <c r="FF65" i="64"/>
  <c r="FD65" i="64"/>
  <c r="FC65" i="64"/>
  <c r="EU65" i="64"/>
  <c r="ET65" i="64"/>
  <c r="ES65" i="64"/>
  <c r="ER65" i="64"/>
  <c r="EQ65" i="64"/>
  <c r="EP65" i="64"/>
  <c r="IA64" i="64"/>
  <c r="HZ64" i="64"/>
  <c r="HY64" i="64"/>
  <c r="GL64" i="64"/>
  <c r="FD64" i="64" s="1"/>
  <c r="FC64" i="64"/>
  <c r="FA64" i="64"/>
  <c r="EZ64" i="64"/>
  <c r="EX64" i="64"/>
  <c r="EU64" i="64"/>
  <c r="ET64" i="64"/>
  <c r="ES64" i="64"/>
  <c r="ER64" i="64"/>
  <c r="EQ64" i="64"/>
  <c r="EP64" i="64"/>
  <c r="IA63" i="64"/>
  <c r="HZ63" i="64"/>
  <c r="HY63" i="64"/>
  <c r="GL63" i="64"/>
  <c r="FD63" i="64" s="1"/>
  <c r="FC63" i="64"/>
  <c r="FA63" i="64"/>
  <c r="EZ63" i="64"/>
  <c r="EX63" i="64"/>
  <c r="EU63" i="64"/>
  <c r="ET63" i="64"/>
  <c r="ES63" i="64"/>
  <c r="ER63" i="64"/>
  <c r="EQ63" i="64"/>
  <c r="EP63" i="64"/>
  <c r="IA62" i="64"/>
  <c r="HZ62" i="64"/>
  <c r="HY62" i="64"/>
  <c r="GL62" i="64"/>
  <c r="FD62" i="64" s="1"/>
  <c r="FC62" i="64"/>
  <c r="FA62" i="64"/>
  <c r="EZ62" i="64"/>
  <c r="EX62" i="64"/>
  <c r="EU62" i="64"/>
  <c r="ET62" i="64"/>
  <c r="ES62" i="64"/>
  <c r="ER62" i="64"/>
  <c r="EQ62" i="64"/>
  <c r="EP62" i="64"/>
  <c r="IA61" i="64"/>
  <c r="HZ61" i="64"/>
  <c r="HY61" i="64"/>
  <c r="HP61" i="64"/>
  <c r="HO61" i="64"/>
  <c r="HN61" i="64"/>
  <c r="HM61" i="64"/>
  <c r="HL61" i="64"/>
  <c r="HK61" i="64"/>
  <c r="HJ61" i="64"/>
  <c r="HI61" i="64"/>
  <c r="HH61" i="64"/>
  <c r="HG61" i="64"/>
  <c r="HF61" i="64"/>
  <c r="HE61" i="64"/>
  <c r="HD61" i="64"/>
  <c r="HC61" i="64"/>
  <c r="HB61" i="64"/>
  <c r="HA61" i="64"/>
  <c r="GZ61" i="64"/>
  <c r="GY61" i="64"/>
  <c r="GX61" i="64"/>
  <c r="GW61" i="64"/>
  <c r="GV61" i="64"/>
  <c r="GU61" i="64"/>
  <c r="GT61" i="64"/>
  <c r="GS61" i="64"/>
  <c r="GR61" i="64"/>
  <c r="GQ61" i="64"/>
  <c r="GP61" i="64"/>
  <c r="GO61" i="64"/>
  <c r="GN61" i="64"/>
  <c r="GL61" i="64"/>
  <c r="GJ61" i="64"/>
  <c r="GI61" i="64"/>
  <c r="GH61" i="64"/>
  <c r="GG61" i="64"/>
  <c r="GF61" i="64"/>
  <c r="GE61" i="64"/>
  <c r="GD61" i="64"/>
  <c r="GC61" i="64"/>
  <c r="GB61" i="64"/>
  <c r="GA61" i="64"/>
  <c r="FZ61" i="64"/>
  <c r="FY61" i="64"/>
  <c r="FX61" i="64"/>
  <c r="FW61" i="64"/>
  <c r="FV61" i="64"/>
  <c r="FU61" i="64"/>
  <c r="FT61" i="64"/>
  <c r="FS61" i="64"/>
  <c r="FR61" i="64"/>
  <c r="FQ61" i="64"/>
  <c r="FP61" i="64"/>
  <c r="FO61" i="64"/>
  <c r="FN61" i="64"/>
  <c r="FM61" i="64"/>
  <c r="FL61" i="64"/>
  <c r="FK61" i="64"/>
  <c r="FJ61" i="64"/>
  <c r="FI61" i="64"/>
  <c r="FH61" i="64"/>
  <c r="FG61" i="64"/>
  <c r="FF61" i="64"/>
  <c r="FD61" i="64"/>
  <c r="FC61" i="64"/>
  <c r="EX61" i="64"/>
  <c r="EW61" i="64"/>
  <c r="EU61" i="64"/>
  <c r="ET61" i="64"/>
  <c r="ES61" i="64"/>
  <c r="ER61" i="64"/>
  <c r="EQ61" i="64"/>
  <c r="EP61" i="64"/>
  <c r="M60" i="64"/>
  <c r="L60" i="64"/>
  <c r="M59" i="64"/>
  <c r="L59" i="64"/>
  <c r="EY59" i="64" s="1"/>
  <c r="M58" i="64"/>
  <c r="L58" i="64"/>
  <c r="M57" i="64"/>
  <c r="L57" i="64"/>
  <c r="EY57" i="64" s="1"/>
  <c r="M56" i="64"/>
  <c r="L56" i="64"/>
  <c r="IA60" i="64"/>
  <c r="HZ60" i="64"/>
  <c r="HY60" i="64"/>
  <c r="GL60" i="64"/>
  <c r="GJ60" i="64"/>
  <c r="GI60" i="64"/>
  <c r="GH60" i="64"/>
  <c r="GG60" i="64"/>
  <c r="GF60" i="64"/>
  <c r="GE60" i="64"/>
  <c r="GD60" i="64"/>
  <c r="GC60" i="64"/>
  <c r="GB60" i="64"/>
  <c r="GA60" i="64"/>
  <c r="FZ60" i="64"/>
  <c r="FY60" i="64"/>
  <c r="FX60" i="64"/>
  <c r="FW60" i="64"/>
  <c r="FV60" i="64"/>
  <c r="FU60" i="64"/>
  <c r="FT60" i="64"/>
  <c r="FS60" i="64"/>
  <c r="FR60" i="64"/>
  <c r="FQ60" i="64"/>
  <c r="FP60" i="64"/>
  <c r="FO60" i="64"/>
  <c r="FN60" i="64"/>
  <c r="FM60" i="64"/>
  <c r="FL60" i="64"/>
  <c r="FK60" i="64"/>
  <c r="FJ60" i="64"/>
  <c r="FI60" i="64"/>
  <c r="FH60" i="64"/>
  <c r="FG60" i="64"/>
  <c r="FF60" i="64"/>
  <c r="FD60" i="64"/>
  <c r="FC60" i="64"/>
  <c r="EU60" i="64"/>
  <c r="ET60" i="64"/>
  <c r="ES60" i="64"/>
  <c r="ER60" i="64"/>
  <c r="EQ60" i="64"/>
  <c r="EP60" i="64"/>
  <c r="IA59" i="64"/>
  <c r="HZ59" i="64"/>
  <c r="HY59" i="64"/>
  <c r="GL59" i="64"/>
  <c r="FD59" i="64" s="1"/>
  <c r="FC59" i="64"/>
  <c r="FA59" i="64"/>
  <c r="EZ59" i="64"/>
  <c r="EX59" i="64"/>
  <c r="EU59" i="64"/>
  <c r="ET59" i="64"/>
  <c r="ES59" i="64"/>
  <c r="ER59" i="64"/>
  <c r="EQ59" i="64"/>
  <c r="EP59" i="64"/>
  <c r="IA58" i="64"/>
  <c r="HZ58" i="64"/>
  <c r="HY58" i="64"/>
  <c r="GL58" i="64"/>
  <c r="FD58" i="64" s="1"/>
  <c r="FC58" i="64"/>
  <c r="FA58" i="64"/>
  <c r="EZ58" i="64"/>
  <c r="EY58" i="64"/>
  <c r="EX58" i="64"/>
  <c r="EU58" i="64"/>
  <c r="ET58" i="64"/>
  <c r="ES58" i="64"/>
  <c r="ER58" i="64"/>
  <c r="EQ58" i="64"/>
  <c r="EP58" i="64"/>
  <c r="IA57" i="64"/>
  <c r="HZ57" i="64"/>
  <c r="HY57" i="64"/>
  <c r="GL57" i="64"/>
  <c r="FD57" i="64" s="1"/>
  <c r="FC57" i="64"/>
  <c r="FA57" i="64"/>
  <c r="EZ57" i="64"/>
  <c r="EX57" i="64"/>
  <c r="EU57" i="64"/>
  <c r="ET57" i="64"/>
  <c r="ES57" i="64"/>
  <c r="ER57" i="64"/>
  <c r="EQ57" i="64"/>
  <c r="EP57" i="64"/>
  <c r="IA56" i="64"/>
  <c r="HZ56" i="64"/>
  <c r="HY56" i="64"/>
  <c r="HP56" i="64"/>
  <c r="HO56" i="64"/>
  <c r="HN56" i="64"/>
  <c r="HM56" i="64"/>
  <c r="HL56" i="64"/>
  <c r="HK56" i="64"/>
  <c r="HJ56" i="64"/>
  <c r="HI56" i="64"/>
  <c r="HH56" i="64"/>
  <c r="HG56" i="64"/>
  <c r="HF56" i="64"/>
  <c r="HE56" i="64"/>
  <c r="HD56" i="64"/>
  <c r="HC56" i="64"/>
  <c r="HB56" i="64"/>
  <c r="HA56" i="64"/>
  <c r="GZ56" i="64"/>
  <c r="GY56" i="64"/>
  <c r="GX56" i="64"/>
  <c r="GW56" i="64"/>
  <c r="GV56" i="64"/>
  <c r="GU56" i="64"/>
  <c r="GT56" i="64"/>
  <c r="GS56" i="64"/>
  <c r="GR56" i="64"/>
  <c r="GQ56" i="64"/>
  <c r="GP56" i="64"/>
  <c r="GO56" i="64"/>
  <c r="GN56" i="64"/>
  <c r="GL56" i="64"/>
  <c r="GJ56" i="64"/>
  <c r="GI56" i="64"/>
  <c r="GH56" i="64"/>
  <c r="GG56" i="64"/>
  <c r="GF56" i="64"/>
  <c r="GE56" i="64"/>
  <c r="GD56" i="64"/>
  <c r="GC56" i="64"/>
  <c r="GB56" i="64"/>
  <c r="GA56" i="64"/>
  <c r="FZ56" i="64"/>
  <c r="FY56" i="64"/>
  <c r="FX56" i="64"/>
  <c r="FW56" i="64"/>
  <c r="FV56" i="64"/>
  <c r="FU56" i="64"/>
  <c r="FT56" i="64"/>
  <c r="FS56" i="64"/>
  <c r="FR56" i="64"/>
  <c r="FQ56" i="64"/>
  <c r="FP56" i="64"/>
  <c r="FO56" i="64"/>
  <c r="FN56" i="64"/>
  <c r="FM56" i="64"/>
  <c r="FL56" i="64"/>
  <c r="FK56" i="64"/>
  <c r="FJ56" i="64"/>
  <c r="FI56" i="64"/>
  <c r="FH56" i="64"/>
  <c r="FG56" i="64"/>
  <c r="FF56" i="64"/>
  <c r="FD56" i="64"/>
  <c r="FC56" i="64"/>
  <c r="EY56" i="64"/>
  <c r="EX56" i="64"/>
  <c r="EW56" i="64"/>
  <c r="EU56" i="64"/>
  <c r="ET56" i="64"/>
  <c r="ES56" i="64"/>
  <c r="ER56" i="64"/>
  <c r="EQ56" i="64"/>
  <c r="EP56" i="64"/>
  <c r="M55" i="64"/>
  <c r="L55" i="64"/>
  <c r="M54" i="64"/>
  <c r="M53" i="64"/>
  <c r="L53" i="64"/>
  <c r="EY53" i="64" s="1"/>
  <c r="M52" i="64"/>
  <c r="M51" i="64"/>
  <c r="L51" i="64"/>
  <c r="EY51" i="64" s="1"/>
  <c r="IA55" i="64"/>
  <c r="HZ55" i="64"/>
  <c r="HY55" i="64"/>
  <c r="GL55" i="64"/>
  <c r="GJ55" i="64"/>
  <c r="GI55" i="64"/>
  <c r="GH55" i="64"/>
  <c r="GG55" i="64"/>
  <c r="GF55" i="64"/>
  <c r="GE55" i="64"/>
  <c r="GD55" i="64"/>
  <c r="GC55" i="64"/>
  <c r="GB55" i="64"/>
  <c r="GA55" i="64"/>
  <c r="FZ55" i="64"/>
  <c r="FY55" i="64"/>
  <c r="FX55" i="64"/>
  <c r="FW55" i="64"/>
  <c r="FV55" i="64"/>
  <c r="FU55" i="64"/>
  <c r="FT55" i="64"/>
  <c r="FS55" i="64"/>
  <c r="FR55" i="64"/>
  <c r="FQ55" i="64"/>
  <c r="FP55" i="64"/>
  <c r="FO55" i="64"/>
  <c r="FN55" i="64"/>
  <c r="FM55" i="64"/>
  <c r="FL55" i="64"/>
  <c r="FK55" i="64"/>
  <c r="FJ55" i="64"/>
  <c r="FI55" i="64"/>
  <c r="FH55" i="64"/>
  <c r="FG55" i="64"/>
  <c r="FF55" i="64"/>
  <c r="FD55" i="64"/>
  <c r="FC55" i="64"/>
  <c r="EU55" i="64"/>
  <c r="ET55" i="64"/>
  <c r="ES55" i="64"/>
  <c r="ER55" i="64"/>
  <c r="EQ55" i="64"/>
  <c r="EP55" i="64"/>
  <c r="IA54" i="64"/>
  <c r="HZ54" i="64"/>
  <c r="HY54" i="64"/>
  <c r="GL54" i="64"/>
  <c r="FD54" i="64" s="1"/>
  <c r="FC54" i="64"/>
  <c r="FA54" i="64"/>
  <c r="EZ54" i="64"/>
  <c r="EX54" i="64"/>
  <c r="EU54" i="64"/>
  <c r="ET54" i="64"/>
  <c r="ES54" i="64"/>
  <c r="ER54" i="64"/>
  <c r="EQ54" i="64"/>
  <c r="EP54" i="64"/>
  <c r="IA53" i="64"/>
  <c r="HZ53" i="64"/>
  <c r="HY53" i="64"/>
  <c r="GL53" i="64"/>
  <c r="FD53" i="64" s="1"/>
  <c r="FC53" i="64"/>
  <c r="FA53" i="64"/>
  <c r="EZ53" i="64"/>
  <c r="EX53" i="64"/>
  <c r="EU53" i="64"/>
  <c r="ET53" i="64"/>
  <c r="ES53" i="64"/>
  <c r="ER53" i="64"/>
  <c r="EQ53" i="64"/>
  <c r="EP53" i="64"/>
  <c r="IA52" i="64"/>
  <c r="HZ52" i="64"/>
  <c r="HY52" i="64"/>
  <c r="GL52" i="64"/>
  <c r="FD52" i="64" s="1"/>
  <c r="FC52" i="64"/>
  <c r="FA52" i="64"/>
  <c r="EZ52" i="64"/>
  <c r="EX52" i="64"/>
  <c r="EU52" i="64"/>
  <c r="ET52" i="64"/>
  <c r="ES52" i="64"/>
  <c r="ER52" i="64"/>
  <c r="EQ52" i="64"/>
  <c r="EP52" i="64"/>
  <c r="IA51" i="64"/>
  <c r="HZ51" i="64"/>
  <c r="HY51" i="64"/>
  <c r="HP51" i="64"/>
  <c r="HO51" i="64"/>
  <c r="HN51" i="64"/>
  <c r="HM51" i="64"/>
  <c r="HL51" i="64"/>
  <c r="HK51" i="64"/>
  <c r="HJ51" i="64"/>
  <c r="HI51" i="64"/>
  <c r="HH51" i="64"/>
  <c r="HG51" i="64"/>
  <c r="HF51" i="64"/>
  <c r="HE51" i="64"/>
  <c r="HD51" i="64"/>
  <c r="HC51" i="64"/>
  <c r="HB51" i="64"/>
  <c r="HA51" i="64"/>
  <c r="GZ51" i="64"/>
  <c r="GY51" i="64"/>
  <c r="GX51" i="64"/>
  <c r="GW51" i="64"/>
  <c r="GV51" i="64"/>
  <c r="GU51" i="64"/>
  <c r="GT51" i="64"/>
  <c r="GS51" i="64"/>
  <c r="GR51" i="64"/>
  <c r="GQ51" i="64"/>
  <c r="GP51" i="64"/>
  <c r="GO51" i="64"/>
  <c r="GN51" i="64"/>
  <c r="GL51" i="64"/>
  <c r="GJ51" i="64"/>
  <c r="GI51" i="64"/>
  <c r="GH51" i="64"/>
  <c r="GG51" i="64"/>
  <c r="GF51" i="64"/>
  <c r="GE51" i="64"/>
  <c r="GD51" i="64"/>
  <c r="GC51" i="64"/>
  <c r="GB51" i="64"/>
  <c r="GA51" i="64"/>
  <c r="FZ51" i="64"/>
  <c r="FY51" i="64"/>
  <c r="FX51" i="64"/>
  <c r="FW51" i="64"/>
  <c r="FV51" i="64"/>
  <c r="FU51" i="64"/>
  <c r="FT51" i="64"/>
  <c r="FS51" i="64"/>
  <c r="FR51" i="64"/>
  <c r="FQ51" i="64"/>
  <c r="FP51" i="64"/>
  <c r="FO51" i="64"/>
  <c r="FN51" i="64"/>
  <c r="FM51" i="64"/>
  <c r="FL51" i="64"/>
  <c r="FK51" i="64"/>
  <c r="FJ51" i="64"/>
  <c r="FI51" i="64"/>
  <c r="FH51" i="64"/>
  <c r="FG51" i="64"/>
  <c r="FF51" i="64"/>
  <c r="FD51" i="64"/>
  <c r="FC51" i="64"/>
  <c r="EX51" i="64"/>
  <c r="EW51" i="64"/>
  <c r="EU51" i="64"/>
  <c r="ET51" i="64"/>
  <c r="ES51" i="64"/>
  <c r="ER51" i="64"/>
  <c r="EQ51" i="64"/>
  <c r="EP51" i="64"/>
  <c r="M50" i="64"/>
  <c r="L50" i="64"/>
  <c r="M49" i="64"/>
  <c r="L49" i="64"/>
  <c r="EY49" i="64" s="1"/>
  <c r="M48" i="64"/>
  <c r="L48" i="64"/>
  <c r="M47" i="64"/>
  <c r="L47" i="64"/>
  <c r="EY47" i="64" s="1"/>
  <c r="M46" i="64"/>
  <c r="L46" i="64"/>
  <c r="IA50" i="64"/>
  <c r="HZ50" i="64"/>
  <c r="HY50" i="64"/>
  <c r="GL50" i="64"/>
  <c r="GJ50" i="64"/>
  <c r="GI50" i="64"/>
  <c r="GH50" i="64"/>
  <c r="GG50" i="64"/>
  <c r="GF50" i="64"/>
  <c r="GE50" i="64"/>
  <c r="GD50" i="64"/>
  <c r="GC50" i="64"/>
  <c r="GB50" i="64"/>
  <c r="GA50" i="64"/>
  <c r="FZ50" i="64"/>
  <c r="FY50" i="64"/>
  <c r="FX50" i="64"/>
  <c r="FW50" i="64"/>
  <c r="FV50" i="64"/>
  <c r="FU50" i="64"/>
  <c r="FT50" i="64"/>
  <c r="FS50" i="64"/>
  <c r="FR50" i="64"/>
  <c r="FQ50" i="64"/>
  <c r="FP50" i="64"/>
  <c r="FO50" i="64"/>
  <c r="FN50" i="64"/>
  <c r="FM50" i="64"/>
  <c r="FL50" i="64"/>
  <c r="FK50" i="64"/>
  <c r="FJ50" i="64"/>
  <c r="FI50" i="64"/>
  <c r="FB50" i="64" s="1"/>
  <c r="FH50" i="64"/>
  <c r="FG50" i="64"/>
  <c r="FF50" i="64"/>
  <c r="FD50" i="64"/>
  <c r="FC50" i="64"/>
  <c r="EU50" i="64"/>
  <c r="ET50" i="64"/>
  <c r="ES50" i="64"/>
  <c r="ER50" i="64"/>
  <c r="EQ50" i="64"/>
  <c r="EP50" i="64"/>
  <c r="IA49" i="64"/>
  <c r="HZ49" i="64"/>
  <c r="HY49" i="64"/>
  <c r="GL49" i="64"/>
  <c r="FD49" i="64" s="1"/>
  <c r="FC49" i="64"/>
  <c r="FA49" i="64"/>
  <c r="EZ49" i="64"/>
  <c r="EX49" i="64"/>
  <c r="EU49" i="64"/>
  <c r="ET49" i="64"/>
  <c r="ES49" i="64"/>
  <c r="ER49" i="64"/>
  <c r="EV49" i="64" s="1"/>
  <c r="EQ49" i="64"/>
  <c r="EP49" i="64"/>
  <c r="IA48" i="64"/>
  <c r="HZ48" i="64"/>
  <c r="HY48" i="64"/>
  <c r="GL48" i="64"/>
  <c r="FD48" i="64" s="1"/>
  <c r="FC48" i="64"/>
  <c r="FA48" i="64"/>
  <c r="EZ48" i="64"/>
  <c r="EY48" i="64"/>
  <c r="EX48" i="64"/>
  <c r="EU48" i="64"/>
  <c r="ET48" i="64"/>
  <c r="ES48" i="64"/>
  <c r="ER48" i="64"/>
  <c r="EQ48" i="64"/>
  <c r="EP48" i="64"/>
  <c r="IA47" i="64"/>
  <c r="HZ47" i="64"/>
  <c r="HY47" i="64"/>
  <c r="GL47" i="64"/>
  <c r="FD47" i="64" s="1"/>
  <c r="FC47" i="64"/>
  <c r="FA47" i="64"/>
  <c r="EZ47" i="64"/>
  <c r="EX47" i="64"/>
  <c r="EU47" i="64"/>
  <c r="ET47" i="64"/>
  <c r="ES47" i="64"/>
  <c r="ER47" i="64"/>
  <c r="EQ47" i="64"/>
  <c r="EP47" i="64"/>
  <c r="IA46" i="64"/>
  <c r="HZ46" i="64"/>
  <c r="HY46" i="64"/>
  <c r="HP46" i="64"/>
  <c r="HO46" i="64"/>
  <c r="HN46" i="64"/>
  <c r="HM46" i="64"/>
  <c r="HL46" i="64"/>
  <c r="HK46" i="64"/>
  <c r="HJ46" i="64"/>
  <c r="HI46" i="64"/>
  <c r="HH46" i="64"/>
  <c r="HG46" i="64"/>
  <c r="HF46" i="64"/>
  <c r="HE46" i="64"/>
  <c r="HD46" i="64"/>
  <c r="HC46" i="64"/>
  <c r="HB46" i="64"/>
  <c r="HA46" i="64"/>
  <c r="GZ46" i="64"/>
  <c r="GY46" i="64"/>
  <c r="GX46" i="64"/>
  <c r="GW46" i="64"/>
  <c r="GV46" i="64"/>
  <c r="GU46" i="64"/>
  <c r="GT46" i="64"/>
  <c r="GS46" i="64"/>
  <c r="GR46" i="64"/>
  <c r="GQ46" i="64"/>
  <c r="GP46" i="64"/>
  <c r="GO46" i="64"/>
  <c r="GN46" i="64"/>
  <c r="GL46" i="64"/>
  <c r="GJ46" i="64"/>
  <c r="GI46" i="64"/>
  <c r="GH46" i="64"/>
  <c r="GG46" i="64"/>
  <c r="GF46" i="64"/>
  <c r="GE46" i="64"/>
  <c r="GD46" i="64"/>
  <c r="GC46" i="64"/>
  <c r="GB46" i="64"/>
  <c r="GA46" i="64"/>
  <c r="FZ46" i="64"/>
  <c r="FY46" i="64"/>
  <c r="FX46" i="64"/>
  <c r="FW46" i="64"/>
  <c r="FV46" i="64"/>
  <c r="FU46" i="64"/>
  <c r="FT46" i="64"/>
  <c r="FS46" i="64"/>
  <c r="FR46" i="64"/>
  <c r="FQ46" i="64"/>
  <c r="FP46" i="64"/>
  <c r="FO46" i="64"/>
  <c r="FN46" i="64"/>
  <c r="FM46" i="64"/>
  <c r="FL46" i="64"/>
  <c r="FK46" i="64"/>
  <c r="FJ46" i="64"/>
  <c r="FI46" i="64"/>
  <c r="FH46" i="64"/>
  <c r="FG46" i="64"/>
  <c r="FA46" i="64" s="1"/>
  <c r="FF46" i="64"/>
  <c r="FD46" i="64"/>
  <c r="FC46" i="64"/>
  <c r="EY46" i="64"/>
  <c r="EX46" i="64"/>
  <c r="EW46" i="64"/>
  <c r="EU46" i="64"/>
  <c r="ET46" i="64"/>
  <c r="ES46" i="64"/>
  <c r="ER46" i="64"/>
  <c r="EQ46" i="64"/>
  <c r="EP46" i="64"/>
  <c r="EV46" i="64" s="1"/>
  <c r="M45" i="64"/>
  <c r="L45" i="64"/>
  <c r="M44" i="64"/>
  <c r="M43" i="64"/>
  <c r="L43" i="64"/>
  <c r="EY43" i="64" s="1"/>
  <c r="M42" i="64"/>
  <c r="M41" i="64"/>
  <c r="L41" i="64"/>
  <c r="IA45" i="64"/>
  <c r="HZ45" i="64"/>
  <c r="HY45" i="64"/>
  <c r="GL45" i="64"/>
  <c r="GJ45" i="64"/>
  <c r="GI45" i="64"/>
  <c r="GH45" i="64"/>
  <c r="GG45" i="64"/>
  <c r="GF45" i="64"/>
  <c r="GE45" i="64"/>
  <c r="GD45" i="64"/>
  <c r="GC45" i="64"/>
  <c r="GB45" i="64"/>
  <c r="GA45" i="64"/>
  <c r="FZ45" i="64"/>
  <c r="FY45" i="64"/>
  <c r="FX45" i="64"/>
  <c r="FW45" i="64"/>
  <c r="FV45" i="64"/>
  <c r="FU45" i="64"/>
  <c r="FT45" i="64"/>
  <c r="FS45" i="64"/>
  <c r="FR45" i="64"/>
  <c r="FQ45" i="64"/>
  <c r="FP45" i="64"/>
  <c r="FO45" i="64"/>
  <c r="FN45" i="64"/>
  <c r="FM45" i="64"/>
  <c r="FL45" i="64"/>
  <c r="FK45" i="64"/>
  <c r="FJ45" i="64"/>
  <c r="FI45" i="64"/>
  <c r="FH45" i="64"/>
  <c r="FG45" i="64"/>
  <c r="FF45" i="64"/>
  <c r="FD45" i="64"/>
  <c r="FC45" i="64"/>
  <c r="FB45" i="64"/>
  <c r="EU45" i="64"/>
  <c r="ET45" i="64"/>
  <c r="ES45" i="64"/>
  <c r="ER45" i="64"/>
  <c r="EQ45" i="64"/>
  <c r="EP45" i="64"/>
  <c r="IA44" i="64"/>
  <c r="HZ44" i="64"/>
  <c r="HY44" i="64"/>
  <c r="GL44" i="64"/>
  <c r="FD44" i="64" s="1"/>
  <c r="FC44" i="64"/>
  <c r="FA44" i="64"/>
  <c r="EZ44" i="64"/>
  <c r="EX44" i="64"/>
  <c r="EU44" i="64"/>
  <c r="ET44" i="64"/>
  <c r="ES44" i="64"/>
  <c r="ER44" i="64"/>
  <c r="EQ44" i="64"/>
  <c r="EV44" i="64" s="1"/>
  <c r="EP44" i="64"/>
  <c r="IA43" i="64"/>
  <c r="HZ43" i="64"/>
  <c r="HY43" i="64"/>
  <c r="GL43" i="64"/>
  <c r="FD43" i="64" s="1"/>
  <c r="FC43" i="64"/>
  <c r="FA43" i="64"/>
  <c r="EZ43" i="64"/>
  <c r="EX43" i="64"/>
  <c r="EU43" i="64"/>
  <c r="ET43" i="64"/>
  <c r="ES43" i="64"/>
  <c r="ER43" i="64"/>
  <c r="EQ43" i="64"/>
  <c r="EP43" i="64"/>
  <c r="IA42" i="64"/>
  <c r="HZ42" i="64"/>
  <c r="HY42" i="64"/>
  <c r="GL42" i="64"/>
  <c r="FD42" i="64" s="1"/>
  <c r="FC42" i="64"/>
  <c r="FA42" i="64"/>
  <c r="EZ42" i="64"/>
  <c r="EX42" i="64"/>
  <c r="EU42" i="64"/>
  <c r="ET42" i="64"/>
  <c r="ES42" i="64"/>
  <c r="ER42" i="64"/>
  <c r="EQ42" i="64"/>
  <c r="EP42" i="64"/>
  <c r="IA41" i="64"/>
  <c r="HZ41" i="64"/>
  <c r="HY41" i="64"/>
  <c r="HP41" i="64"/>
  <c r="HO41" i="64"/>
  <c r="HN41" i="64"/>
  <c r="HM41" i="64"/>
  <c r="HL41" i="64"/>
  <c r="HK41" i="64"/>
  <c r="HJ41" i="64"/>
  <c r="HI41" i="64"/>
  <c r="HH41" i="64"/>
  <c r="HG41" i="64"/>
  <c r="HF41" i="64"/>
  <c r="HE41" i="64"/>
  <c r="HD41" i="64"/>
  <c r="HC41" i="64"/>
  <c r="HB41" i="64"/>
  <c r="HA41" i="64"/>
  <c r="GZ41" i="64"/>
  <c r="GY41" i="64"/>
  <c r="GX41" i="64"/>
  <c r="GW41" i="64"/>
  <c r="GV41" i="64"/>
  <c r="GU41" i="64"/>
  <c r="GT41" i="64"/>
  <c r="GS41" i="64"/>
  <c r="GR41" i="64"/>
  <c r="GQ41" i="64"/>
  <c r="GP41" i="64"/>
  <c r="GO41" i="64"/>
  <c r="GN41" i="64"/>
  <c r="GL41" i="64"/>
  <c r="GJ41" i="64"/>
  <c r="GI41" i="64"/>
  <c r="GH41" i="64"/>
  <c r="GG41" i="64"/>
  <c r="GF41" i="64"/>
  <c r="GE41" i="64"/>
  <c r="GD41" i="64"/>
  <c r="GC41" i="64"/>
  <c r="GB41" i="64"/>
  <c r="GA41" i="64"/>
  <c r="FZ41" i="64"/>
  <c r="FY41" i="64"/>
  <c r="FX41" i="64"/>
  <c r="FW41" i="64"/>
  <c r="FV41" i="64"/>
  <c r="FU41" i="64"/>
  <c r="FT41" i="64"/>
  <c r="FS41" i="64"/>
  <c r="FR41" i="64"/>
  <c r="FQ41" i="64"/>
  <c r="FP41" i="64"/>
  <c r="FO41" i="64"/>
  <c r="FN41" i="64"/>
  <c r="FM41" i="64"/>
  <c r="FL41" i="64"/>
  <c r="FK41" i="64"/>
  <c r="FJ41" i="64"/>
  <c r="FI41" i="64"/>
  <c r="FA41" i="64" s="1"/>
  <c r="FH41" i="64"/>
  <c r="FG41" i="64"/>
  <c r="FF41" i="64"/>
  <c r="EX41" i="64" s="1"/>
  <c r="FD41" i="64"/>
  <c r="FC41" i="64"/>
  <c r="EY41" i="64"/>
  <c r="EW41" i="64"/>
  <c r="EU41" i="64"/>
  <c r="ET41" i="64"/>
  <c r="ES41" i="64"/>
  <c r="ER41" i="64"/>
  <c r="EQ41" i="64"/>
  <c r="EP41" i="64"/>
  <c r="M40" i="64"/>
  <c r="L40" i="64"/>
  <c r="M39" i="64"/>
  <c r="M38" i="64"/>
  <c r="L38" i="64"/>
  <c r="M37" i="64"/>
  <c r="M36" i="64"/>
  <c r="EY36" i="64" s="1"/>
  <c r="L36" i="64"/>
  <c r="IA40" i="64"/>
  <c r="HZ40" i="64"/>
  <c r="HY40" i="64"/>
  <c r="GL40" i="64"/>
  <c r="GJ40" i="64"/>
  <c r="GI40" i="64"/>
  <c r="GH40" i="64"/>
  <c r="GG40" i="64"/>
  <c r="GF40" i="64"/>
  <c r="GE40" i="64"/>
  <c r="GD40" i="64"/>
  <c r="GC40" i="64"/>
  <c r="GB40" i="64"/>
  <c r="GA40" i="64"/>
  <c r="FZ40" i="64"/>
  <c r="FY40" i="64"/>
  <c r="FX40" i="64"/>
  <c r="FW40" i="64"/>
  <c r="FV40" i="64"/>
  <c r="FU40" i="64"/>
  <c r="FT40" i="64"/>
  <c r="FS40" i="64"/>
  <c r="FR40" i="64"/>
  <c r="FQ40" i="64"/>
  <c r="FP40" i="64"/>
  <c r="FO40" i="64"/>
  <c r="FN40" i="64"/>
  <c r="FM40" i="64"/>
  <c r="FL40" i="64"/>
  <c r="FK40" i="64"/>
  <c r="FJ40" i="64"/>
  <c r="FI40" i="64"/>
  <c r="FH40" i="64"/>
  <c r="FG40" i="64"/>
  <c r="FF40" i="64"/>
  <c r="FD40" i="64"/>
  <c r="FC40" i="64"/>
  <c r="EU40" i="64"/>
  <c r="ET40" i="64"/>
  <c r="ES40" i="64"/>
  <c r="ER40" i="64"/>
  <c r="EQ40" i="64"/>
  <c r="EP40" i="64"/>
  <c r="IA39" i="64"/>
  <c r="HZ39" i="64"/>
  <c r="HY39" i="64"/>
  <c r="GL39" i="64"/>
  <c r="FD39" i="64" s="1"/>
  <c r="FC39" i="64"/>
  <c r="FA39" i="64"/>
  <c r="EZ39" i="64"/>
  <c r="EX39" i="64"/>
  <c r="EU39" i="64"/>
  <c r="ET39" i="64"/>
  <c r="ES39" i="64"/>
  <c r="ER39" i="64"/>
  <c r="EQ39" i="64"/>
  <c r="EP39" i="64"/>
  <c r="IA38" i="64"/>
  <c r="HZ38" i="64"/>
  <c r="HY38" i="64"/>
  <c r="GL38" i="64"/>
  <c r="FD38" i="64" s="1"/>
  <c r="FC38" i="64"/>
  <c r="FA38" i="64"/>
  <c r="EZ38" i="64"/>
  <c r="EY38" i="64"/>
  <c r="EX38" i="64"/>
  <c r="EU38" i="64"/>
  <c r="ET38" i="64"/>
  <c r="ES38" i="64"/>
  <c r="ER38" i="64"/>
  <c r="EQ38" i="64"/>
  <c r="EP38" i="64"/>
  <c r="IA37" i="64"/>
  <c r="HZ37" i="64"/>
  <c r="HY37" i="64"/>
  <c r="GL37" i="64"/>
  <c r="FD37" i="64" s="1"/>
  <c r="FC37" i="64"/>
  <c r="FA37" i="64"/>
  <c r="EZ37" i="64"/>
  <c r="EX37" i="64"/>
  <c r="EU37" i="64"/>
  <c r="ET37" i="64"/>
  <c r="ES37" i="64"/>
  <c r="ER37" i="64"/>
  <c r="EQ37" i="64"/>
  <c r="EP37" i="64"/>
  <c r="IA36" i="64"/>
  <c r="HZ36" i="64"/>
  <c r="HY36" i="64"/>
  <c r="HP36" i="64"/>
  <c r="HO36" i="64"/>
  <c r="HN36" i="64"/>
  <c r="HM36" i="64"/>
  <c r="HL36" i="64"/>
  <c r="HK36" i="64"/>
  <c r="HJ36" i="64"/>
  <c r="HI36" i="64"/>
  <c r="HH36" i="64"/>
  <c r="HG36" i="64"/>
  <c r="HF36" i="64"/>
  <c r="HE36" i="64"/>
  <c r="HD36" i="64"/>
  <c r="HC36" i="64"/>
  <c r="HB36" i="64"/>
  <c r="HA36" i="64"/>
  <c r="GZ36" i="64"/>
  <c r="GY36" i="64"/>
  <c r="GX36" i="64"/>
  <c r="GW36" i="64"/>
  <c r="GV36" i="64"/>
  <c r="GU36" i="64"/>
  <c r="GT36" i="64"/>
  <c r="GS36" i="64"/>
  <c r="GR36" i="64"/>
  <c r="GQ36" i="64"/>
  <c r="GP36" i="64"/>
  <c r="GO36" i="64"/>
  <c r="GN36" i="64"/>
  <c r="GL36" i="64"/>
  <c r="GJ36" i="64"/>
  <c r="GI36" i="64"/>
  <c r="GH36" i="64"/>
  <c r="GG36" i="64"/>
  <c r="GF36" i="64"/>
  <c r="GE36" i="64"/>
  <c r="GD36" i="64"/>
  <c r="GC36" i="64"/>
  <c r="GB36" i="64"/>
  <c r="GA36" i="64"/>
  <c r="FZ36" i="64"/>
  <c r="FY36" i="64"/>
  <c r="FX36" i="64"/>
  <c r="FW36" i="64"/>
  <c r="FV36" i="64"/>
  <c r="FU36" i="64"/>
  <c r="FT36" i="64"/>
  <c r="FS36" i="64"/>
  <c r="FR36" i="64"/>
  <c r="FQ36" i="64"/>
  <c r="FP36" i="64"/>
  <c r="FO36" i="64"/>
  <c r="FN36" i="64"/>
  <c r="FM36" i="64"/>
  <c r="FL36" i="64"/>
  <c r="FK36" i="64"/>
  <c r="FJ36" i="64"/>
  <c r="FI36" i="64"/>
  <c r="FH36" i="64"/>
  <c r="FG36" i="64"/>
  <c r="FF36" i="64"/>
  <c r="FD36" i="64"/>
  <c r="FC36" i="64"/>
  <c r="EX36" i="64"/>
  <c r="EW36" i="64"/>
  <c r="EU36" i="64"/>
  <c r="ET36" i="64"/>
  <c r="ES36" i="64"/>
  <c r="ER36" i="64"/>
  <c r="EQ36" i="64"/>
  <c r="EP36" i="64"/>
  <c r="M35" i="64"/>
  <c r="L35" i="64"/>
  <c r="M34" i="64"/>
  <c r="M33" i="64"/>
  <c r="L33" i="64"/>
  <c r="M32" i="64"/>
  <c r="M31" i="64"/>
  <c r="L31" i="64"/>
  <c r="IA35" i="64"/>
  <c r="HZ35" i="64"/>
  <c r="HY35" i="64"/>
  <c r="GL35" i="64"/>
  <c r="GJ35" i="64"/>
  <c r="GI35" i="64"/>
  <c r="GH35" i="64"/>
  <c r="GG35" i="64"/>
  <c r="GF35" i="64"/>
  <c r="GE35" i="64"/>
  <c r="GD35" i="64"/>
  <c r="GC35" i="64"/>
  <c r="GB35" i="64"/>
  <c r="GA35" i="64"/>
  <c r="FZ35" i="64"/>
  <c r="FY35" i="64"/>
  <c r="FX35" i="64"/>
  <c r="FW35" i="64"/>
  <c r="FV35" i="64"/>
  <c r="FU35" i="64"/>
  <c r="FT35" i="64"/>
  <c r="FS35" i="64"/>
  <c r="FR35" i="64"/>
  <c r="FQ35" i="64"/>
  <c r="FP35" i="64"/>
  <c r="FO35" i="64"/>
  <c r="FN35" i="64"/>
  <c r="FM35" i="64"/>
  <c r="FL35" i="64"/>
  <c r="FK35" i="64"/>
  <c r="FJ35" i="64"/>
  <c r="FI35" i="64"/>
  <c r="FH35" i="64"/>
  <c r="FG35" i="64"/>
  <c r="FF35" i="64"/>
  <c r="FD35" i="64"/>
  <c r="FC35" i="64"/>
  <c r="EU35" i="64"/>
  <c r="ET35" i="64"/>
  <c r="ES35" i="64"/>
  <c r="ER35" i="64"/>
  <c r="EQ35" i="64"/>
  <c r="EP35" i="64"/>
  <c r="IA34" i="64"/>
  <c r="HZ34" i="64"/>
  <c r="HY34" i="64"/>
  <c r="GL34" i="64"/>
  <c r="FD34" i="64" s="1"/>
  <c r="FC34" i="64"/>
  <c r="FA34" i="64"/>
  <c r="EZ34" i="64"/>
  <c r="EX34" i="64"/>
  <c r="EU34" i="64"/>
  <c r="ET34" i="64"/>
  <c r="ES34" i="64"/>
  <c r="ER34" i="64"/>
  <c r="EQ34" i="64"/>
  <c r="EP34" i="64"/>
  <c r="IA33" i="64"/>
  <c r="HZ33" i="64"/>
  <c r="HY33" i="64"/>
  <c r="GL33" i="64"/>
  <c r="FD33" i="64" s="1"/>
  <c r="FC33" i="64"/>
  <c r="FA33" i="64"/>
  <c r="EZ33" i="64"/>
  <c r="EX33" i="64"/>
  <c r="EU33" i="64"/>
  <c r="ET33" i="64"/>
  <c r="ES33" i="64"/>
  <c r="EV33" i="64" s="1"/>
  <c r="ER33" i="64"/>
  <c r="EQ33" i="64"/>
  <c r="EP33" i="64"/>
  <c r="IA32" i="64"/>
  <c r="HZ32" i="64"/>
  <c r="HY32" i="64"/>
  <c r="GL32" i="64"/>
  <c r="FD32" i="64"/>
  <c r="FC32" i="64"/>
  <c r="FA32" i="64"/>
  <c r="EZ32" i="64"/>
  <c r="EX32" i="64"/>
  <c r="EU32" i="64"/>
  <c r="ET32" i="64"/>
  <c r="ES32" i="64"/>
  <c r="ER32" i="64"/>
  <c r="EQ32" i="64"/>
  <c r="EP32" i="64"/>
  <c r="IA31" i="64"/>
  <c r="HZ31" i="64"/>
  <c r="HY31" i="64"/>
  <c r="HP31" i="64"/>
  <c r="HO31" i="64"/>
  <c r="HN31" i="64"/>
  <c r="HM31" i="64"/>
  <c r="HL31" i="64"/>
  <c r="HK31" i="64"/>
  <c r="HJ31" i="64"/>
  <c r="HI31" i="64"/>
  <c r="HH31" i="64"/>
  <c r="HG31" i="64"/>
  <c r="HF31" i="64"/>
  <c r="HE31" i="64"/>
  <c r="HD31" i="64"/>
  <c r="HC31" i="64"/>
  <c r="HB31" i="64"/>
  <c r="HA31" i="64"/>
  <c r="GZ31" i="64"/>
  <c r="GY31" i="64"/>
  <c r="GX31" i="64"/>
  <c r="GW31" i="64"/>
  <c r="GV31" i="64"/>
  <c r="GU31" i="64"/>
  <c r="GT31" i="64"/>
  <c r="GS31" i="64"/>
  <c r="GR31" i="64"/>
  <c r="GQ31" i="64"/>
  <c r="GP31" i="64"/>
  <c r="GO31" i="64"/>
  <c r="GN31" i="64"/>
  <c r="GL31" i="64"/>
  <c r="FD31" i="64" s="1"/>
  <c r="GJ31" i="64"/>
  <c r="GI31" i="64"/>
  <c r="GH31" i="64"/>
  <c r="GG31" i="64"/>
  <c r="GF31" i="64"/>
  <c r="GE31" i="64"/>
  <c r="GD31" i="64"/>
  <c r="GC31" i="64"/>
  <c r="GB31" i="64"/>
  <c r="GA31" i="64"/>
  <c r="FZ31" i="64"/>
  <c r="FY31" i="64"/>
  <c r="FX31" i="64"/>
  <c r="FW31" i="64"/>
  <c r="FV31" i="64"/>
  <c r="FU31" i="64"/>
  <c r="FT31" i="64"/>
  <c r="FS31" i="64"/>
  <c r="FR31" i="64"/>
  <c r="FQ31" i="64"/>
  <c r="FP31" i="64"/>
  <c r="FO31" i="64"/>
  <c r="FN31" i="64"/>
  <c r="FM31" i="64"/>
  <c r="FL31" i="64"/>
  <c r="FK31" i="64"/>
  <c r="FJ31" i="64"/>
  <c r="FI31" i="64"/>
  <c r="FH31" i="64"/>
  <c r="FG31" i="64"/>
  <c r="FF31" i="64"/>
  <c r="FC31" i="64"/>
  <c r="EY31" i="64"/>
  <c r="EX31" i="64"/>
  <c r="EW31" i="64"/>
  <c r="EU31" i="64"/>
  <c r="ET31" i="64"/>
  <c r="ES31" i="64"/>
  <c r="ER31" i="64"/>
  <c r="EQ31" i="64"/>
  <c r="EP31" i="64"/>
  <c r="M30" i="64"/>
  <c r="L30" i="64"/>
  <c r="M29" i="64"/>
  <c r="M28" i="64"/>
  <c r="L28" i="64"/>
  <c r="EY28" i="64" s="1"/>
  <c r="M27" i="64"/>
  <c r="M26" i="64"/>
  <c r="L26" i="64"/>
  <c r="EY26" i="64" s="1"/>
  <c r="IA30" i="64"/>
  <c r="HZ30" i="64"/>
  <c r="HY30" i="64"/>
  <c r="GL30" i="64"/>
  <c r="GJ30" i="64"/>
  <c r="GI30" i="64"/>
  <c r="GH30" i="64"/>
  <c r="GG30" i="64"/>
  <c r="GF30" i="64"/>
  <c r="GE30" i="64"/>
  <c r="GD30" i="64"/>
  <c r="GC30" i="64"/>
  <c r="GB30" i="64"/>
  <c r="GA30" i="64"/>
  <c r="FZ30" i="64"/>
  <c r="FY30" i="64"/>
  <c r="FX30" i="64"/>
  <c r="FW30" i="64"/>
  <c r="FV30" i="64"/>
  <c r="FU30" i="64"/>
  <c r="FT30" i="64"/>
  <c r="FS30" i="64"/>
  <c r="FR30" i="64"/>
  <c r="FQ30" i="64"/>
  <c r="FP30" i="64"/>
  <c r="FO30" i="64"/>
  <c r="FN30" i="64"/>
  <c r="FM30" i="64"/>
  <c r="FL30" i="64"/>
  <c r="FK30" i="64"/>
  <c r="FJ30" i="64"/>
  <c r="FI30" i="64"/>
  <c r="FH30" i="64"/>
  <c r="FG30" i="64"/>
  <c r="FF30" i="64"/>
  <c r="FD30" i="64"/>
  <c r="FC30" i="64"/>
  <c r="EU30" i="64"/>
  <c r="ET30" i="64"/>
  <c r="ES30" i="64"/>
  <c r="ER30" i="64"/>
  <c r="EQ30" i="64"/>
  <c r="EP30" i="64"/>
  <c r="IA29" i="64"/>
  <c r="HZ29" i="64"/>
  <c r="HY29" i="64"/>
  <c r="GL29" i="64"/>
  <c r="FD29" i="64" s="1"/>
  <c r="FC29" i="64"/>
  <c r="FA29" i="64"/>
  <c r="EZ29" i="64"/>
  <c r="EX29" i="64"/>
  <c r="EU29" i="64"/>
  <c r="ET29" i="64"/>
  <c r="ES29" i="64"/>
  <c r="ER29" i="64"/>
  <c r="EQ29" i="64"/>
  <c r="EP29" i="64"/>
  <c r="IA28" i="64"/>
  <c r="HZ28" i="64"/>
  <c r="HY28" i="64"/>
  <c r="GL28" i="64"/>
  <c r="FD28" i="64" s="1"/>
  <c r="FC28" i="64"/>
  <c r="FA28" i="64"/>
  <c r="EZ28" i="64"/>
  <c r="EX28" i="64"/>
  <c r="EU28" i="64"/>
  <c r="ET28" i="64"/>
  <c r="ES28" i="64"/>
  <c r="ER28" i="64"/>
  <c r="EQ28" i="64"/>
  <c r="EP28" i="64"/>
  <c r="IA27" i="64"/>
  <c r="HZ27" i="64"/>
  <c r="HY27" i="64"/>
  <c r="GL27" i="64"/>
  <c r="FD27" i="64" s="1"/>
  <c r="FC27" i="64"/>
  <c r="FA27" i="64"/>
  <c r="EZ27" i="64"/>
  <c r="EX27" i="64"/>
  <c r="EU27" i="64"/>
  <c r="ET27" i="64"/>
  <c r="ES27" i="64"/>
  <c r="ER27" i="64"/>
  <c r="EQ27" i="64"/>
  <c r="EP27" i="64"/>
  <c r="IA26" i="64"/>
  <c r="HZ26" i="64"/>
  <c r="HY26" i="64"/>
  <c r="HP26" i="64"/>
  <c r="HO26" i="64"/>
  <c r="HN26" i="64"/>
  <c r="HM26" i="64"/>
  <c r="HL26" i="64"/>
  <c r="HK26" i="64"/>
  <c r="HJ26" i="64"/>
  <c r="HI26" i="64"/>
  <c r="HH26" i="64"/>
  <c r="HG26" i="64"/>
  <c r="HF26" i="64"/>
  <c r="HE26" i="64"/>
  <c r="HD26" i="64"/>
  <c r="HC26" i="64"/>
  <c r="HB26" i="64"/>
  <c r="HA26" i="64"/>
  <c r="GZ26" i="64"/>
  <c r="GY26" i="64"/>
  <c r="GX26" i="64"/>
  <c r="GW26" i="64"/>
  <c r="GV26" i="64"/>
  <c r="GU26" i="64"/>
  <c r="GT26" i="64"/>
  <c r="GS26" i="64"/>
  <c r="GR26" i="64"/>
  <c r="GQ26" i="64"/>
  <c r="GP26" i="64"/>
  <c r="GO26" i="64"/>
  <c r="GN26" i="64"/>
  <c r="GL26" i="64"/>
  <c r="GJ26" i="64"/>
  <c r="GI26" i="64"/>
  <c r="GH26" i="64"/>
  <c r="GG26" i="64"/>
  <c r="GF26" i="64"/>
  <c r="GE26" i="64"/>
  <c r="GD26" i="64"/>
  <c r="GC26" i="64"/>
  <c r="GB26" i="64"/>
  <c r="GA26" i="64"/>
  <c r="FZ26" i="64"/>
  <c r="FY26" i="64"/>
  <c r="FX26" i="64"/>
  <c r="FW26" i="64"/>
  <c r="FV26" i="64"/>
  <c r="FU26" i="64"/>
  <c r="FT26" i="64"/>
  <c r="FS26" i="64"/>
  <c r="FR26" i="64"/>
  <c r="FQ26" i="64"/>
  <c r="FP26" i="64"/>
  <c r="FO26" i="64"/>
  <c r="FN26" i="64"/>
  <c r="FM26" i="64"/>
  <c r="FL26" i="64"/>
  <c r="FK26" i="64"/>
  <c r="FJ26" i="64"/>
  <c r="FI26" i="64"/>
  <c r="FH26" i="64"/>
  <c r="FG26" i="64"/>
  <c r="FF26" i="64"/>
  <c r="FD26" i="64"/>
  <c r="FC26" i="64"/>
  <c r="EX26" i="64"/>
  <c r="EW26" i="64"/>
  <c r="EU26" i="64"/>
  <c r="ET26" i="64"/>
  <c r="ES26" i="64"/>
  <c r="ER26" i="64"/>
  <c r="EQ26" i="64"/>
  <c r="EP26" i="64"/>
  <c r="M25" i="64"/>
  <c r="L25" i="64"/>
  <c r="M24" i="64"/>
  <c r="L24" i="64"/>
  <c r="EY24" i="64" s="1"/>
  <c r="M23" i="64"/>
  <c r="L23" i="64"/>
  <c r="M22" i="64"/>
  <c r="L22" i="64"/>
  <c r="EY22" i="64" s="1"/>
  <c r="M21" i="64"/>
  <c r="L21" i="64"/>
  <c r="IA25" i="64"/>
  <c r="HZ25" i="64"/>
  <c r="HY25" i="64"/>
  <c r="GL25" i="64"/>
  <c r="GJ25" i="64"/>
  <c r="GI25" i="64"/>
  <c r="GH25" i="64"/>
  <c r="GG25" i="64"/>
  <c r="GF25" i="64"/>
  <c r="GE25" i="64"/>
  <c r="GD25" i="64"/>
  <c r="GC25" i="64"/>
  <c r="GB25" i="64"/>
  <c r="GA25" i="64"/>
  <c r="FZ25" i="64"/>
  <c r="FY25" i="64"/>
  <c r="FX25" i="64"/>
  <c r="FW25" i="64"/>
  <c r="FV25" i="64"/>
  <c r="FU25" i="64"/>
  <c r="FT25" i="64"/>
  <c r="FS25" i="64"/>
  <c r="FR25" i="64"/>
  <c r="FQ25" i="64"/>
  <c r="FP25" i="64"/>
  <c r="FO25" i="64"/>
  <c r="FN25" i="64"/>
  <c r="FM25" i="64"/>
  <c r="FL25" i="64"/>
  <c r="FK25" i="64"/>
  <c r="FJ25" i="64"/>
  <c r="FI25" i="64"/>
  <c r="FH25" i="64"/>
  <c r="FG25" i="64"/>
  <c r="FF25" i="64"/>
  <c r="FD25" i="64"/>
  <c r="FC25" i="64"/>
  <c r="EU25" i="64"/>
  <c r="ET25" i="64"/>
  <c r="ES25" i="64"/>
  <c r="ER25" i="64"/>
  <c r="EQ25" i="64"/>
  <c r="EP25" i="64"/>
  <c r="IA24" i="64"/>
  <c r="HZ24" i="64"/>
  <c r="HY24" i="64"/>
  <c r="GL24" i="64"/>
  <c r="FD24" i="64" s="1"/>
  <c r="FC24" i="64"/>
  <c r="FA24" i="64"/>
  <c r="EZ24" i="64"/>
  <c r="EX24" i="64"/>
  <c r="EU24" i="64"/>
  <c r="ET24" i="64"/>
  <c r="ES24" i="64"/>
  <c r="ER24" i="64"/>
  <c r="EQ24" i="64"/>
  <c r="EP24" i="64"/>
  <c r="IA23" i="64"/>
  <c r="HZ23" i="64"/>
  <c r="HY23" i="64"/>
  <c r="GL23" i="64"/>
  <c r="FD23" i="64" s="1"/>
  <c r="FC23" i="64"/>
  <c r="FA23" i="64"/>
  <c r="EZ23" i="64"/>
  <c r="EY23" i="64"/>
  <c r="EX23" i="64"/>
  <c r="EU23" i="64"/>
  <c r="ET23" i="64"/>
  <c r="ES23" i="64"/>
  <c r="ER23" i="64"/>
  <c r="EQ23" i="64"/>
  <c r="EP23" i="64"/>
  <c r="IA22" i="64"/>
  <c r="HZ22" i="64"/>
  <c r="HY22" i="64"/>
  <c r="GL22" i="64"/>
  <c r="FD22" i="64" s="1"/>
  <c r="FC22" i="64"/>
  <c r="FA22" i="64"/>
  <c r="EZ22" i="64"/>
  <c r="EX22" i="64"/>
  <c r="EU22" i="64"/>
  <c r="ET22" i="64"/>
  <c r="ES22" i="64"/>
  <c r="ER22" i="64"/>
  <c r="EQ22" i="64"/>
  <c r="EP22" i="64"/>
  <c r="IA21" i="64"/>
  <c r="HZ21" i="64"/>
  <c r="HY21" i="64"/>
  <c r="HP21" i="64"/>
  <c r="HO21" i="64"/>
  <c r="HN21" i="64"/>
  <c r="HM21" i="64"/>
  <c r="HL21" i="64"/>
  <c r="HK21" i="64"/>
  <c r="HJ21" i="64"/>
  <c r="HI21" i="64"/>
  <c r="HH21" i="64"/>
  <c r="HG21" i="64"/>
  <c r="HF21" i="64"/>
  <c r="HE21" i="64"/>
  <c r="HD21" i="64"/>
  <c r="HC21" i="64"/>
  <c r="HB21" i="64"/>
  <c r="HA21" i="64"/>
  <c r="GZ21" i="64"/>
  <c r="GY21" i="64"/>
  <c r="GX21" i="64"/>
  <c r="GW21" i="64"/>
  <c r="GV21" i="64"/>
  <c r="GU21" i="64"/>
  <c r="GT21" i="64"/>
  <c r="GS21" i="64"/>
  <c r="GR21" i="64"/>
  <c r="GQ21" i="64"/>
  <c r="GP21" i="64"/>
  <c r="GO21" i="64"/>
  <c r="GN21" i="64"/>
  <c r="GL21" i="64"/>
  <c r="GJ21" i="64"/>
  <c r="GI21" i="64"/>
  <c r="GH21" i="64"/>
  <c r="GG21" i="64"/>
  <c r="GF21" i="64"/>
  <c r="GE21" i="64"/>
  <c r="GD21" i="64"/>
  <c r="GC21" i="64"/>
  <c r="GB21" i="64"/>
  <c r="GA21" i="64"/>
  <c r="FZ21" i="64"/>
  <c r="FY21" i="64"/>
  <c r="FX21" i="64"/>
  <c r="FW21" i="64"/>
  <c r="FV21" i="64"/>
  <c r="FU21" i="64"/>
  <c r="FT21" i="64"/>
  <c r="FS21" i="64"/>
  <c r="FR21" i="64"/>
  <c r="FQ21" i="64"/>
  <c r="FP21" i="64"/>
  <c r="FO21" i="64"/>
  <c r="FN21" i="64"/>
  <c r="FM21" i="64"/>
  <c r="FL21" i="64"/>
  <c r="FK21" i="64"/>
  <c r="FJ21" i="64"/>
  <c r="FI21" i="64"/>
  <c r="FH21" i="64"/>
  <c r="FG21" i="64"/>
  <c r="FA21" i="64" s="1"/>
  <c r="FF21" i="64"/>
  <c r="FD21" i="64"/>
  <c r="FC21" i="64"/>
  <c r="EY21" i="64"/>
  <c r="EX21" i="64"/>
  <c r="EW21" i="64"/>
  <c r="EU21" i="64"/>
  <c r="ET21" i="64"/>
  <c r="ES21" i="64"/>
  <c r="ER21" i="64"/>
  <c r="EQ21" i="64"/>
  <c r="EP21" i="64"/>
  <c r="M20" i="64"/>
  <c r="L20" i="64"/>
  <c r="M19" i="64"/>
  <c r="M18" i="64"/>
  <c r="L18" i="64"/>
  <c r="EY18" i="64" s="1"/>
  <c r="M17" i="64"/>
  <c r="M16" i="64"/>
  <c r="L16" i="64"/>
  <c r="EY16" i="64" s="1"/>
  <c r="IA20" i="64"/>
  <c r="HZ20" i="64"/>
  <c r="HY20" i="64"/>
  <c r="GL20" i="64"/>
  <c r="GJ20" i="64"/>
  <c r="GI20" i="64"/>
  <c r="GH20" i="64"/>
  <c r="GG20" i="64"/>
  <c r="GF20" i="64"/>
  <c r="GE20" i="64"/>
  <c r="GD20" i="64"/>
  <c r="GC20" i="64"/>
  <c r="GB20" i="64"/>
  <c r="GA20" i="64"/>
  <c r="FZ20" i="64"/>
  <c r="FY20" i="64"/>
  <c r="FX20" i="64"/>
  <c r="FW20" i="64"/>
  <c r="FV20" i="64"/>
  <c r="FU20" i="64"/>
  <c r="FT20" i="64"/>
  <c r="FS20" i="64"/>
  <c r="FR20" i="64"/>
  <c r="FQ20" i="64"/>
  <c r="FP20" i="64"/>
  <c r="FO20" i="64"/>
  <c r="FN20" i="64"/>
  <c r="FM20" i="64"/>
  <c r="FL20" i="64"/>
  <c r="FK20" i="64"/>
  <c r="FJ20" i="64"/>
  <c r="FI20" i="64"/>
  <c r="FH20" i="64"/>
  <c r="FG20" i="64"/>
  <c r="FF20" i="64"/>
  <c r="FD20" i="64"/>
  <c r="FC20" i="64"/>
  <c r="EU20" i="64"/>
  <c r="ET20" i="64"/>
  <c r="ES20" i="64"/>
  <c r="ER20" i="64"/>
  <c r="EQ20" i="64"/>
  <c r="EP20" i="64"/>
  <c r="IA19" i="64"/>
  <c r="HZ19" i="64"/>
  <c r="HY19" i="64"/>
  <c r="GL19" i="64"/>
  <c r="FD19" i="64" s="1"/>
  <c r="FC19" i="64"/>
  <c r="FA19" i="64"/>
  <c r="EZ19" i="64"/>
  <c r="EX19" i="64"/>
  <c r="EU19" i="64"/>
  <c r="ET19" i="64"/>
  <c r="ES19" i="64"/>
  <c r="ER19" i="64"/>
  <c r="EQ19" i="64"/>
  <c r="EP19" i="64"/>
  <c r="IA18" i="64"/>
  <c r="HZ18" i="64"/>
  <c r="HY18" i="64"/>
  <c r="GL18" i="64"/>
  <c r="FD18" i="64" s="1"/>
  <c r="FC18" i="64"/>
  <c r="FA18" i="64"/>
  <c r="EZ18" i="64"/>
  <c r="EX18" i="64"/>
  <c r="EU18" i="64"/>
  <c r="ET18" i="64"/>
  <c r="ES18" i="64"/>
  <c r="ER18" i="64"/>
  <c r="EQ18" i="64"/>
  <c r="EP18" i="64"/>
  <c r="IA17" i="64"/>
  <c r="HZ17" i="64"/>
  <c r="HY17" i="64"/>
  <c r="GL17" i="64"/>
  <c r="FD17" i="64" s="1"/>
  <c r="FC17" i="64"/>
  <c r="FA17" i="64"/>
  <c r="EZ17" i="64"/>
  <c r="EX17" i="64"/>
  <c r="EU17" i="64"/>
  <c r="ET17" i="64"/>
  <c r="ES17" i="64"/>
  <c r="ER17" i="64"/>
  <c r="EQ17" i="64"/>
  <c r="EP17" i="64"/>
  <c r="IA16" i="64"/>
  <c r="HZ16" i="64"/>
  <c r="HY16" i="64"/>
  <c r="HP16" i="64"/>
  <c r="HO16" i="64"/>
  <c r="HN16" i="64"/>
  <c r="HM16" i="64"/>
  <c r="HL16" i="64"/>
  <c r="HK16" i="64"/>
  <c r="HJ16" i="64"/>
  <c r="HI16" i="64"/>
  <c r="HH16" i="64"/>
  <c r="HG16" i="64"/>
  <c r="HF16" i="64"/>
  <c r="HE16" i="64"/>
  <c r="HD16" i="64"/>
  <c r="HC16" i="64"/>
  <c r="HB16" i="64"/>
  <c r="HA16" i="64"/>
  <c r="GZ16" i="64"/>
  <c r="GY16" i="64"/>
  <c r="GX16" i="64"/>
  <c r="GW16" i="64"/>
  <c r="GV16" i="64"/>
  <c r="GU16" i="64"/>
  <c r="GT16" i="64"/>
  <c r="GS16" i="64"/>
  <c r="GR16" i="64"/>
  <c r="GQ16" i="64"/>
  <c r="GP16" i="64"/>
  <c r="GO16" i="64"/>
  <c r="GN16" i="64"/>
  <c r="GL16" i="64"/>
  <c r="GJ16" i="64"/>
  <c r="GI16" i="64"/>
  <c r="GH16" i="64"/>
  <c r="GG16" i="64"/>
  <c r="GF16" i="64"/>
  <c r="GE16" i="64"/>
  <c r="GD16" i="64"/>
  <c r="GC16" i="64"/>
  <c r="GB16" i="64"/>
  <c r="GA16" i="64"/>
  <c r="FZ16" i="64"/>
  <c r="FY16" i="64"/>
  <c r="FX16" i="64"/>
  <c r="FW16" i="64"/>
  <c r="FV16" i="64"/>
  <c r="FU16" i="64"/>
  <c r="FT16" i="64"/>
  <c r="FS16" i="64"/>
  <c r="FR16" i="64"/>
  <c r="FQ16" i="64"/>
  <c r="FP16" i="64"/>
  <c r="FO16" i="64"/>
  <c r="FN16" i="64"/>
  <c r="FM16" i="64"/>
  <c r="FL16" i="64"/>
  <c r="FK16" i="64"/>
  <c r="FJ16" i="64"/>
  <c r="FI16" i="64"/>
  <c r="FH16" i="64"/>
  <c r="FG16" i="64"/>
  <c r="FF16" i="64"/>
  <c r="FD16" i="64"/>
  <c r="FC16" i="64"/>
  <c r="EX16" i="64"/>
  <c r="EW16" i="64"/>
  <c r="EU16" i="64"/>
  <c r="ET16" i="64"/>
  <c r="ES16" i="64"/>
  <c r="ER16" i="64"/>
  <c r="EQ16" i="64"/>
  <c r="EP16" i="64"/>
  <c r="M15" i="64"/>
  <c r="L15" i="64"/>
  <c r="M14" i="64"/>
  <c r="L14" i="64"/>
  <c r="EY14" i="64" s="1"/>
  <c r="M13" i="64"/>
  <c r="L13" i="64"/>
  <c r="M12" i="64"/>
  <c r="L12" i="64"/>
  <c r="EY12" i="64" s="1"/>
  <c r="M11" i="64"/>
  <c r="L11" i="64"/>
  <c r="IA15" i="64"/>
  <c r="HZ15" i="64"/>
  <c r="HY15" i="64"/>
  <c r="GL15" i="64"/>
  <c r="GJ15" i="64"/>
  <c r="GI15" i="64"/>
  <c r="GH15" i="64"/>
  <c r="GG15" i="64"/>
  <c r="GF15" i="64"/>
  <c r="GE15" i="64"/>
  <c r="GD15" i="64"/>
  <c r="GC15" i="64"/>
  <c r="GB15" i="64"/>
  <c r="GA15" i="64"/>
  <c r="FZ15" i="64"/>
  <c r="FY15" i="64"/>
  <c r="FX15" i="64"/>
  <c r="FW15" i="64"/>
  <c r="FV15" i="64"/>
  <c r="FU15" i="64"/>
  <c r="FT15" i="64"/>
  <c r="FS15" i="64"/>
  <c r="FR15" i="64"/>
  <c r="FQ15" i="64"/>
  <c r="FP15" i="64"/>
  <c r="FO15" i="64"/>
  <c r="FN15" i="64"/>
  <c r="FM15" i="64"/>
  <c r="FL15" i="64"/>
  <c r="FK15" i="64"/>
  <c r="FJ15" i="64"/>
  <c r="FI15" i="64"/>
  <c r="FH15" i="64"/>
  <c r="FG15" i="64"/>
  <c r="FF15" i="64"/>
  <c r="FD15" i="64"/>
  <c r="FC15" i="64"/>
  <c r="EU15" i="64"/>
  <c r="ET15" i="64"/>
  <c r="ES15" i="64"/>
  <c r="ER15" i="64"/>
  <c r="EQ15" i="64"/>
  <c r="EV15" i="64" s="1"/>
  <c r="EP15" i="64"/>
  <c r="IA14" i="64"/>
  <c r="HZ14" i="64"/>
  <c r="HY14" i="64"/>
  <c r="GL14" i="64"/>
  <c r="FD14" i="64" s="1"/>
  <c r="FC14" i="64"/>
  <c r="FA14" i="64"/>
  <c r="EZ14" i="64"/>
  <c r="EX14" i="64"/>
  <c r="EU14" i="64"/>
  <c r="ET14" i="64"/>
  <c r="ES14" i="64"/>
  <c r="ER14" i="64"/>
  <c r="EQ14" i="64"/>
  <c r="EP14" i="64"/>
  <c r="IA13" i="64"/>
  <c r="HZ13" i="64"/>
  <c r="HY13" i="64"/>
  <c r="GL13" i="64"/>
  <c r="FD13" i="64" s="1"/>
  <c r="FC13" i="64"/>
  <c r="FA13" i="64"/>
  <c r="EZ13" i="64"/>
  <c r="EY13" i="64"/>
  <c r="EX13" i="64"/>
  <c r="EU13" i="64"/>
  <c r="ET13" i="64"/>
  <c r="ES13" i="64"/>
  <c r="ER13" i="64"/>
  <c r="EQ13" i="64"/>
  <c r="EP13" i="64"/>
  <c r="IA12" i="64"/>
  <c r="HZ12" i="64"/>
  <c r="HY12" i="64"/>
  <c r="GL12" i="64"/>
  <c r="FD12" i="64" s="1"/>
  <c r="FC12" i="64"/>
  <c r="FA12" i="64"/>
  <c r="EZ12" i="64"/>
  <c r="EX12" i="64"/>
  <c r="EU12" i="64"/>
  <c r="ET12" i="64"/>
  <c r="ES12" i="64"/>
  <c r="ER12" i="64"/>
  <c r="EQ12" i="64"/>
  <c r="EP12" i="64"/>
  <c r="IA11" i="64"/>
  <c r="HZ11" i="64"/>
  <c r="HY11" i="64"/>
  <c r="HP11" i="64"/>
  <c r="HO11" i="64"/>
  <c r="HN11" i="64"/>
  <c r="HM11" i="64"/>
  <c r="HL11" i="64"/>
  <c r="HK11" i="64"/>
  <c r="HJ11" i="64"/>
  <c r="HI11" i="64"/>
  <c r="HH11" i="64"/>
  <c r="HG11" i="64"/>
  <c r="HF11" i="64"/>
  <c r="HE11" i="64"/>
  <c r="HD11" i="64"/>
  <c r="HC11" i="64"/>
  <c r="HB11" i="64"/>
  <c r="HA11" i="64"/>
  <c r="GZ11" i="64"/>
  <c r="GY11" i="64"/>
  <c r="GX11" i="64"/>
  <c r="GW11" i="64"/>
  <c r="GV11" i="64"/>
  <c r="GU11" i="64"/>
  <c r="GT11" i="64"/>
  <c r="GS11" i="64"/>
  <c r="GR11" i="64"/>
  <c r="GQ11" i="64"/>
  <c r="GP11" i="64"/>
  <c r="GO11" i="64"/>
  <c r="GN11" i="64"/>
  <c r="GL11" i="64"/>
  <c r="GJ11" i="64"/>
  <c r="GI11" i="64"/>
  <c r="GH11" i="64"/>
  <c r="GG11" i="64"/>
  <c r="GF11" i="64"/>
  <c r="GE11" i="64"/>
  <c r="GD11" i="64"/>
  <c r="GC11" i="64"/>
  <c r="GB11" i="64"/>
  <c r="GA11" i="64"/>
  <c r="FZ11" i="64"/>
  <c r="FY11" i="64"/>
  <c r="FX11" i="64"/>
  <c r="FW11" i="64"/>
  <c r="FV11" i="64"/>
  <c r="FU11" i="64"/>
  <c r="FT11" i="64"/>
  <c r="FS11" i="64"/>
  <c r="FR11" i="64"/>
  <c r="FQ11" i="64"/>
  <c r="FP11" i="64"/>
  <c r="FO11" i="64"/>
  <c r="FN11" i="64"/>
  <c r="FM11" i="64"/>
  <c r="FL11" i="64"/>
  <c r="FK11" i="64"/>
  <c r="FJ11" i="64"/>
  <c r="FI11" i="64"/>
  <c r="FH11" i="64"/>
  <c r="FG11" i="64"/>
  <c r="FF11" i="64"/>
  <c r="FD11" i="64"/>
  <c r="FC11" i="64"/>
  <c r="EY11" i="64"/>
  <c r="EX11" i="64"/>
  <c r="EW11" i="64"/>
  <c r="EU11" i="64"/>
  <c r="ET11" i="64"/>
  <c r="ES11" i="64"/>
  <c r="ER11" i="64"/>
  <c r="EQ11" i="64"/>
  <c r="EP11" i="64"/>
  <c r="EY263" i="64" l="1"/>
  <c r="EY261" i="64"/>
  <c r="EY259" i="64"/>
  <c r="EY253" i="64"/>
  <c r="EY251" i="64"/>
  <c r="EY249" i="64"/>
  <c r="EY244" i="64"/>
  <c r="EY242" i="64"/>
  <c r="EY243" i="64"/>
  <c r="EY241" i="64"/>
  <c r="EY239" i="64"/>
  <c r="EY233" i="64"/>
  <c r="EY231" i="64"/>
  <c r="EY229" i="64"/>
  <c r="EY223" i="64"/>
  <c r="EY221" i="64"/>
  <c r="EY219" i="64"/>
  <c r="EY213" i="64"/>
  <c r="EY206" i="64"/>
  <c r="EY208" i="64"/>
  <c r="EY209" i="64"/>
  <c r="EY202" i="64"/>
  <c r="EY204" i="64"/>
  <c r="EY203" i="64"/>
  <c r="EY197" i="64"/>
  <c r="EY196" i="64"/>
  <c r="EY187" i="64"/>
  <c r="EY183" i="64"/>
  <c r="EY181" i="64"/>
  <c r="EY179" i="64"/>
  <c r="EY173" i="64"/>
  <c r="EY171" i="64"/>
  <c r="EY169" i="64"/>
  <c r="EY163" i="64"/>
  <c r="EY161" i="64"/>
  <c r="EY156" i="64"/>
  <c r="EY158" i="64"/>
  <c r="EY159" i="64"/>
  <c r="EY151" i="64"/>
  <c r="EY154" i="64"/>
  <c r="EY148" i="64"/>
  <c r="EY146" i="64"/>
  <c r="EY143" i="64"/>
  <c r="EY144" i="64"/>
  <c r="EY136" i="64"/>
  <c r="EY138" i="64"/>
  <c r="EY134" i="64"/>
  <c r="EY127" i="64"/>
  <c r="EY128" i="64"/>
  <c r="EY126" i="64"/>
  <c r="EY124" i="64"/>
  <c r="EY117" i="64"/>
  <c r="EY119" i="64"/>
  <c r="EY116" i="64"/>
  <c r="EY118" i="64"/>
  <c r="EY114" i="64"/>
  <c r="EY108" i="64"/>
  <c r="EY102" i="64"/>
  <c r="EY98" i="64"/>
  <c r="EY96" i="64"/>
  <c r="EY94" i="64"/>
  <c r="EY91" i="64"/>
  <c r="EY87" i="64"/>
  <c r="EY89" i="64"/>
  <c r="EY88" i="64"/>
  <c r="EY82" i="64"/>
  <c r="EY72" i="64"/>
  <c r="EY63" i="64"/>
  <c r="EY62" i="64"/>
  <c r="EY52" i="64"/>
  <c r="EY42" i="64"/>
  <c r="EY37" i="64"/>
  <c r="EY39" i="64"/>
  <c r="EY32" i="64"/>
  <c r="EY34" i="64"/>
  <c r="EY33" i="64"/>
  <c r="EY27" i="64"/>
  <c r="EY17" i="64"/>
  <c r="EV263" i="64"/>
  <c r="EV262" i="64"/>
  <c r="FB265" i="64"/>
  <c r="EV261" i="64"/>
  <c r="FA261" i="64"/>
  <c r="EV264" i="64"/>
  <c r="EV265" i="64"/>
  <c r="EZ261" i="64"/>
  <c r="FE261" i="64" s="1"/>
  <c r="IB261" i="64" s="1"/>
  <c r="EV258" i="64"/>
  <c r="EV257" i="64"/>
  <c r="FB260" i="64"/>
  <c r="EV256" i="64"/>
  <c r="FA256" i="64"/>
  <c r="EV259" i="64"/>
  <c r="EV260" i="64"/>
  <c r="EZ256" i="64"/>
  <c r="FE256" i="64" s="1"/>
  <c r="IB256" i="64" s="1"/>
  <c r="EV253" i="64"/>
  <c r="EV252" i="64"/>
  <c r="FB255" i="64"/>
  <c r="EV251" i="64"/>
  <c r="FA251" i="64"/>
  <c r="EV254" i="64"/>
  <c r="EV255" i="64"/>
  <c r="EZ251" i="64"/>
  <c r="FE251" i="64" s="1"/>
  <c r="IB251" i="64" s="1"/>
  <c r="EV249" i="64"/>
  <c r="EZ246" i="64"/>
  <c r="FE246" i="64" s="1"/>
  <c r="IB246" i="64" s="1"/>
  <c r="EV247" i="64"/>
  <c r="EV250" i="64"/>
  <c r="EV246" i="64"/>
  <c r="EV248" i="64"/>
  <c r="EV243" i="64"/>
  <c r="EV242" i="64"/>
  <c r="FB245" i="64"/>
  <c r="EV241" i="64"/>
  <c r="FA241" i="64"/>
  <c r="EV244" i="64"/>
  <c r="EV245" i="64"/>
  <c r="EZ241" i="64"/>
  <c r="EV238" i="64"/>
  <c r="EV237" i="64"/>
  <c r="FB240" i="64"/>
  <c r="EV236" i="64"/>
  <c r="FA236" i="64"/>
  <c r="EV239" i="64"/>
  <c r="EV240" i="64"/>
  <c r="EZ236" i="64"/>
  <c r="FE236" i="64" s="1"/>
  <c r="IB236" i="64" s="1"/>
  <c r="EV233" i="64"/>
  <c r="EV232" i="64"/>
  <c r="EV235" i="64"/>
  <c r="EZ231" i="64"/>
  <c r="FE231" i="64" s="1"/>
  <c r="IB231" i="64" s="1"/>
  <c r="EV228" i="64"/>
  <c r="EV227" i="64"/>
  <c r="FB230" i="64"/>
  <c r="EV226" i="64"/>
  <c r="FA226" i="64"/>
  <c r="EV229" i="64"/>
  <c r="EV230" i="64"/>
  <c r="EZ226" i="64"/>
  <c r="FE226" i="64" s="1"/>
  <c r="IB226" i="64" s="1"/>
  <c r="EV223" i="64"/>
  <c r="EV222" i="64"/>
  <c r="FB225" i="64"/>
  <c r="EV221" i="64"/>
  <c r="FA221" i="64"/>
  <c r="EV224" i="64"/>
  <c r="EV225" i="64"/>
  <c r="EZ221" i="64"/>
  <c r="FE221" i="64" s="1"/>
  <c r="IB221" i="64" s="1"/>
  <c r="EV218" i="64"/>
  <c r="EV217" i="64"/>
  <c r="FB220" i="64"/>
  <c r="EV216" i="64"/>
  <c r="FA216" i="64"/>
  <c r="EV219" i="64"/>
  <c r="EV220" i="64"/>
  <c r="EZ216" i="64"/>
  <c r="FE216" i="64" s="1"/>
  <c r="IB216" i="64" s="1"/>
  <c r="EV213" i="64"/>
  <c r="EV212" i="64"/>
  <c r="FB215" i="64"/>
  <c r="EV211" i="64"/>
  <c r="FA211" i="64"/>
  <c r="EV214" i="64"/>
  <c r="EV215" i="64"/>
  <c r="EZ211" i="64"/>
  <c r="FE211" i="64" s="1"/>
  <c r="IB211" i="64" s="1"/>
  <c r="EV208" i="64"/>
  <c r="EV207" i="64"/>
  <c r="FB210" i="64"/>
  <c r="EV206" i="64"/>
  <c r="FA206" i="64"/>
  <c r="EV209" i="64"/>
  <c r="EV210" i="64"/>
  <c r="EZ206" i="64"/>
  <c r="FE206" i="64" s="1"/>
  <c r="IB206" i="64" s="1"/>
  <c r="EV203" i="64"/>
  <c r="EV202" i="64"/>
  <c r="FB205" i="64"/>
  <c r="EV201" i="64"/>
  <c r="FA201" i="64"/>
  <c r="EV204" i="64"/>
  <c r="EV205" i="64"/>
  <c r="EZ201" i="64"/>
  <c r="FE201" i="64" s="1"/>
  <c r="IB201" i="64" s="1"/>
  <c r="EV198" i="64"/>
  <c r="EV197" i="64"/>
  <c r="FB200" i="64"/>
  <c r="EV196" i="64"/>
  <c r="FA196" i="64"/>
  <c r="EV199" i="64"/>
  <c r="EV200" i="64"/>
  <c r="EZ196" i="64"/>
  <c r="FE196" i="64" s="1"/>
  <c r="IB196" i="64" s="1"/>
  <c r="EV193" i="64"/>
  <c r="EV195" i="64"/>
  <c r="EZ191" i="64"/>
  <c r="FE191" i="64" s="1"/>
  <c r="IB191" i="64" s="1"/>
  <c r="EV186" i="64"/>
  <c r="EV188" i="64"/>
  <c r="EV189" i="64"/>
  <c r="EV187" i="64"/>
  <c r="FB190" i="64"/>
  <c r="EZ186" i="64"/>
  <c r="FE186" i="64" s="1"/>
  <c r="IB186" i="64" s="1"/>
  <c r="EV183" i="64"/>
  <c r="EV182" i="64"/>
  <c r="FB185" i="64"/>
  <c r="EV181" i="64"/>
  <c r="FA181" i="64"/>
  <c r="EV184" i="64"/>
  <c r="EV185" i="64"/>
  <c r="EZ181" i="64"/>
  <c r="FE181" i="64" s="1"/>
  <c r="IB181" i="64" s="1"/>
  <c r="EV178" i="64"/>
  <c r="EV177" i="64"/>
  <c r="FB180" i="64"/>
  <c r="EV176" i="64"/>
  <c r="FA176" i="64"/>
  <c r="EV179" i="64"/>
  <c r="EV180" i="64"/>
  <c r="EZ176" i="64"/>
  <c r="FE176" i="64" s="1"/>
  <c r="IB176" i="64" s="1"/>
  <c r="EV173" i="64"/>
  <c r="EV172" i="64"/>
  <c r="FB175" i="64"/>
  <c r="EV171" i="64"/>
  <c r="FA171" i="64"/>
  <c r="EV174" i="64"/>
  <c r="EV175" i="64"/>
  <c r="EZ171" i="64"/>
  <c r="FE171" i="64" s="1"/>
  <c r="IB171" i="64" s="1"/>
  <c r="EV168" i="64"/>
  <c r="EV167" i="64"/>
  <c r="FB170" i="64"/>
  <c r="EV166" i="64"/>
  <c r="FA166" i="64"/>
  <c r="EV169" i="64"/>
  <c r="EV170" i="64"/>
  <c r="EZ166" i="64"/>
  <c r="FE166" i="64" s="1"/>
  <c r="IB166" i="64" s="1"/>
  <c r="EV163" i="64"/>
  <c r="EV162" i="64"/>
  <c r="FB165" i="64"/>
  <c r="EV161" i="64"/>
  <c r="FA161" i="64"/>
  <c r="EV164" i="64"/>
  <c r="EV165" i="64"/>
  <c r="EZ161" i="64"/>
  <c r="FE161" i="64" s="1"/>
  <c r="IB161" i="64" s="1"/>
  <c r="EV157" i="64"/>
  <c r="EV156" i="64"/>
  <c r="FA156" i="64"/>
  <c r="EV159" i="64"/>
  <c r="FB160" i="64"/>
  <c r="EV160" i="64"/>
  <c r="EZ156" i="64"/>
  <c r="FE156" i="64" s="1"/>
  <c r="IB156" i="64" s="1"/>
  <c r="EV153" i="64"/>
  <c r="EV152" i="64"/>
  <c r="FB155" i="64"/>
  <c r="EV151" i="64"/>
  <c r="FA151" i="64"/>
  <c r="EV154" i="64"/>
  <c r="EV155" i="64"/>
  <c r="EZ151" i="64"/>
  <c r="FE151" i="64" s="1"/>
  <c r="IB151" i="64" s="1"/>
  <c r="EV148" i="64"/>
  <c r="FB150" i="64"/>
  <c r="EV146" i="64"/>
  <c r="EV147" i="64"/>
  <c r="EV149" i="64"/>
  <c r="EV150" i="64"/>
  <c r="EZ146" i="64"/>
  <c r="FE146" i="64" s="1"/>
  <c r="IB146" i="64" s="1"/>
  <c r="EV143" i="64"/>
  <c r="EV142" i="64"/>
  <c r="FB145" i="64"/>
  <c r="EV141" i="64"/>
  <c r="FA141" i="64"/>
  <c r="EV144" i="64"/>
  <c r="EV145" i="64"/>
  <c r="EZ141" i="64"/>
  <c r="FE141" i="64" s="1"/>
  <c r="IB141" i="64" s="1"/>
  <c r="EV138" i="64"/>
  <c r="EV137" i="64"/>
  <c r="FB140" i="64"/>
  <c r="EV136" i="64"/>
  <c r="FA136" i="64"/>
  <c r="EV139" i="64"/>
  <c r="EV140" i="64"/>
  <c r="EZ136" i="64"/>
  <c r="FE136" i="64" s="1"/>
  <c r="IB136" i="64" s="1"/>
  <c r="EV133" i="64"/>
  <c r="EV132" i="64"/>
  <c r="FB135" i="64"/>
  <c r="EV131" i="64"/>
  <c r="FA131" i="64"/>
  <c r="EV134" i="64"/>
  <c r="EV135" i="64"/>
  <c r="EZ131" i="64"/>
  <c r="FE131" i="64" s="1"/>
  <c r="IB131" i="64" s="1"/>
  <c r="EV128" i="64"/>
  <c r="EV126" i="64"/>
  <c r="FB130" i="64"/>
  <c r="EV127" i="64"/>
  <c r="EV129" i="64"/>
  <c r="EV130" i="64"/>
  <c r="EZ126" i="64"/>
  <c r="FE126" i="64" s="1"/>
  <c r="IB126" i="64" s="1"/>
  <c r="EV123" i="64"/>
  <c r="EV122" i="64"/>
  <c r="FB125" i="64"/>
  <c r="EV121" i="64"/>
  <c r="FA121" i="64"/>
  <c r="EV124" i="64"/>
  <c r="EV125" i="64"/>
  <c r="EZ121" i="64"/>
  <c r="FE121" i="64" s="1"/>
  <c r="IB121" i="64" s="1"/>
  <c r="EV118" i="64"/>
  <c r="EV117" i="64"/>
  <c r="FB120" i="64"/>
  <c r="EV116" i="64"/>
  <c r="FA116" i="64"/>
  <c r="EV119" i="64"/>
  <c r="EV120" i="64"/>
  <c r="EZ116" i="64"/>
  <c r="FE116" i="64" s="1"/>
  <c r="IB116" i="64" s="1"/>
  <c r="EV113" i="64"/>
  <c r="EV112" i="64"/>
  <c r="FB115" i="64"/>
  <c r="EV111" i="64"/>
  <c r="FA111" i="64"/>
  <c r="EV114" i="64"/>
  <c r="EV115" i="64"/>
  <c r="EZ111" i="64"/>
  <c r="FE111" i="64" s="1"/>
  <c r="IB111" i="64" s="1"/>
  <c r="EV108" i="64"/>
  <c r="EV107" i="64"/>
  <c r="EV106" i="64"/>
  <c r="FA106" i="64"/>
  <c r="EV109" i="64"/>
  <c r="FB110" i="64"/>
  <c r="EZ106" i="64"/>
  <c r="EV101" i="64"/>
  <c r="EV103" i="64"/>
  <c r="EV104" i="64"/>
  <c r="EV102" i="64"/>
  <c r="FB105" i="64"/>
  <c r="EZ101" i="64"/>
  <c r="FE101" i="64" s="1"/>
  <c r="IB101" i="64" s="1"/>
  <c r="EV98" i="64"/>
  <c r="EV97" i="64"/>
  <c r="FB100" i="64"/>
  <c r="EV96" i="64"/>
  <c r="FA96" i="64"/>
  <c r="EV99" i="64"/>
  <c r="EV100" i="64"/>
  <c r="EZ96" i="64"/>
  <c r="FE96" i="64" s="1"/>
  <c r="IB96" i="64" s="1"/>
  <c r="EV93" i="64"/>
  <c r="EV92" i="64"/>
  <c r="FB95" i="64"/>
  <c r="EV91" i="64"/>
  <c r="FA91" i="64"/>
  <c r="EV94" i="64"/>
  <c r="EV95" i="64"/>
  <c r="EZ91" i="64"/>
  <c r="FE91" i="64" s="1"/>
  <c r="IB91" i="64" s="1"/>
  <c r="EV88" i="64"/>
  <c r="EV87" i="64"/>
  <c r="EV90" i="64"/>
  <c r="EZ86" i="64"/>
  <c r="FE86" i="64" s="1"/>
  <c r="IB86" i="64" s="1"/>
  <c r="EV83" i="64"/>
  <c r="EV82" i="64"/>
  <c r="FB85" i="64"/>
  <c r="EV81" i="64"/>
  <c r="FA81" i="64"/>
  <c r="EV84" i="64"/>
  <c r="EV85" i="64"/>
  <c r="EZ81" i="64"/>
  <c r="FE81" i="64" s="1"/>
  <c r="IB81" i="64" s="1"/>
  <c r="EV78" i="64"/>
  <c r="EV77" i="64"/>
  <c r="FB80" i="64"/>
  <c r="EV76" i="64"/>
  <c r="FA76" i="64"/>
  <c r="EV79" i="64"/>
  <c r="EV80" i="64"/>
  <c r="EZ76" i="64"/>
  <c r="FE76" i="64" s="1"/>
  <c r="IB76" i="64" s="1"/>
  <c r="EV73" i="64"/>
  <c r="EV72" i="64"/>
  <c r="FB75" i="64"/>
  <c r="EV71" i="64"/>
  <c r="FA71" i="64"/>
  <c r="EV74" i="64"/>
  <c r="EV75" i="64"/>
  <c r="EZ71" i="64"/>
  <c r="FE71" i="64" s="1"/>
  <c r="IB71" i="64" s="1"/>
  <c r="EV68" i="64"/>
  <c r="EV67" i="64"/>
  <c r="FB70" i="64"/>
  <c r="EV66" i="64"/>
  <c r="FA66" i="64"/>
  <c r="EV69" i="64"/>
  <c r="EV70" i="64"/>
  <c r="EZ66" i="64"/>
  <c r="FE66" i="64" s="1"/>
  <c r="IB66" i="64" s="1"/>
  <c r="EV63" i="64"/>
  <c r="EV62" i="64"/>
  <c r="FB65" i="64"/>
  <c r="EV61" i="64"/>
  <c r="FA61" i="64"/>
  <c r="EV64" i="64"/>
  <c r="EV65" i="64"/>
  <c r="EZ61" i="64"/>
  <c r="FE61" i="64" s="1"/>
  <c r="IB61" i="64" s="1"/>
  <c r="EV58" i="64"/>
  <c r="EV57" i="64"/>
  <c r="FB60" i="64"/>
  <c r="EV56" i="64"/>
  <c r="FA56" i="64"/>
  <c r="EV59" i="64"/>
  <c r="EV60" i="64"/>
  <c r="EZ56" i="64"/>
  <c r="FE56" i="64" s="1"/>
  <c r="IB56" i="64" s="1"/>
  <c r="EV53" i="64"/>
  <c r="EV52" i="64"/>
  <c r="FB55" i="64"/>
  <c r="EV51" i="64"/>
  <c r="FA51" i="64"/>
  <c r="EV54" i="64"/>
  <c r="EV55" i="64"/>
  <c r="EZ51" i="64"/>
  <c r="FE51" i="64" s="1"/>
  <c r="IB51" i="64" s="1"/>
  <c r="EV48" i="64"/>
  <c r="EV47" i="64"/>
  <c r="EV50" i="64"/>
  <c r="EZ46" i="64"/>
  <c r="FE46" i="64" s="1"/>
  <c r="IB46" i="64" s="1"/>
  <c r="EV42" i="64"/>
  <c r="EV41" i="64"/>
  <c r="EZ41" i="64"/>
  <c r="FE41" i="64" s="1"/>
  <c r="IB41" i="64" s="1"/>
  <c r="EV43" i="64"/>
  <c r="EV45" i="64"/>
  <c r="EV38" i="64"/>
  <c r="EV37" i="64"/>
  <c r="FB40" i="64"/>
  <c r="EV36" i="64"/>
  <c r="FA36" i="64"/>
  <c r="EV39" i="64"/>
  <c r="EV40" i="64"/>
  <c r="EZ36" i="64"/>
  <c r="FE36" i="64" s="1"/>
  <c r="IB36" i="64" s="1"/>
  <c r="EV32" i="64"/>
  <c r="FA31" i="64"/>
  <c r="EV34" i="64"/>
  <c r="FB35" i="64"/>
  <c r="EV31" i="64"/>
  <c r="EV35" i="64"/>
  <c r="EZ31" i="64"/>
  <c r="EV28" i="64"/>
  <c r="EV27" i="64"/>
  <c r="FB30" i="64"/>
  <c r="EV26" i="64"/>
  <c r="FA26" i="64"/>
  <c r="EV29" i="64"/>
  <c r="EV30" i="64"/>
  <c r="EZ26" i="64"/>
  <c r="FE26" i="64" s="1"/>
  <c r="IB26" i="64" s="1"/>
  <c r="EV23" i="64"/>
  <c r="EV22" i="64"/>
  <c r="FB25" i="64"/>
  <c r="EV21" i="64"/>
  <c r="EV24" i="64"/>
  <c r="EV25" i="64"/>
  <c r="EZ21" i="64"/>
  <c r="FE21" i="64" s="1"/>
  <c r="IB21" i="64" s="1"/>
  <c r="EV18" i="64"/>
  <c r="EV17" i="64"/>
  <c r="FB20" i="64"/>
  <c r="EV16" i="64"/>
  <c r="FA16" i="64"/>
  <c r="EV19" i="64"/>
  <c r="EV20" i="64"/>
  <c r="EZ16" i="64"/>
  <c r="FE16" i="64" s="1"/>
  <c r="IB16" i="64" s="1"/>
  <c r="EV13" i="64"/>
  <c r="EV12" i="64"/>
  <c r="EV14" i="64"/>
  <c r="EV11" i="64"/>
  <c r="FA11" i="64"/>
  <c r="FB15" i="64"/>
  <c r="EZ11" i="64"/>
  <c r="FE241" i="64" l="1"/>
  <c r="IB241" i="64" s="1"/>
  <c r="FE106" i="64"/>
  <c r="IB106" i="64" s="1"/>
  <c r="FE31" i="64"/>
  <c r="IB31" i="64" s="1"/>
  <c r="FE11" i="64"/>
  <c r="IB11" i="64" s="1"/>
  <c r="GN6" i="64"/>
  <c r="H8" i="89"/>
  <c r="I18" i="90"/>
  <c r="I17" i="90"/>
  <c r="E14" i="90"/>
  <c r="D25" i="89"/>
  <c r="D23" i="89" l="1"/>
  <c r="F10" i="90" s="1"/>
  <c r="I15" i="90" s="1"/>
  <c r="D11" i="89"/>
  <c r="D13" i="89" s="1"/>
  <c r="E16" i="91" s="1"/>
  <c r="F10" i="91" l="1"/>
  <c r="B3" i="91"/>
  <c r="E14" i="91" s="1"/>
  <c r="B3" i="90"/>
  <c r="E16" i="90" s="1"/>
  <c r="F20" i="91"/>
  <c r="F23" i="91"/>
  <c r="F22" i="91"/>
  <c r="F21" i="91"/>
  <c r="C34" i="91" l="1"/>
  <c r="C39" i="91"/>
  <c r="E39" i="91" s="1"/>
  <c r="C43" i="91" s="1"/>
  <c r="C34" i="90"/>
  <c r="C39" i="90" s="1"/>
  <c r="E39" i="90" s="1"/>
  <c r="C43" i="90" s="1"/>
  <c r="F24" i="91"/>
  <c r="C42" i="91" s="1"/>
  <c r="F20" i="90"/>
  <c r="F23" i="90"/>
  <c r="F22" i="90"/>
  <c r="F21" i="90"/>
  <c r="F26" i="91" l="1"/>
  <c r="F28" i="91" s="1"/>
  <c r="C44" i="91"/>
  <c r="F24" i="90"/>
  <c r="F30" i="91" l="1"/>
  <c r="F32" i="89" s="1"/>
  <c r="F33" i="89" s="1"/>
  <c r="C42" i="90"/>
  <c r="C44" i="90" s="1"/>
  <c r="F26" i="90"/>
  <c r="F28" i="90" s="1"/>
  <c r="F30" i="90" l="1"/>
  <c r="D32" i="89" s="1"/>
  <c r="C36" i="89" s="1"/>
  <c r="D36" i="89" l="1"/>
  <c r="D33" i="89"/>
  <c r="I34" i="86" s="1"/>
  <c r="D37" i="89"/>
  <c r="EN3" i="64" l="1"/>
  <c r="EO3" i="64" s="1"/>
  <c r="EP3" i="64" s="1"/>
  <c r="EQ3" i="64" s="1"/>
  <c r="ER3" i="64" s="1"/>
  <c r="ES3" i="64" s="1"/>
  <c r="ET3" i="64" s="1"/>
  <c r="EU3" i="64" s="1"/>
  <c r="EV3" i="64" s="1"/>
  <c r="EW3" i="64" s="1"/>
  <c r="EX3" i="64" s="1"/>
  <c r="EY3" i="64" s="1"/>
  <c r="EZ3" i="64" s="1"/>
  <c r="FA3" i="64" s="1"/>
  <c r="FB3" i="64" s="1"/>
  <c r="FC3" i="64" s="1"/>
  <c r="FD3" i="64" s="1"/>
  <c r="FE3" i="64" s="1"/>
  <c r="FF3" i="64" s="1"/>
  <c r="FG3" i="64" s="1"/>
  <c r="FH3" i="64" s="1"/>
  <c r="FI3" i="64" s="1"/>
  <c r="FJ3" i="64" s="1"/>
  <c r="FK3" i="64" s="1"/>
  <c r="FL3" i="64" s="1"/>
  <c r="FM3" i="64" s="1"/>
  <c r="FN3" i="64" s="1"/>
  <c r="FO3" i="64" s="1"/>
  <c r="FP3" i="64" s="1"/>
  <c r="FQ3" i="64" s="1"/>
  <c r="FR3" i="64" s="1"/>
  <c r="FS3" i="64" s="1"/>
  <c r="FT3" i="64" s="1"/>
  <c r="FU3" i="64" s="1"/>
  <c r="FV3" i="64" s="1"/>
  <c r="FW3" i="64" s="1"/>
  <c r="FX3" i="64" s="1"/>
  <c r="FY3" i="64" s="1"/>
  <c r="FZ3" i="64" s="1"/>
  <c r="GA3" i="64" s="1"/>
  <c r="GB3" i="64" s="1"/>
  <c r="GC3" i="64" s="1"/>
  <c r="GD3" i="64" s="1"/>
  <c r="GE3" i="64" s="1"/>
  <c r="GF3" i="64" s="1"/>
  <c r="GG3" i="64" s="1"/>
  <c r="GH3" i="64" s="1"/>
  <c r="GI3" i="64" s="1"/>
  <c r="GJ3" i="64" s="1"/>
  <c r="GK3" i="64" s="1"/>
  <c r="GL3" i="64" s="1"/>
  <c r="GM3" i="64" s="1"/>
  <c r="GN3" i="64" s="1"/>
  <c r="GO3" i="64" s="1"/>
  <c r="GP3" i="64" s="1"/>
  <c r="GQ3" i="64" s="1"/>
  <c r="GR3" i="64" s="1"/>
  <c r="GS3" i="64" s="1"/>
  <c r="GT3" i="64" s="1"/>
  <c r="GU3" i="64" s="1"/>
  <c r="GV3" i="64" s="1"/>
  <c r="GW3" i="64" s="1"/>
  <c r="GX3" i="64" s="1"/>
  <c r="GY3" i="64" s="1"/>
  <c r="GZ3" i="64" s="1"/>
  <c r="HA3" i="64" s="1"/>
  <c r="HB3" i="64" s="1"/>
  <c r="HC3" i="64" s="1"/>
  <c r="HD3" i="64" s="1"/>
  <c r="HE3" i="64" s="1"/>
  <c r="HF3" i="64" s="1"/>
  <c r="HG3" i="64" s="1"/>
  <c r="HH3" i="64" s="1"/>
  <c r="HI3" i="64" s="1"/>
  <c r="HJ3" i="64" s="1"/>
  <c r="HK3" i="64" s="1"/>
  <c r="HL3" i="64" s="1"/>
  <c r="HM3" i="64" s="1"/>
  <c r="HN3" i="64" s="1"/>
  <c r="HO3" i="64" s="1"/>
  <c r="HP3" i="64" s="1"/>
  <c r="HQ3" i="64" s="1"/>
  <c r="HR3" i="64" s="1"/>
  <c r="HS3" i="64" s="1"/>
  <c r="HT3" i="64" s="1"/>
  <c r="HU3" i="64" s="1"/>
  <c r="HV3" i="64" s="1"/>
  <c r="HW3" i="64" s="1"/>
  <c r="HX3" i="64" s="1"/>
  <c r="HY3" i="64" s="1"/>
  <c r="HZ3" i="64" s="1"/>
  <c r="IA3" i="64" s="1"/>
  <c r="IA10" i="64"/>
  <c r="HZ10" i="64"/>
  <c r="HY10" i="64"/>
  <c r="IA9" i="64"/>
  <c r="HZ9" i="64"/>
  <c r="HY9" i="64"/>
  <c r="IA8" i="64"/>
  <c r="HZ8" i="64"/>
  <c r="HY8" i="64"/>
  <c r="IA7" i="64"/>
  <c r="HZ7" i="64"/>
  <c r="HY7" i="64"/>
  <c r="IA6" i="64"/>
  <c r="HZ6" i="64"/>
  <c r="HY6" i="64"/>
  <c r="EW6" i="64" l="1"/>
  <c r="A11" i="86"/>
  <c r="L267" i="64"/>
  <c r="M267" i="64" s="1"/>
  <c r="N267" i="64" s="1"/>
  <c r="O267" i="64" s="1"/>
  <c r="P267" i="64" s="1"/>
  <c r="I26" i="86" l="1"/>
  <c r="I28" i="86"/>
  <c r="I27" i="86"/>
  <c r="B37" i="86"/>
  <c r="B39" i="86"/>
  <c r="D11" i="86"/>
  <c r="ER267" i="64"/>
  <c r="ES267" i="64" s="1"/>
  <c r="ET267" i="64" s="1"/>
  <c r="EU267" i="64" s="1"/>
  <c r="EV267" i="64" s="1"/>
  <c r="EW267" i="64" s="1"/>
  <c r="EX267" i="64" s="1"/>
  <c r="EY267" i="64" s="1"/>
  <c r="EZ267" i="64" s="1"/>
  <c r="FA267" i="64" s="1"/>
  <c r="FB267" i="64" s="1"/>
  <c r="FC267" i="64" s="1"/>
  <c r="FD267" i="64" s="1"/>
  <c r="FE267" i="64" s="1"/>
  <c r="FF267" i="64" s="1"/>
  <c r="FG267" i="64" s="1"/>
  <c r="FH267" i="64" s="1"/>
  <c r="FI267" i="64" s="1"/>
  <c r="FJ267" i="64" s="1"/>
  <c r="FK267" i="64" s="1"/>
  <c r="FL267" i="64" s="1"/>
  <c r="FM267" i="64" s="1"/>
  <c r="FN267" i="64" s="1"/>
  <c r="FO267" i="64" s="1"/>
  <c r="FP267" i="64" s="1"/>
  <c r="FQ267" i="64" s="1"/>
  <c r="FR267" i="64" s="1"/>
  <c r="FS267" i="64" s="1"/>
  <c r="FT267" i="64" s="1"/>
  <c r="FU267" i="64" s="1"/>
  <c r="FV267" i="64" s="1"/>
  <c r="FW267" i="64" s="1"/>
  <c r="FX267" i="64" s="1"/>
  <c r="FY267" i="64" s="1"/>
  <c r="F11" i="86"/>
  <c r="I20" i="86"/>
  <c r="C11" i="86"/>
  <c r="A11" i="68"/>
  <c r="F15" i="68" l="1"/>
  <c r="B35" i="68"/>
  <c r="B37" i="68"/>
  <c r="J3" i="87"/>
  <c r="I3" i="87" l="1"/>
  <c r="K3" i="87" s="1"/>
  <c r="L266" i="64" l="1"/>
  <c r="M266" i="64" s="1"/>
  <c r="N266" i="64" s="1"/>
  <c r="O266" i="64" s="1"/>
  <c r="P266" i="64" s="1"/>
  <c r="EM266" i="64" s="1"/>
  <c r="EN266" i="64" s="1"/>
  <c r="EO266" i="64" s="1"/>
  <c r="EP266" i="64" s="1"/>
  <c r="EQ266" i="64" s="1"/>
  <c r="ER266" i="64" l="1"/>
  <c r="ES266" i="64" s="1"/>
  <c r="ET266" i="64" s="1"/>
  <c r="EU266" i="64" s="1"/>
  <c r="EV266" i="64" s="1"/>
  <c r="EW266" i="64" s="1"/>
  <c r="EX266" i="64" s="1"/>
  <c r="EY266" i="64" s="1"/>
  <c r="EZ266" i="64" s="1"/>
  <c r="FA266" i="64" s="1"/>
  <c r="FB266" i="64" s="1"/>
  <c r="FC266" i="64" s="1"/>
  <c r="FD266" i="64" s="1"/>
  <c r="FE266" i="64" s="1"/>
  <c r="FF266" i="64" s="1"/>
  <c r="FG266" i="64" s="1"/>
  <c r="FH266" i="64" s="1"/>
  <c r="FI266" i="64" s="1"/>
  <c r="FJ266" i="64" s="1"/>
  <c r="FK266" i="64" s="1"/>
  <c r="FL266" i="64" s="1"/>
  <c r="FM266" i="64" s="1"/>
  <c r="FN266" i="64" s="1"/>
  <c r="FO266" i="64" s="1"/>
  <c r="FP266" i="64" s="1"/>
  <c r="FQ266" i="64" s="1"/>
  <c r="FR266" i="64" s="1"/>
  <c r="FS266" i="64" s="1"/>
  <c r="FT266" i="64" s="1"/>
  <c r="FU266" i="64" s="1"/>
  <c r="FV266" i="64" s="1"/>
  <c r="FW266" i="64" s="1"/>
  <c r="FX266" i="64" s="1"/>
  <c r="FY266" i="64" s="1"/>
  <c r="FZ266" i="64" s="1"/>
  <c r="GA266" i="64" s="1"/>
  <c r="GB266" i="64" s="1"/>
  <c r="GC266" i="64" s="1"/>
  <c r="GD266" i="64" s="1"/>
  <c r="GE266" i="64" s="1"/>
  <c r="GF266" i="64" s="1"/>
  <c r="GG266" i="64" s="1"/>
  <c r="GH266" i="64" s="1"/>
  <c r="GI266" i="64" s="1"/>
  <c r="GJ266" i="64" s="1"/>
  <c r="GK266" i="64" s="1"/>
  <c r="GL266" i="64" s="1"/>
  <c r="GM266" i="64" s="1"/>
  <c r="GN266" i="64" s="1"/>
  <c r="GO266" i="64" s="1"/>
  <c r="GP266" i="64" s="1"/>
  <c r="GQ266" i="64" s="1"/>
  <c r="GR266" i="64" s="1"/>
  <c r="GS266" i="64" s="1"/>
  <c r="GT266" i="64" s="1"/>
  <c r="GU266" i="64" s="1"/>
  <c r="GV266" i="64" s="1"/>
  <c r="GW266" i="64" s="1"/>
  <c r="GX266" i="64" s="1"/>
  <c r="GY266" i="64" s="1"/>
  <c r="GZ266" i="64" s="1"/>
  <c r="HA266" i="64" s="1"/>
  <c r="HB266" i="64" s="1"/>
  <c r="HC266" i="64" s="1"/>
  <c r="HD266" i="64" s="1"/>
  <c r="HE266" i="64" s="1"/>
  <c r="HF266" i="64" s="1"/>
  <c r="HG266" i="64" s="1"/>
  <c r="HH266" i="64" s="1"/>
  <c r="HI266" i="64" s="1"/>
  <c r="HJ266" i="64" s="1"/>
  <c r="HK266" i="64" s="1"/>
  <c r="HL266" i="64" s="1"/>
  <c r="HM266" i="64" s="1"/>
  <c r="HN266" i="64" s="1"/>
  <c r="HO266" i="64" s="1"/>
  <c r="HP266" i="64" s="1"/>
  <c r="HQ266" i="64" s="1"/>
  <c r="HR266" i="64" s="1"/>
  <c r="HS266" i="64" s="1"/>
  <c r="HT266" i="64" s="1"/>
  <c r="HU266" i="64" s="1"/>
  <c r="HV266" i="64" s="1"/>
  <c r="HW266" i="64" s="1"/>
  <c r="HX266" i="64" s="1"/>
  <c r="HY266" i="64" s="1"/>
  <c r="HZ266" i="64" s="1"/>
  <c r="IA266" i="64" s="1"/>
  <c r="H15" i="86" l="1"/>
  <c r="F13" i="86" l="1"/>
  <c r="H15" i="68" l="1"/>
  <c r="G5" i="59" l="1"/>
  <c r="F5" i="59"/>
  <c r="B13" i="74"/>
  <c r="J10" i="6" l="1"/>
  <c r="A1" i="59" l="1"/>
  <c r="BW10" i="59"/>
  <c r="M10" i="64" s="1"/>
  <c r="BV10" i="59"/>
  <c r="L10" i="64" s="1"/>
  <c r="BW9" i="59"/>
  <c r="M9" i="64" s="1"/>
  <c r="BV9" i="59"/>
  <c r="L9" i="64" s="1"/>
  <c r="BW8" i="59"/>
  <c r="M8" i="64" s="1"/>
  <c r="BV8" i="59"/>
  <c r="L8" i="64" s="1"/>
  <c r="BW7" i="59"/>
  <c r="M7" i="64" s="1"/>
  <c r="BV7" i="59"/>
  <c r="L7" i="64" s="1"/>
  <c r="BW6" i="59"/>
  <c r="BV6" i="59"/>
  <c r="M6" i="64" l="1"/>
  <c r="G29" i="86" s="1"/>
  <c r="BW267" i="59"/>
  <c r="L6" i="64"/>
  <c r="E29" i="86" s="1"/>
  <c r="BV267" i="59"/>
  <c r="D2" i="13" l="1"/>
  <c r="L2" i="13"/>
  <c r="H2" i="13"/>
  <c r="G2" i="13"/>
  <c r="B3" i="64"/>
  <c r="C3" i="64" s="1"/>
  <c r="H9" i="66"/>
  <c r="H10" i="6"/>
  <c r="E14" i="66" s="1"/>
  <c r="G9" i="6"/>
  <c r="I10" i="6"/>
  <c r="N9" i="6"/>
  <c r="K9" i="6"/>
  <c r="F9" i="6"/>
  <c r="E9" i="6"/>
  <c r="D9" i="6"/>
  <c r="M9" i="6" s="1"/>
  <c r="K10" i="6"/>
  <c r="D2" i="6"/>
  <c r="I11" i="86" s="1"/>
  <c r="C2" i="6"/>
  <c r="F10" i="6"/>
  <c r="G10" i="6"/>
  <c r="A13" i="86" l="1"/>
  <c r="F15" i="86"/>
  <c r="E3" i="64"/>
  <c r="F3" i="64" s="1"/>
  <c r="G3" i="64" s="1"/>
  <c r="H3" i="64" s="1"/>
  <c r="I3" i="64" s="1"/>
  <c r="J3" i="64" s="1"/>
  <c r="K3" i="64" s="1"/>
  <c r="L3" i="64" s="1"/>
  <c r="M3" i="64" s="1"/>
  <c r="O3" i="64" s="1"/>
  <c r="Q3" i="64" s="1"/>
  <c r="R3" i="64" s="1"/>
  <c r="S3" i="64" s="1"/>
  <c r="T3" i="64" s="1"/>
  <c r="U3" i="64" s="1"/>
  <c r="V3" i="64" s="1"/>
  <c r="W3" i="64" s="1"/>
  <c r="X3" i="64" s="1"/>
  <c r="Y3" i="64" s="1"/>
  <c r="Z3" i="64" s="1"/>
  <c r="AA3" i="64" s="1"/>
  <c r="AB3" i="64" s="1"/>
  <c r="AC3" i="64" s="1"/>
  <c r="AD3" i="64" s="1"/>
  <c r="AE3" i="64" s="1"/>
  <c r="AF3" i="64" s="1"/>
  <c r="AG3" i="64" s="1"/>
  <c r="AH3" i="64" s="1"/>
  <c r="AI3" i="64" s="1"/>
  <c r="AJ3" i="64" s="1"/>
  <c r="AK3" i="64" s="1"/>
  <c r="AL3" i="64" s="1"/>
  <c r="AM3" i="64" s="1"/>
  <c r="AN3" i="64" s="1"/>
  <c r="AO3" i="64" s="1"/>
  <c r="AP3" i="64" s="1"/>
  <c r="AQ3" i="64" s="1"/>
  <c r="AR3" i="64" s="1"/>
  <c r="AS3" i="64" s="1"/>
  <c r="AT3" i="64" s="1"/>
  <c r="AU3" i="64" s="1"/>
  <c r="AV3" i="64" s="1"/>
  <c r="AW3" i="64" s="1"/>
  <c r="AX3" i="64" s="1"/>
  <c r="AY3" i="64" s="1"/>
  <c r="AZ3" i="64" s="1"/>
  <c r="BA3" i="64" s="1"/>
  <c r="BB3" i="64" s="1"/>
  <c r="BC3" i="64" s="1"/>
  <c r="BD3" i="64" s="1"/>
  <c r="BE3" i="64" s="1"/>
  <c r="BF3" i="64" s="1"/>
  <c r="BG3" i="64" s="1"/>
  <c r="BH3" i="64" s="1"/>
  <c r="BI3" i="64" s="1"/>
  <c r="BJ3" i="64" s="1"/>
  <c r="BK3" i="64" s="1"/>
  <c r="BL3" i="64" s="1"/>
  <c r="BM3" i="64" s="1"/>
  <c r="BN3" i="64" s="1"/>
  <c r="BO3" i="64" s="1"/>
  <c r="BP3" i="64" s="1"/>
  <c r="BQ3" i="64" s="1"/>
  <c r="BR3" i="64" s="1"/>
  <c r="BS3" i="64" s="1"/>
  <c r="BT3" i="64" s="1"/>
  <c r="BU3" i="64" s="1"/>
  <c r="BV3" i="64" s="1"/>
  <c r="BW3" i="64" s="1"/>
  <c r="BX3" i="64" s="1"/>
  <c r="BY3" i="64" s="1"/>
  <c r="BZ3" i="64" s="1"/>
  <c r="CA3" i="64" s="1"/>
  <c r="CB3" i="64" s="1"/>
  <c r="CC3" i="64" s="1"/>
  <c r="CD3" i="64" s="1"/>
  <c r="CE3" i="64" s="1"/>
  <c r="CF3" i="64" s="1"/>
  <c r="CG3" i="64" s="1"/>
  <c r="CH3" i="64" s="1"/>
  <c r="CI3" i="64" s="1"/>
  <c r="CJ3" i="64" s="1"/>
  <c r="CK3" i="64" s="1"/>
  <c r="CL3" i="64" s="1"/>
  <c r="CM3" i="64" s="1"/>
  <c r="CN3" i="64" s="1"/>
  <c r="CO3" i="64" s="1"/>
  <c r="CP3" i="64" s="1"/>
  <c r="CQ3" i="64" s="1"/>
  <c r="CR3" i="64" s="1"/>
  <c r="CS3" i="64" s="1"/>
  <c r="CT3" i="64" s="1"/>
  <c r="CU3" i="64" s="1"/>
  <c r="CV3" i="64" s="1"/>
  <c r="CW3" i="64" s="1"/>
  <c r="CX3" i="64" s="1"/>
  <c r="CY3" i="64" s="1"/>
  <c r="CZ3" i="64" s="1"/>
  <c r="DA3" i="64" s="1"/>
  <c r="DB3" i="64" s="1"/>
  <c r="DC3" i="64" s="1"/>
  <c r="DD3" i="64" s="1"/>
  <c r="DE3" i="64" s="1"/>
  <c r="DF3" i="64" s="1"/>
  <c r="DG3" i="64" s="1"/>
  <c r="DH3" i="64" s="1"/>
  <c r="DI3" i="64" s="1"/>
  <c r="DJ3" i="64" s="1"/>
  <c r="DK3" i="64" s="1"/>
  <c r="DL3" i="64" s="1"/>
  <c r="DM3" i="64" s="1"/>
  <c r="DN3" i="64" s="1"/>
  <c r="DO3" i="64" s="1"/>
  <c r="DP3" i="64" s="1"/>
  <c r="DQ3" i="64" s="1"/>
  <c r="DR3" i="64" s="1"/>
  <c r="DS3" i="64" s="1"/>
  <c r="DT3" i="64" s="1"/>
  <c r="DU3" i="64" s="1"/>
  <c r="DV3" i="64" s="1"/>
  <c r="DW3" i="64" s="1"/>
  <c r="DX3" i="64" s="1"/>
  <c r="DY3" i="64" s="1"/>
  <c r="DZ3" i="64" s="1"/>
  <c r="EA3" i="64" s="1"/>
  <c r="EB3" i="64" s="1"/>
  <c r="EC3" i="64" s="1"/>
  <c r="ED3" i="64" s="1"/>
  <c r="EE3" i="64" s="1"/>
  <c r="EF3" i="64" s="1"/>
  <c r="EG3" i="64" s="1"/>
  <c r="EH3" i="64" s="1"/>
  <c r="EI3" i="64" s="1"/>
  <c r="EJ3" i="64" s="1"/>
  <c r="EK3" i="64" s="1"/>
  <c r="EL3" i="64" s="1"/>
  <c r="AA2" i="13"/>
  <c r="C18" i="67"/>
  <c r="N10" i="6"/>
  <c r="B7" i="6" s="1"/>
  <c r="L10" i="6"/>
  <c r="E10" i="6" l="1"/>
  <c r="D10" i="6"/>
  <c r="M10" i="6" l="1"/>
  <c r="G7" i="66"/>
  <c r="O3" i="6"/>
  <c r="N3" i="6"/>
  <c r="FC10" i="64" l="1"/>
  <c r="FC9" i="64"/>
  <c r="FC8" i="64"/>
  <c r="FC7" i="64"/>
  <c r="FC6" i="64"/>
  <c r="GJ10" i="64"/>
  <c r="FF10" i="64"/>
  <c r="I25" i="86" l="1"/>
  <c r="H3" i="59"/>
  <c r="I3" i="59" s="1"/>
  <c r="J3" i="59" s="1"/>
  <c r="K3" i="59" s="1"/>
  <c r="F3" i="59"/>
  <c r="B3" i="59"/>
  <c r="I2" i="13" l="1"/>
  <c r="GL6" i="64" l="1"/>
  <c r="L4" i="59"/>
  <c r="N4" i="59" s="1"/>
  <c r="P4" i="59" s="1"/>
  <c r="R4" i="59" s="1"/>
  <c r="T4" i="59" s="1"/>
  <c r="V4" i="59" s="1"/>
  <c r="X4" i="59" s="1"/>
  <c r="Z4" i="59" s="1"/>
  <c r="AB4" i="59" s="1"/>
  <c r="AD4" i="59" s="1"/>
  <c r="AF4" i="59" s="1"/>
  <c r="AH4" i="59" s="1"/>
  <c r="AJ4" i="59" s="1"/>
  <c r="AL4" i="59" s="1"/>
  <c r="AN4" i="59" s="1"/>
  <c r="AP4" i="59" s="1"/>
  <c r="AR4" i="59" s="1"/>
  <c r="AT4" i="59" s="1"/>
  <c r="AV4" i="59" s="1"/>
  <c r="AX4" i="59" s="1"/>
  <c r="AZ4" i="59" s="1"/>
  <c r="BB4" i="59" s="1"/>
  <c r="BD4" i="59" s="1"/>
  <c r="BF4" i="59" s="1"/>
  <c r="BH4" i="59" s="1"/>
  <c r="BJ4" i="59" s="1"/>
  <c r="BL4" i="59" s="1"/>
  <c r="BN4" i="59" s="1"/>
  <c r="BP4" i="59" s="1"/>
  <c r="BR4" i="59" s="1"/>
  <c r="EU10" i="64"/>
  <c r="ET10" i="64"/>
  <c r="ES10" i="64"/>
  <c r="ER10" i="64"/>
  <c r="EQ10" i="64"/>
  <c r="EP10" i="64"/>
  <c r="FA9" i="64"/>
  <c r="EZ9" i="64"/>
  <c r="EX9" i="64"/>
  <c r="EU9" i="64"/>
  <c r="ET9" i="64"/>
  <c r="ES9" i="64"/>
  <c r="ER9" i="64"/>
  <c r="EQ9" i="64"/>
  <c r="EP9" i="64"/>
  <c r="FA8" i="64"/>
  <c r="EZ8" i="64"/>
  <c r="EX8" i="64"/>
  <c r="EU8" i="64"/>
  <c r="ET8" i="64"/>
  <c r="ES8" i="64"/>
  <c r="ER8" i="64"/>
  <c r="EQ8" i="64"/>
  <c r="EP8" i="64"/>
  <c r="FA7" i="64"/>
  <c r="EZ7" i="64"/>
  <c r="EX7" i="64"/>
  <c r="EU7" i="64"/>
  <c r="ET7" i="64"/>
  <c r="ES7" i="64"/>
  <c r="ER7" i="64"/>
  <c r="EQ7" i="64"/>
  <c r="EP7" i="64"/>
  <c r="EU6" i="64"/>
  <c r="G45" i="86" s="1"/>
  <c r="ET6" i="64"/>
  <c r="ES6" i="64"/>
  <c r="E45" i="86" s="1"/>
  <c r="ER6" i="64"/>
  <c r="C45" i="86" s="1"/>
  <c r="EQ6" i="64"/>
  <c r="EP6" i="64"/>
  <c r="A45" i="86" s="1"/>
  <c r="GO4" i="64"/>
  <c r="GO6" i="64" s="1"/>
  <c r="FG4" i="64"/>
  <c r="I45" i="86" l="1"/>
  <c r="EY7" i="64"/>
  <c r="EY9" i="64"/>
  <c r="EY8" i="64"/>
  <c r="FG10" i="64"/>
  <c r="GP4" i="64"/>
  <c r="GP6" i="64" s="1"/>
  <c r="FD6" i="64"/>
  <c r="Q4" i="64"/>
  <c r="U4" i="64" s="1"/>
  <c r="Y4" i="64" s="1"/>
  <c r="AC4" i="64" s="1"/>
  <c r="AG4" i="64" s="1"/>
  <c r="AK4" i="64" s="1"/>
  <c r="AO4" i="64" s="1"/>
  <c r="AS4" i="64" s="1"/>
  <c r="AW4" i="64" s="1"/>
  <c r="BA4" i="64" s="1"/>
  <c r="BE4" i="64" s="1"/>
  <c r="BI4" i="64" s="1"/>
  <c r="BM4" i="64" s="1"/>
  <c r="BQ4" i="64" s="1"/>
  <c r="BU4" i="64" s="1"/>
  <c r="BY4" i="64" s="1"/>
  <c r="CC4" i="64" s="1"/>
  <c r="CG4" i="64" s="1"/>
  <c r="CK4" i="64" s="1"/>
  <c r="CO4" i="64" s="1"/>
  <c r="CS4" i="64" s="1"/>
  <c r="CW4" i="64" s="1"/>
  <c r="DA4" i="64" s="1"/>
  <c r="DE4" i="64" s="1"/>
  <c r="DI4" i="64" s="1"/>
  <c r="DM4" i="64" s="1"/>
  <c r="DQ4" i="64" s="1"/>
  <c r="DU4" i="64" s="1"/>
  <c r="DY4" i="64" s="1"/>
  <c r="EC4" i="64" s="1"/>
  <c r="EV7" i="64"/>
  <c r="GL9" i="64"/>
  <c r="EV9" i="64"/>
  <c r="GL8" i="64"/>
  <c r="GL7" i="64"/>
  <c r="GL10" i="64"/>
  <c r="EV8" i="64"/>
  <c r="EV10" i="64"/>
  <c r="FH4" i="64"/>
  <c r="EV6" i="64"/>
  <c r="FH10" i="64" l="1"/>
  <c r="EY6" i="64"/>
  <c r="GQ4" i="64"/>
  <c r="GQ6" i="64" s="1"/>
  <c r="FD7" i="64"/>
  <c r="FD8" i="64"/>
  <c r="FD10" i="64"/>
  <c r="FD9" i="64"/>
  <c r="FI4" i="64"/>
  <c r="I30" i="86" l="1"/>
  <c r="I29" i="86"/>
  <c r="GR4" i="64"/>
  <c r="GR6" i="64" s="1"/>
  <c r="FI10" i="64"/>
  <c r="FJ4" i="64"/>
  <c r="GS4" i="64" l="1"/>
  <c r="GS6" i="64" s="1"/>
  <c r="FJ10" i="64"/>
  <c r="FK4" i="64"/>
  <c r="GT4" i="64" l="1"/>
  <c r="GT6" i="64" s="1"/>
  <c r="FK10" i="64"/>
  <c r="FL4" i="64"/>
  <c r="GU4" i="64" l="1"/>
  <c r="GU6" i="64" s="1"/>
  <c r="FL10" i="64"/>
  <c r="FM4" i="64"/>
  <c r="GV4" i="64" l="1"/>
  <c r="GV6" i="64" s="1"/>
  <c r="FM10" i="64"/>
  <c r="FN4" i="64"/>
  <c r="GW4" i="64" l="1"/>
  <c r="GW6" i="64" s="1"/>
  <c r="FN10" i="64"/>
  <c r="FO4" i="64"/>
  <c r="B30" i="68"/>
  <c r="GX4" i="64" l="1"/>
  <c r="GX6" i="64" s="1"/>
  <c r="FO10" i="64"/>
  <c r="FP4" i="64"/>
  <c r="GY4" i="64" l="1"/>
  <c r="GY6" i="64" s="1"/>
  <c r="FP10" i="64"/>
  <c r="FQ4" i="64"/>
  <c r="GZ4" i="64" l="1"/>
  <c r="GZ6" i="64" s="1"/>
  <c r="FQ10" i="64"/>
  <c r="FR4" i="64"/>
  <c r="HA4" i="64" l="1"/>
  <c r="HA6" i="64" s="1"/>
  <c r="FR10" i="64"/>
  <c r="FS4" i="64"/>
  <c r="HB4" i="64" l="1"/>
  <c r="HB6" i="64" s="1"/>
  <c r="FS10" i="64"/>
  <c r="FT4" i="64"/>
  <c r="HC4" i="64" l="1"/>
  <c r="HC6" i="64" s="1"/>
  <c r="FT10" i="64"/>
  <c r="FU4" i="64"/>
  <c r="HD4" i="64"/>
  <c r="HD6" i="64" s="1"/>
  <c r="FU10" i="64" l="1"/>
  <c r="FV4" i="64"/>
  <c r="HE4" i="64"/>
  <c r="HE6" i="64" s="1"/>
  <c r="FV10" i="64" l="1"/>
  <c r="FU6" i="64"/>
  <c r="FQ6" i="64"/>
  <c r="FM6" i="64"/>
  <c r="FI6" i="64"/>
  <c r="FV6" i="64"/>
  <c r="FR6" i="64"/>
  <c r="FN6" i="64"/>
  <c r="FJ6" i="64"/>
  <c r="FF6" i="64"/>
  <c r="FS6" i="64"/>
  <c r="FO6" i="64"/>
  <c r="FK6" i="64"/>
  <c r="FG6" i="64"/>
  <c r="FL6" i="64"/>
  <c r="FP6" i="64"/>
  <c r="GJ6" i="64"/>
  <c r="FT6" i="64"/>
  <c r="FH6" i="64"/>
  <c r="HF4" i="64"/>
  <c r="HF6" i="64" s="1"/>
  <c r="FW4" i="64"/>
  <c r="FW10" i="64" l="1"/>
  <c r="FW6" i="64"/>
  <c r="EX6" i="64"/>
  <c r="FX4" i="64"/>
  <c r="HG4" i="64"/>
  <c r="HG6" i="64" s="1"/>
  <c r="I21" i="86" l="1"/>
  <c r="FX10" i="64"/>
  <c r="FX6" i="64"/>
  <c r="FY4" i="64"/>
  <c r="HH4" i="64"/>
  <c r="HH6" i="64" s="1"/>
  <c r="FY10" i="64" l="1"/>
  <c r="FY6" i="64"/>
  <c r="FZ4" i="64"/>
  <c r="HI4" i="64"/>
  <c r="HI6" i="64" s="1"/>
  <c r="FZ10" i="64" l="1"/>
  <c r="FZ6" i="64"/>
  <c r="GA4" i="64"/>
  <c r="HJ4" i="64"/>
  <c r="HJ6" i="64" s="1"/>
  <c r="GA10" i="64" l="1"/>
  <c r="GA6" i="64"/>
  <c r="HK4" i="64"/>
  <c r="HK6" i="64" s="1"/>
  <c r="GB4" i="64"/>
  <c r="GB10" i="64" l="1"/>
  <c r="GB6" i="64"/>
  <c r="GC4" i="64"/>
  <c r="HL4" i="64"/>
  <c r="HL6" i="64" s="1"/>
  <c r="GC10" i="64" l="1"/>
  <c r="GC6" i="64"/>
  <c r="GD4" i="64"/>
  <c r="HM4" i="64"/>
  <c r="HM6" i="64" s="1"/>
  <c r="GD10" i="64" l="1"/>
  <c r="GD6" i="64"/>
  <c r="GE4" i="64"/>
  <c r="HN4" i="64"/>
  <c r="HN6" i="64" s="1"/>
  <c r="GE10" i="64" l="1"/>
  <c r="GE6" i="64"/>
  <c r="HO4" i="64"/>
  <c r="HO6" i="64" s="1"/>
  <c r="GF4" i="64"/>
  <c r="GF10" i="64" l="1"/>
  <c r="GF6" i="64"/>
  <c r="HP4" i="64"/>
  <c r="HP6" i="64" s="1"/>
  <c r="GG4" i="64"/>
  <c r="GG10" i="64" l="1"/>
  <c r="GG6" i="64"/>
  <c r="GH4" i="64"/>
  <c r="GH10" i="64" l="1"/>
  <c r="GH6" i="64"/>
  <c r="GI4" i="64"/>
  <c r="I11" i="68"/>
  <c r="B29" i="68"/>
  <c r="B28" i="68"/>
  <c r="B27" i="68"/>
  <c r="B26" i="68"/>
  <c r="B23" i="68"/>
  <c r="B20" i="68"/>
  <c r="B18" i="67"/>
  <c r="M14" i="67"/>
  <c r="D14" i="66"/>
  <c r="T13" i="66"/>
  <c r="R13" i="66"/>
  <c r="B24" i="68" s="1"/>
  <c r="Q13" i="66"/>
  <c r="P13" i="66"/>
  <c r="B22" i="68" s="1"/>
  <c r="O13" i="66"/>
  <c r="B21" i="68" s="1"/>
  <c r="J10" i="66"/>
  <c r="H10" i="66"/>
  <c r="J14" i="67" s="1"/>
  <c r="V14" i="66" l="1"/>
  <c r="U14" i="66"/>
  <c r="W14" i="66"/>
  <c r="N14" i="66"/>
  <c r="H14" i="66"/>
  <c r="Y14" i="66"/>
  <c r="Y16" i="66" s="1"/>
  <c r="M14" i="66"/>
  <c r="G14" i="66"/>
  <c r="G16" i="66" s="1"/>
  <c r="X14" i="66"/>
  <c r="L14" i="66"/>
  <c r="A14" i="66"/>
  <c r="K14" i="66"/>
  <c r="C14" i="66"/>
  <c r="O14" i="66"/>
  <c r="I14" i="66"/>
  <c r="T14" i="66"/>
  <c r="P14" i="66"/>
  <c r="J14" i="66"/>
  <c r="B14" i="66"/>
  <c r="G18" i="67"/>
  <c r="L18" i="67"/>
  <c r="E18" i="67"/>
  <c r="J18" i="67"/>
  <c r="D18" i="67"/>
  <c r="I18" i="67"/>
  <c r="A18" i="67"/>
  <c r="F18" i="67"/>
  <c r="H18" i="67"/>
  <c r="S14" i="66"/>
  <c r="GI10" i="64"/>
  <c r="FB10" i="64" s="1"/>
  <c r="I22" i="86" s="1"/>
  <c r="GI6" i="64"/>
  <c r="R14" i="66" l="1"/>
  <c r="Q14" i="66"/>
  <c r="S16" i="66"/>
  <c r="FA6" i="64"/>
  <c r="EZ6" i="64"/>
  <c r="Z14" i="66" l="1"/>
  <c r="FE6" i="64"/>
  <c r="D4" i="87" s="1"/>
  <c r="I24" i="86"/>
  <c r="I23" i="86"/>
  <c r="T16" i="66"/>
  <c r="V16" i="66"/>
  <c r="U16" i="66"/>
  <c r="X16" i="66"/>
  <c r="G4" i="87" l="1"/>
  <c r="E4" i="87"/>
  <c r="I4" i="87"/>
  <c r="I31" i="86"/>
  <c r="I16" i="66"/>
  <c r="M16" i="66"/>
  <c r="J16" i="66"/>
  <c r="L16" i="66"/>
  <c r="H16" i="66"/>
  <c r="K16" i="66"/>
  <c r="H30" i="68"/>
  <c r="H26" i="68"/>
  <c r="H27" i="68"/>
  <c r="H28" i="68"/>
  <c r="K4" i="87" l="1"/>
  <c r="H4" i="87"/>
  <c r="J4" i="87"/>
  <c r="G11" i="86"/>
  <c r="W16" i="66"/>
  <c r="K18" i="67"/>
  <c r="G11" i="68"/>
  <c r="N16" i="66" l="1"/>
  <c r="O16" i="66" l="1"/>
  <c r="H20" i="68"/>
  <c r="H29" i="68"/>
  <c r="H21" i="68" l="1"/>
  <c r="C2" i="13" l="1"/>
  <c r="H31" i="68" l="1"/>
  <c r="H25" i="68" l="1"/>
  <c r="Q16" i="66"/>
  <c r="R16" i="66"/>
  <c r="H24" i="68" l="1"/>
  <c r="H23" i="68"/>
  <c r="P16" i="66" l="1"/>
  <c r="H22" i="68" l="1"/>
  <c r="Z16" i="66"/>
  <c r="H32" i="68" l="1"/>
  <c r="AA14" i="66"/>
  <c r="AA16" i="66" s="1"/>
  <c r="J3" i="6" l="1"/>
  <c r="I3" i="6"/>
  <c r="C4" i="6" l="1"/>
  <c r="I13" i="86" s="1"/>
  <c r="B4" i="6"/>
  <c r="E4" i="6" l="1"/>
  <c r="H11" i="86" s="1"/>
  <c r="H13" i="86"/>
  <c r="G53" i="86" s="1"/>
  <c r="H13" i="68"/>
  <c r="G49" i="68" s="1"/>
  <c r="I13" i="68"/>
  <c r="L14" i="67"/>
  <c r="H11" i="68" l="1"/>
  <c r="E14" i="67"/>
  <c r="E10" i="66"/>
  <c r="G1" i="64"/>
  <c r="G1" i="59"/>
  <c r="G54" i="86"/>
  <c r="G51" i="68"/>
  <c r="I50" i="68"/>
  <c r="D4" i="6"/>
  <c r="F1" i="6" s="1"/>
  <c r="B14" i="67" l="1"/>
  <c r="A13" i="68"/>
  <c r="D9" i="66"/>
  <c r="A14" i="67"/>
  <c r="Z1" i="67" s="1"/>
  <c r="F13" i="68" l="1"/>
  <c r="AB14" i="66" l="1"/>
  <c r="AB16" i="66" s="1"/>
  <c r="H33" i="68" l="1"/>
  <c r="H34" i="68" s="1"/>
  <c r="AC14" i="66"/>
  <c r="AC16" i="66" s="1"/>
  <c r="T2" i="13" l="1"/>
  <c r="AB2" i="13" l="1"/>
  <c r="F4" i="87" l="1"/>
  <c r="I33" i="86" s="1"/>
  <c r="F2" i="13"/>
  <c r="IB6" i="64"/>
  <c r="F11" i="68"/>
  <c r="I32" i="86" l="1"/>
  <c r="F55" i="13"/>
  <c r="J2" i="13"/>
  <c r="J55" i="13" s="1"/>
  <c r="U2" i="13"/>
  <c r="V2" i="13" s="1"/>
  <c r="I36" i="8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I15" authorId="0" shapeId="0" xr:uid="{7502E313-272F-4205-BA3D-21D079D7C757}">
      <text>
        <r>
          <rPr>
            <b/>
            <sz val="9"/>
            <color indexed="81"/>
            <rFont val="Segoe UI"/>
            <family val="2"/>
          </rPr>
          <t xml:space="preserve">Vantagem para o Empregado:
</t>
        </r>
        <r>
          <rPr>
            <sz val="9"/>
            <color indexed="81"/>
            <rFont val="Segoe UI"/>
            <family val="2"/>
          </rPr>
          <t>Somente quando as deduções forem superior a R$528,00 (dedução fixa do modo simpificado)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E15" authorId="0" shapeId="0" xr:uid="{7F256B6E-7EE3-4C18-8BE3-A086AB0A2F82}">
      <text>
        <r>
          <rPr>
            <b/>
            <sz val="9"/>
            <color indexed="81"/>
            <rFont val="Segoe UI"/>
            <family val="2"/>
          </rPr>
          <t xml:space="preserve">Dica: </t>
        </r>
        <r>
          <rPr>
            <sz val="9"/>
            <color indexed="81"/>
            <rFont val="Segoe UI"/>
            <family val="2"/>
          </rPr>
          <t xml:space="preserve">Quando as deduções legais forem superiores a R$528,00, a forma antiga é mais viável)
</t>
        </r>
      </text>
    </comment>
  </commentList>
</comments>
</file>

<file path=xl/sharedStrings.xml><?xml version="1.0" encoding="utf-8"?>
<sst xmlns="http://schemas.openxmlformats.org/spreadsheetml/2006/main" count="14823" uniqueCount="3508">
  <si>
    <t>DRE</t>
  </si>
  <si>
    <t>PERÍODO REALIZAÇÃO</t>
  </si>
  <si>
    <t>FERIADOS</t>
  </si>
  <si>
    <t>Obs: Digitar feriados apenas quando forem entre 2ª e 6ª feira</t>
  </si>
  <si>
    <t>Contrato</t>
  </si>
  <si>
    <t>Empresa:</t>
  </si>
  <si>
    <t>Período</t>
  </si>
  <si>
    <t>Crédito</t>
  </si>
  <si>
    <t>Tipo</t>
  </si>
  <si>
    <t>IR</t>
  </si>
  <si>
    <t>Apenas para Cooperativas (1,5%)</t>
  </si>
  <si>
    <t>CRMC</t>
  </si>
  <si>
    <t>EMPRESA</t>
  </si>
  <si>
    <t>PA</t>
  </si>
  <si>
    <t>CONTRATO</t>
  </si>
  <si>
    <t>EMPENHO</t>
  </si>
  <si>
    <t>PERÍODO</t>
  </si>
  <si>
    <t>OS</t>
  </si>
  <si>
    <t>VALOR</t>
  </si>
  <si>
    <t>Fixo</t>
  </si>
  <si>
    <t>LIQUIDAÇÃO</t>
  </si>
  <si>
    <t xml:space="preserve">EMPENHO </t>
  </si>
  <si>
    <t>NF</t>
  </si>
  <si>
    <t>PER. REALIZAÇÃO</t>
  </si>
  <si>
    <t>LIQUIDADO</t>
  </si>
  <si>
    <t>SOF</t>
  </si>
  <si>
    <t>CONF</t>
  </si>
  <si>
    <t>RESERVA</t>
  </si>
  <si>
    <t>SUB</t>
  </si>
  <si>
    <t>EL</t>
  </si>
  <si>
    <t>REFERÊNCIA</t>
  </si>
  <si>
    <t>TOTAL</t>
  </si>
  <si>
    <t>SETEMBRO</t>
  </si>
  <si>
    <t>HISTÓRICO / ANEXO</t>
  </si>
  <si>
    <t>NOME</t>
  </si>
  <si>
    <t>CONFERÊNCIA</t>
  </si>
  <si>
    <t>ANO</t>
  </si>
  <si>
    <t>APONTAMENTO CREDENCIAMENTO</t>
  </si>
  <si>
    <t xml:space="preserve"> </t>
  </si>
  <si>
    <t>ATENÇÃO</t>
  </si>
  <si>
    <t>DIAS LETIVOS</t>
  </si>
  <si>
    <t>PLACA</t>
  </si>
  <si>
    <t>NOME CONDUTOR</t>
  </si>
  <si>
    <t>TIPO DE VEÍCULO (NORMAL, ADAPTADO)</t>
  </si>
  <si>
    <t>TIPO DE ATENDIMENTO</t>
  </si>
  <si>
    <t>TOTAL CONT REG</t>
  </si>
  <si>
    <t>TOTAL CONT CAD</t>
  </si>
  <si>
    <t>KM ADICIONAL</t>
  </si>
  <si>
    <t>FALTAS - APONTAR AS DATAS</t>
  </si>
  <si>
    <t>OBSERVAÇÕES ALUNO PRESENCIAL COLUNAS FINAIS</t>
  </si>
  <si>
    <t>TOTAL ALUNOS N CAD PRESENCIAIS (30 DIAS)</t>
  </si>
  <si>
    <t>TOTAL ALUNOS ATIV.COMPL. N CAD</t>
  </si>
  <si>
    <t>TOTAL ALUNOS CAD PRESENCIAIS (30 DIAS)</t>
  </si>
  <si>
    <t>TOTAL ALUNOS ATIV.COMPL. CAD</t>
  </si>
  <si>
    <t>TOTAL GERAL</t>
  </si>
  <si>
    <t>Contratos Especiais (Valor fixo)</t>
  </si>
  <si>
    <t>Valor total alunos presenciais (30 dias)</t>
  </si>
  <si>
    <t>Ativ.Complementar Continuada</t>
  </si>
  <si>
    <t>Valor alunos presenciais (menos de 30 dias)</t>
  </si>
  <si>
    <t>Saida de alunos ao longo do mês</t>
  </si>
  <si>
    <t>CCA</t>
  </si>
  <si>
    <t xml:space="preserve">Valor km adicional
</t>
  </si>
  <si>
    <t>Ajuste positivo</t>
  </si>
  <si>
    <t>Ajuste negativo</t>
  </si>
  <si>
    <t>Desconto faltas</t>
  </si>
  <si>
    <t>Multa Contratual</t>
  </si>
  <si>
    <t>VALOR ATESTE</t>
  </si>
  <si>
    <t>CÁLCULO</t>
  </si>
  <si>
    <t>DIAS</t>
  </si>
  <si>
    <t>N CAD presencial</t>
  </si>
  <si>
    <t xml:space="preserve">CAD </t>
  </si>
  <si>
    <t>AT. COMPL. N CAD</t>
  </si>
  <si>
    <t>AT. COMPL. CAD</t>
  </si>
  <si>
    <t>DADOS DO CONTRATO LICITADO</t>
  </si>
  <si>
    <t>CONTRATO Nº</t>
  </si>
  <si>
    <t>Tipo de Operação</t>
  </si>
  <si>
    <t>Km/dia</t>
  </si>
  <si>
    <t>Total Alunos</t>
  </si>
  <si>
    <t>Mês base</t>
  </si>
  <si>
    <t>D.R.E</t>
  </si>
  <si>
    <t>Nome do Contratado</t>
  </si>
  <si>
    <t>CNPJ</t>
  </si>
  <si>
    <t>Processo SEI!</t>
  </si>
  <si>
    <t>Previsão de Crédito</t>
  </si>
  <si>
    <t xml:space="preserve">                                    DEMONSTRATIVO DE PAGAMENTO</t>
  </si>
  <si>
    <t>Descrição</t>
  </si>
  <si>
    <t>Valor ( em Reais )</t>
  </si>
  <si>
    <t>( A )</t>
  </si>
  <si>
    <t>( B )</t>
  </si>
  <si>
    <t>( C )</t>
  </si>
  <si>
    <t>( D )</t>
  </si>
  <si>
    <t>( E )</t>
  </si>
  <si>
    <t>( F )</t>
  </si>
  <si>
    <t>( G )</t>
  </si>
  <si>
    <t>( H )</t>
  </si>
  <si>
    <t>( I )</t>
  </si>
  <si>
    <t>( J )</t>
  </si>
  <si>
    <t>( L )</t>
  </si>
  <si>
    <t>( M )</t>
  </si>
  <si>
    <t>Desconto por multa Contratual - Enquadramento</t>
  </si>
  <si>
    <t>( N )</t>
  </si>
  <si>
    <t>Remuneração Bruta  ( A+B+C+D+E+F+I+J) - (G+H )</t>
  </si>
  <si>
    <t>( O )</t>
  </si>
  <si>
    <t>Imposto de Renda Retido na Fonte</t>
  </si>
  <si>
    <t>( P )</t>
  </si>
  <si>
    <t>Remuneração Líquida  ( J-K-L )</t>
  </si>
  <si>
    <t>OBS FIN:</t>
  </si>
  <si>
    <t>OBS DRE:</t>
  </si>
  <si>
    <t>Declaro pelo presente, estar de acordo com as informações e valores aqui demonstrados, cujo crédito será efetuado na conta corrente por mim indicada, operando-se a quitação plena, geral e irrestrita, no ato da efetivação do crédito referenciado.</t>
  </si>
  <si>
    <t>São Paulo,______/______/______     Assinatura do Contratado__________________________________</t>
  </si>
  <si>
    <t>Documentos necessários para liquidação</t>
  </si>
  <si>
    <t>Informações importantes</t>
  </si>
  <si>
    <t>Link Cadin:</t>
  </si>
  <si>
    <t>http://www3.prefeitura.sp.gov.br/cadin/Pesq_Deb.aspx</t>
  </si>
  <si>
    <t>Link para consulta de pagamento:</t>
  </si>
  <si>
    <t>http://sfemp.prefeitura.sp.gov.br/cons_pagto.aspx</t>
  </si>
  <si>
    <t>Para declaração de IRRF, favor utilizarem este CNPJ - Secretaria Municipal da Fazenda (Fonte Pagadora)  46.392.130/0003-80</t>
  </si>
  <si>
    <t>Link Informe de rendimentos IR:</t>
  </si>
  <si>
    <t>https://sofconsulta.prefeitura.sp.gov.br/ir</t>
  </si>
  <si>
    <t>Para emissão das notas fiscais, favor utilizarem este CNPJ - Secretaria Municipal de Mobilidade e Transp. 46.392.155/0001-11</t>
  </si>
  <si>
    <t>Obs. O número do seu processo SEI! encontra-se na parte superior do demonstrativo</t>
  </si>
  <si>
    <t xml:space="preserve">Contrato : </t>
  </si>
  <si>
    <t xml:space="preserve">CE:    </t>
  </si>
  <si>
    <t xml:space="preserve">Mês:       </t>
  </si>
  <si>
    <t>à</t>
  </si>
  <si>
    <t>OPERAÇÃO DO CONDUTOR</t>
  </si>
  <si>
    <t>VEICULO</t>
  </si>
  <si>
    <t>Operação/ Mês</t>
  </si>
  <si>
    <t>Valores/Mês</t>
  </si>
  <si>
    <t>Valor Bruto</t>
  </si>
  <si>
    <t>Base de Cálculo IR</t>
  </si>
  <si>
    <t>Valor Liquido</t>
  </si>
  <si>
    <t>TOTAL ALUNOS N CAD PRESENCIAIS ( MENOS DE 30 DIAS)</t>
  </si>
  <si>
    <t>TOTAL ALUNOS CAD PRESENCIAIS (MENOS DE 30 DIAS</t>
  </si>
  <si>
    <t>Atestado pela CE através da planilha de compromisso a pagar - processo de pagamento</t>
  </si>
  <si>
    <t>ATESTADO DE PRESTAÇÃO DE SERVIÇOS</t>
  </si>
  <si>
    <t>C.E.</t>
  </si>
  <si>
    <t>a</t>
  </si>
  <si>
    <t>CREDENCIAMENTO</t>
  </si>
  <si>
    <t>OBSERVAÇÕES</t>
  </si>
  <si>
    <t>Diretor da DRE</t>
  </si>
  <si>
    <t>Responsável pelo Ateste do Serviço na DRE</t>
  </si>
  <si>
    <t>Responsável pelo TEG na DRE</t>
  </si>
  <si>
    <t>Nome:</t>
  </si>
  <si>
    <t>RF:</t>
  </si>
  <si>
    <t>Cargo:</t>
  </si>
  <si>
    <t>TOTAL GERAL REG</t>
  </si>
  <si>
    <t>TOTAL GERAL CAD</t>
  </si>
  <si>
    <t>Cont N CAD</t>
  </si>
  <si>
    <t xml:space="preserve">Cont CAD </t>
  </si>
  <si>
    <t>Cadeirante</t>
  </si>
  <si>
    <t>multa</t>
  </si>
  <si>
    <t>Recesso escolar desconto de 10 dias nas atividades complementares</t>
  </si>
  <si>
    <t>Outros apontamentos</t>
  </si>
  <si>
    <t>Enviar os documentos na ordem informada abaixo em um único arquivo PDF.</t>
  </si>
  <si>
    <t>1 - Demonstrativo assinado.</t>
  </si>
  <si>
    <t>2 - Nota fiscal referente ao valor bruto.</t>
  </si>
  <si>
    <t>5 - Relatório do FGTS digital.</t>
  </si>
  <si>
    <t>Atual</t>
  </si>
  <si>
    <t>Km</t>
  </si>
  <si>
    <t>2,5% Regular</t>
  </si>
  <si>
    <t>Anterior COM AUMENTO 4,91</t>
  </si>
  <si>
    <t>Anterior ANTES DO AUMENTO</t>
  </si>
  <si>
    <t>Percapita</t>
  </si>
  <si>
    <t>Crechee</t>
  </si>
  <si>
    <t>Especiall</t>
  </si>
  <si>
    <t>2,5% Cadeirantee</t>
  </si>
  <si>
    <t>01/06 a 30/06/2025</t>
  </si>
  <si>
    <t>SEI</t>
  </si>
  <si>
    <t>Tipo Optante</t>
  </si>
  <si>
    <t>Optante</t>
  </si>
  <si>
    <t>Cooperativa</t>
  </si>
  <si>
    <t>Outros</t>
  </si>
  <si>
    <t>Período Inicial</t>
  </si>
  <si>
    <t>Período Final</t>
  </si>
  <si>
    <t>Mês</t>
  </si>
  <si>
    <t>Base de Calculo para as Demais Planilhas</t>
  </si>
  <si>
    <t>Legenda</t>
  </si>
  <si>
    <t>Quantidade</t>
  </si>
  <si>
    <t>não  e processado por tipo segundo o thiago</t>
  </si>
  <si>
    <t>Periodo Operacional</t>
  </si>
  <si>
    <t>Veículo</t>
  </si>
  <si>
    <t>Placa</t>
  </si>
  <si>
    <t xml:space="preserve">Demonstrativo de Pagamento: </t>
  </si>
  <si>
    <t>pdf2</t>
  </si>
  <si>
    <t>limpeza de variaveis com erro</t>
  </si>
  <si>
    <t>PDF3</t>
  </si>
  <si>
    <t>mudança salar com wtemp</t>
  </si>
  <si>
    <t>mudança pasta gravacao pdf criando  o subdiretorio da dre</t>
  </si>
  <si>
    <t>mudança verificando se deve gerar pdf</t>
  </si>
  <si>
    <t>COOP DE TRANSP ESC DA Z SUL DE SP - COOPERTRES</t>
  </si>
  <si>
    <t>COOP DE TRANSP ESC NORTE SAO PAULO - COOPERNORTE</t>
  </si>
  <si>
    <t>COOP TRANSP ESC CAP SOC COOPERCAPS</t>
  </si>
  <si>
    <t>COOPER MAIS - COOPERATIVA DE TRANSPORTES</t>
  </si>
  <si>
    <t>COOPER SAO PAULO C T C P ESC E T DE SP</t>
  </si>
  <si>
    <t>COOPERARTE - COOPERATIVA DE TRANSPORTES DE SAO PAULO</t>
  </si>
  <si>
    <t>COOPERATIVA BRASILEIRA DE TRANSPORTE - COBRATE</t>
  </si>
  <si>
    <t>COOPERATIVA DE T. E. C. M. - COOTRECM</t>
  </si>
  <si>
    <t>COOPERVANS - COOP TRANS CAR DE PASS ESC E TUR</t>
  </si>
  <si>
    <t>COOPER-X - COOP. SERV. TRANSP. ESCOLAR SP</t>
  </si>
  <si>
    <t>COOTRECESP COOP DE TRANSP ROD ESC COL DO E DE SP</t>
  </si>
  <si>
    <t>DBL TRANSPORTES EIRELI</t>
  </si>
  <si>
    <t>HIGOR JOAO PAULO APARECIDO GOMES - ME</t>
  </si>
  <si>
    <t>LP TRANSPORTES LTDA</t>
  </si>
  <si>
    <t>SANS TRANSPORTES LTDA - ME</t>
  </si>
  <si>
    <t>TRANSPEVE TRANSPORTES LTDA</t>
  </si>
  <si>
    <t>pdf4</t>
  </si>
  <si>
    <t>mudou sai para xlsx</t>
  </si>
  <si>
    <t>muda a formula do contrato especial</t>
  </si>
  <si>
    <t>=especial/30 * (=SE(($G6-$F6)=($G$5-$F$5);30;($G6-$F6)+1))</t>
  </si>
  <si>
    <t>pdf5</t>
  </si>
  <si>
    <t>Dias Letivos</t>
  </si>
  <si>
    <t>Periodo de Operação</t>
  </si>
  <si>
    <t>a digitar</t>
  </si>
  <si>
    <t>A.C.G. TRANSPORTE ESCOLAR LTDA</t>
  </si>
  <si>
    <t>AME TRANSPORTE LTDA</t>
  </si>
  <si>
    <t>AMIGOS TRANS LTDA</t>
  </si>
  <si>
    <t>AMINADABE TRANSPORTES LTDA - ME</t>
  </si>
  <si>
    <t>ARCA ENCANTADA TRANSPORTES LTDA - ME</t>
  </si>
  <si>
    <t>CASSIO ALVES XAVIER 37856680822</t>
  </si>
  <si>
    <t>COOP DE TR DA CAP DE SP - COOPER CAPITAL</t>
  </si>
  <si>
    <t>COOPER MK - COOPERATIVA DE TRANSPORTES</t>
  </si>
  <si>
    <t>COOPER TRANS MOBILY - C DE T D E M URBANA</t>
  </si>
  <si>
    <t>COOPERBUTANTA - COOPERATIVA DE TRANSP ESC DO BUTANTA</t>
  </si>
  <si>
    <t>CRISTIANO DE OLIVEIRA BRITO 16619400809</t>
  </si>
  <si>
    <t>D.J.PORCINO TRANSPORTE ESCOLAR - ME</t>
  </si>
  <si>
    <t>DE &amp; DI TRANSPORTE LTDA</t>
  </si>
  <si>
    <t>DELUZ TRANSPORTES LTDA</t>
  </si>
  <si>
    <t>EDILSON DA LUZ CARVALHO - ME</t>
  </si>
  <si>
    <t>EDSON LUIZ FERNANDES 28310204841</t>
  </si>
  <si>
    <t>ELLOS TRANSPORTE ESCOLAR E LOCACAO DE VEICULOS LTDA - ME</t>
  </si>
  <si>
    <t>EVOLUTION TRANSPORTES LTDA - ME</t>
  </si>
  <si>
    <t>FERNANDO PEREIRA TRANSPORTE</t>
  </si>
  <si>
    <t>FF TRANSPORTE ESCOLAR LTDA - ME</t>
  </si>
  <si>
    <t>FM TRANSPORTE ESCOLAR LTDA</t>
  </si>
  <si>
    <t>GENA TRANSPORTE ESCOLAR LTDA - ME</t>
  </si>
  <si>
    <t>HOREBE TRANSPORTE E TURISMO LTDA - ME</t>
  </si>
  <si>
    <t>J.S. LOCADORA E TRANSPORTES LTDA - ME</t>
  </si>
  <si>
    <t>JULIEDRY TRANSPORTES LTDA - ME</t>
  </si>
  <si>
    <t>KATHIA HELENA SILVA - ME</t>
  </si>
  <si>
    <t>L.C.M DA SILVA - TRANSPORTES ESCOLAR -ME</t>
  </si>
  <si>
    <t>LAERCIO ALVES DA CUNHA TRANSPORTES ESCOLARES LTDA</t>
  </si>
  <si>
    <t>LUNI TRANSPORTES LTDA - ME</t>
  </si>
  <si>
    <t>LWG SERVICOS LTDA - ME</t>
  </si>
  <si>
    <t>MARCIA REGINA DE SOUZA TRANSPORTE - ME</t>
  </si>
  <si>
    <t>MARIA FERNANDA TRANSPORTES LTDA</t>
  </si>
  <si>
    <t>ONITUTAM - TRANSPORTE ESCOLAR LTDA - ME</t>
  </si>
  <si>
    <t>OSMAR ALVES JUNIOR TRANSPORTES - ME</t>
  </si>
  <si>
    <t>RBS TRANSPORTE ESCOLAR LTDA</t>
  </si>
  <si>
    <t>RP TRANSPORTE ESCOLAR LTDA</t>
  </si>
  <si>
    <t>SAPECA S TRANSPORTES E LOCACAO LTDA</t>
  </si>
  <si>
    <t>TIO MARCIO &amp; TIA ANA TRANSPORTES ESCOLAR LTDA - ME</t>
  </si>
  <si>
    <t>TRANSPAC TRANSPORTE ESCOLAR E TURISMO LTDA - ME</t>
  </si>
  <si>
    <t>TRANSPORTE ESCOLAR DANDALE LTDA - ME</t>
  </si>
  <si>
    <t>Termo_de_adesao</t>
  </si>
  <si>
    <t>CNPJ_CPF</t>
  </si>
  <si>
    <t>Previsao de Crédito</t>
  </si>
  <si>
    <t>IR ACUMULA</t>
  </si>
  <si>
    <t>IR NORMAL</t>
  </si>
  <si>
    <t>NOVA BASE</t>
  </si>
  <si>
    <t>IR Retido</t>
  </si>
  <si>
    <t xml:space="preserve">RetenCAo Sest/ Senat </t>
  </si>
  <si>
    <t>RetenCAo de INSS</t>
  </si>
  <si>
    <t>CPF</t>
  </si>
  <si>
    <t>Acima de 4.664,68</t>
  </si>
  <si>
    <t>De 3.751,06 até 4.664,68</t>
  </si>
  <si>
    <t>De 2.826,66 até 3.751,05</t>
  </si>
  <si>
    <t>De 2.428,81 até 2.826,65</t>
  </si>
  <si>
    <t>Até 2.428,80</t>
  </si>
  <si>
    <t>Desconto</t>
  </si>
  <si>
    <t>% Retenção</t>
  </si>
  <si>
    <t>Valor base</t>
  </si>
  <si>
    <t>Nova base de cálculo IRRF</t>
  </si>
  <si>
    <t>Remuneração Líquida  (L-M-N-O-P)</t>
  </si>
  <si>
    <t>Desconto por Multa Contratual - Enquadramento</t>
  </si>
  <si>
    <t>( Q )</t>
  </si>
  <si>
    <t>SEST/SENAT 2,5%</t>
  </si>
  <si>
    <t>INSS 11%</t>
  </si>
  <si>
    <t>Remuneração bruta (A+B+C+D+E+F+G+H+I) - (H-J)</t>
  </si>
  <si>
    <t>Outros Apontamentos</t>
  </si>
  <si>
    <t>( K )</t>
  </si>
  <si>
    <t>Atividade Complementar Continuada</t>
  </si>
  <si>
    <t xml:space="preserve">Descontos por Faltas </t>
  </si>
  <si>
    <t>Ajustes Negativos</t>
  </si>
  <si>
    <t>Remuneração Variável Medida  km adicional</t>
  </si>
  <si>
    <t>Saida de Alunos ao longo do mês</t>
  </si>
  <si>
    <t>Remuneração transporte alunos presenciais valor proporconial (menos de 30 dias)</t>
  </si>
  <si>
    <t>Remuneração CCA</t>
  </si>
  <si>
    <t>Remuneração transporte alunos presenciais</t>
  </si>
  <si>
    <t>Remuneração Fixa integral</t>
  </si>
  <si>
    <t>Alunos/Mês</t>
  </si>
  <si>
    <t>Placas</t>
  </si>
  <si>
    <t>Km/mês</t>
  </si>
  <si>
    <t>Retenção INSS</t>
  </si>
  <si>
    <t>indice A</t>
  </si>
  <si>
    <t>indice B</t>
  </si>
  <si>
    <t>retençao</t>
  </si>
  <si>
    <t>Nova Base</t>
  </si>
  <si>
    <t>ANDREIA PEREIRA DA SILVA</t>
  </si>
  <si>
    <t>MARCELO PEREIRA DA SILVA</t>
  </si>
  <si>
    <t>EDSON DE ARAUJO MOREIRA</t>
  </si>
  <si>
    <t>FERNANDO PEREIRA</t>
  </si>
  <si>
    <t>LAERCIO ALVES DA CUNHA</t>
  </si>
  <si>
    <t>JOSENILDO RODRIGUES DE SOUZA</t>
  </si>
  <si>
    <t>ROBSON MANOEL FERNANDES</t>
  </si>
  <si>
    <t>IVANILDO ALVES LIMA</t>
  </si>
  <si>
    <t>APELIDO:</t>
  </si>
  <si>
    <t>6 - Relatório do FGTS digital.</t>
  </si>
  <si>
    <t>N CAD PRES</t>
  </si>
  <si>
    <t>AT COMP N CAD PRES</t>
  </si>
  <si>
    <t>CAD PRES</t>
  </si>
  <si>
    <t>AT COMP CAD PRES</t>
  </si>
  <si>
    <t>São Paulo,______/______/______     Assinatura do Responsável na D.R.E__________________________________</t>
  </si>
  <si>
    <t>3 - Guia do INSS e comprovante de pagamento referente a competência:</t>
  </si>
  <si>
    <t>4 - Guia do ISS (ou DAS em caso de optante pelo SIMPLES) e comprovante de pagamento ref. a competência:</t>
  </si>
  <si>
    <t>5 - Guia do FGTS e comprovante de pagamento referente a competência:</t>
  </si>
  <si>
    <t>4 - Guia do FGTS e comprovante de pagamento referente a competência:</t>
  </si>
  <si>
    <t/>
  </si>
  <si>
    <t>Regular</t>
  </si>
  <si>
    <t>CREDENCIADO</t>
  </si>
  <si>
    <t>APELIDO</t>
  </si>
  <si>
    <t>COOPER CAPITAL</t>
  </si>
  <si>
    <t>COOPERTRES</t>
  </si>
  <si>
    <t>COOPERNORTE</t>
  </si>
  <si>
    <t>COOPERCAPS</t>
  </si>
  <si>
    <t>COOPER MAIS</t>
  </si>
  <si>
    <t>COOPER MK</t>
  </si>
  <si>
    <t>COOPER SAO PAULO</t>
  </si>
  <si>
    <t>COOPER MOBILY</t>
  </si>
  <si>
    <t>COOPERARTE</t>
  </si>
  <si>
    <t>COBRATE</t>
  </si>
  <si>
    <t>COOTRECM</t>
  </si>
  <si>
    <t>COOP BUTANTA</t>
  </si>
  <si>
    <t>COOPERVANS</t>
  </si>
  <si>
    <t>COOPERX</t>
  </si>
  <si>
    <t>COOTRECESP</t>
  </si>
  <si>
    <t>CARIVALDO DE JESUS</t>
  </si>
  <si>
    <t>DAVID LOPES BATISTA</t>
  </si>
  <si>
    <t>EDMILSON JOSE DE OLIVEIRA</t>
  </si>
  <si>
    <t>ELIENE ROCHA DE SANTANA</t>
  </si>
  <si>
    <t>FABIANO JACINTO SILVA</t>
  </si>
  <si>
    <t>FABIO DE FAUSTO FERREIRA</t>
  </si>
  <si>
    <t>GILDSLAINE CANUTO</t>
  </si>
  <si>
    <t>HELTON DE SOUZA LEITE</t>
  </si>
  <si>
    <t>HENRIQUE DA SILVA ALFERES</t>
  </si>
  <si>
    <t>JACYARA DOS SANTOS SILVA</t>
  </si>
  <si>
    <t>JOAO PAULO DA SILVA</t>
  </si>
  <si>
    <t>JOEL DE SOUZA FLORENCIO</t>
  </si>
  <si>
    <t>JOSE ANDRE DOS SANTOS</t>
  </si>
  <si>
    <t>LUCAS PEREIRA DO NASCIMENTO</t>
  </si>
  <si>
    <t>MARCIO JOSE SANTANA</t>
  </si>
  <si>
    <t>MARIA DA PAZ COELHO FEITOSA</t>
  </si>
  <si>
    <t>MAYKON WILKOVESKI FERREIRA</t>
  </si>
  <si>
    <t>NILSON SOUSA OLIVEIRA</t>
  </si>
  <si>
    <t>RAFAEL MARTINS DE LIMA</t>
  </si>
  <si>
    <t>REJANE MARIA DE SANTANA SANTOS</t>
  </si>
  <si>
    <t>ROGERIO SIQUEIRA DA SILVA</t>
  </si>
  <si>
    <t>TARCISIO DE ALMEIDA SANCHO</t>
  </si>
  <si>
    <t>VALDEMIR DE CARVALHO SANTOS</t>
  </si>
  <si>
    <t>VALDEMIR DE FAUSTO FERREIRA</t>
  </si>
  <si>
    <t>VARLEI ALMEIDA DOS SANTOS</t>
  </si>
  <si>
    <t>WILLIAN MACHADO DA SILVA</t>
  </si>
  <si>
    <t>ACG</t>
  </si>
  <si>
    <t>AME</t>
  </si>
  <si>
    <t>AMIGOS</t>
  </si>
  <si>
    <t>AMINADABE</t>
  </si>
  <si>
    <t>ARCA</t>
  </si>
  <si>
    <t>CASSIO ALVES</t>
  </si>
  <si>
    <t>CRISTIANO DE OLIVEIRA</t>
  </si>
  <si>
    <t>D.J.PORCINO</t>
  </si>
  <si>
    <t>DBL</t>
  </si>
  <si>
    <t>DE E DI</t>
  </si>
  <si>
    <t>DELUZ</t>
  </si>
  <si>
    <t>EDILSON DA LUZ</t>
  </si>
  <si>
    <t>EDSON LUIZ</t>
  </si>
  <si>
    <t>ELLOS</t>
  </si>
  <si>
    <t>EVOLUTION</t>
  </si>
  <si>
    <t>FF</t>
  </si>
  <si>
    <t>FM</t>
  </si>
  <si>
    <t>GENA</t>
  </si>
  <si>
    <t xml:space="preserve">HIGOR </t>
  </si>
  <si>
    <t>HOREBE</t>
  </si>
  <si>
    <t>JS</t>
  </si>
  <si>
    <t>JAIME VITORIO DOS SANTOS NETO - ME</t>
  </si>
  <si>
    <t>JAIME VITORIO</t>
  </si>
  <si>
    <t>JULIEDRY</t>
  </si>
  <si>
    <t>KATHIA</t>
  </si>
  <si>
    <t xml:space="preserve">LCM DA SILVA </t>
  </si>
  <si>
    <t>LAERCIO</t>
  </si>
  <si>
    <t>LP</t>
  </si>
  <si>
    <t>LUNI</t>
  </si>
  <si>
    <t>LWG</t>
  </si>
  <si>
    <t>MARCIA REGINA</t>
  </si>
  <si>
    <t xml:space="preserve">MARIA JOSE </t>
  </si>
  <si>
    <t>MILLA TRANSPORTE E TURISMO LTDA - EPP</t>
  </si>
  <si>
    <t>MILLA</t>
  </si>
  <si>
    <t>ONITUTAM</t>
  </si>
  <si>
    <t>OSMAR ALVES</t>
  </si>
  <si>
    <t>RBS</t>
  </si>
  <si>
    <t>RP</t>
  </si>
  <si>
    <t>SANS</t>
  </si>
  <si>
    <t>SAPECA</t>
  </si>
  <si>
    <t>TIO MARCIO E TIA ANA</t>
  </si>
  <si>
    <t xml:space="preserve">TRANSPAC </t>
  </si>
  <si>
    <t>TRANSPEVE</t>
  </si>
  <si>
    <t>DANDALE</t>
  </si>
  <si>
    <t>CL</t>
  </si>
  <si>
    <t>COOPER - CET COOP. C. E. TRANSP. GERAIS</t>
  </si>
  <si>
    <t>COOPER CET</t>
  </si>
  <si>
    <t>COOPER CAPAO COOPERATIVA DE TRANSPORTES</t>
  </si>
  <si>
    <t>COOPER CAPAO</t>
  </si>
  <si>
    <t>COOPER LIVRE - COOPERATIVA DE TRANSPORTE ESCOLAR</t>
  </si>
  <si>
    <t>COOPER LIVRE</t>
  </si>
  <si>
    <t>COOPERATIVA DE TRANSPORTE NOVA ERA</t>
  </si>
  <si>
    <t>COOPER NOVA ERA</t>
  </si>
  <si>
    <t>ACACIO AMORIM DA SILVA</t>
  </si>
  <si>
    <t>ADAIR JOSE COSTA</t>
  </si>
  <si>
    <t>ADALTON ANACLETO DE JESUS</t>
  </si>
  <si>
    <t>ADEILDA MARIA DOS REIS</t>
  </si>
  <si>
    <t>ADELITA PEREIRA DOS ANJOS</t>
  </si>
  <si>
    <t>ADEMIR PIMENTEL DA SILVA</t>
  </si>
  <si>
    <t>ADRIANA CONCEICAO DO NASCIMENTO LIRA</t>
  </si>
  <si>
    <t>AILTON HONORATO DE SOUSA</t>
  </si>
  <si>
    <t>ALBERTO YUKIO ITINO</t>
  </si>
  <si>
    <t>ALESSANDRA BRANDOLIN AVANSO</t>
  </si>
  <si>
    <t>ALEX CERQUEIRA DA SILVA</t>
  </si>
  <si>
    <t>ALEXANDRE ARANDAS FERREIRA</t>
  </si>
  <si>
    <t>ALINE APARECIDA GONCALVES DE OLIVEIRA</t>
  </si>
  <si>
    <t>ANA APARECIDA BITENCOURT LOPES</t>
  </si>
  <si>
    <t>ANA CLAUDIA MORIYAMA GAMBOA SANTOS</t>
  </si>
  <si>
    <t>ANA CRISTINA LEAL NERY DA SILVA</t>
  </si>
  <si>
    <t>ANDERSON ANTUNES RIBEIRO</t>
  </si>
  <si>
    <t>ANDERSON DE ANDRADE GOMES</t>
  </si>
  <si>
    <t>ANDERSON GONCALVES MONTEIRO</t>
  </si>
  <si>
    <t>ANDERSON MOREIRA GUEDES</t>
  </si>
  <si>
    <t>ANDERSON TALES E SILVA</t>
  </si>
  <si>
    <t>ANDRE APARECIDO FREIRE</t>
  </si>
  <si>
    <t>ANDRE DA FONSECA</t>
  </si>
  <si>
    <t>ANDREA CARDOSO</t>
  </si>
  <si>
    <t>ANTONIO COIMBRA DE SOUSA</t>
  </si>
  <si>
    <t>ANTONIO GONCALVES DE OLIVEIRA</t>
  </si>
  <si>
    <t>ANTONIO VIVALDO DA SILVA PEREIRA</t>
  </si>
  <si>
    <t>ARIOVALDO DE JESUS LUCIO</t>
  </si>
  <si>
    <t>BENEDITO CANDIDO DA SILVA FILHO</t>
  </si>
  <si>
    <t>BRUNO DE LIMA LOPES</t>
  </si>
  <si>
    <t>CARLOS ALBERTO DOS SANTOS</t>
  </si>
  <si>
    <t>CATIA DO CARMO NUNES</t>
  </si>
  <si>
    <t>CELSO JOSIAS DA SILVA</t>
  </si>
  <si>
    <t>CICERA CORREIA NERI FONSECA</t>
  </si>
  <si>
    <t>CICERA RODRIGUES DE SOUZA</t>
  </si>
  <si>
    <t>CLAUDIO AMAURY RIBEIRO HAHN</t>
  </si>
  <si>
    <t>CLAUDIO LUIS DA SILVA</t>
  </si>
  <si>
    <t>CRISTIANE ARAUJO DO CARMO ALMEIDA</t>
  </si>
  <si>
    <t>CRISTIANI RIGHI</t>
  </si>
  <si>
    <t>CRISTIANO DAMASCENO FERNANDES</t>
  </si>
  <si>
    <t>DANIEL INACIO DA SILVA</t>
  </si>
  <si>
    <t>DANIELA CRISTINA BASTOS</t>
  </si>
  <si>
    <t>DANIELA ROCHA DE ALMEIDA</t>
  </si>
  <si>
    <t>DAVID SOUZA DIAS</t>
  </si>
  <si>
    <t>DEGMAR SENA DE JESUS</t>
  </si>
  <si>
    <t>DJALMA DELFINO DA COSTA</t>
  </si>
  <si>
    <t>DOMINGOS NASCIMENTO DE JESUS</t>
  </si>
  <si>
    <t>DOMINICIO ROSENDO DE FREITAS</t>
  </si>
  <si>
    <t>EDERSON SOARES FERREIRA</t>
  </si>
  <si>
    <t>EDICLAUDIO COSTA DA SILVA</t>
  </si>
  <si>
    <t>EDINEIA ROCHA LIMA</t>
  </si>
  <si>
    <t>EDMILSON MONTEIRO CAVALCANTE</t>
  </si>
  <si>
    <t>EDMILSON TAVARES DE OLIVEIRA</t>
  </si>
  <si>
    <t>EDNA PEREIRA DA SILVA SERPA</t>
  </si>
  <si>
    <t>EDSON AMORIM DA SILVA</t>
  </si>
  <si>
    <t>EDSON FERNANDES DA FONSECA</t>
  </si>
  <si>
    <t>EDSON FERREIRA DA ROCHA</t>
  </si>
  <si>
    <t>EDVALDO JOSE NOGUEIRA</t>
  </si>
  <si>
    <t>ELIANA BARBOSA DA SILVA</t>
  </si>
  <si>
    <t>ELIAS CALIXTO SAMORA</t>
  </si>
  <si>
    <t>ELIZABETE VARGAS ALVES</t>
  </si>
  <si>
    <t>ELIZANGELA GONCALVES DANIEL</t>
  </si>
  <si>
    <t>FABIANA D AVILA OLIVEIRA</t>
  </si>
  <si>
    <t>FABIO ALVES DA CRUZ</t>
  </si>
  <si>
    <t>FABIO JACINTO</t>
  </si>
  <si>
    <t>FELIPE CASSIM DE FRANCA</t>
  </si>
  <si>
    <t>FELIPE LIMA LOPES</t>
  </si>
  <si>
    <t>FERNANDA MARTA GONCALVES DO NASCIMENTO</t>
  </si>
  <si>
    <t>FERNANDO DA SILVA DE ABREU</t>
  </si>
  <si>
    <t>FRANCISCO LOPES DA SILVA</t>
  </si>
  <si>
    <t>FRANCISCO VILBERLANIO ALMEIDA FELIX</t>
  </si>
  <si>
    <t>GERSIONILO NUNES AMORIM</t>
  </si>
  <si>
    <t>GERSON CIRILO DE LIRA</t>
  </si>
  <si>
    <t>GERSON RODRIGUES DE ARAUJO</t>
  </si>
  <si>
    <t>GICELIA MINERVINO GERING</t>
  </si>
  <si>
    <t>GILBERTO VIEIRA DA ROCHA</t>
  </si>
  <si>
    <t>GIOVANI NORBERTO PEREIRA</t>
  </si>
  <si>
    <t>GUILHERME JOSE DE SANTANA</t>
  </si>
  <si>
    <t>HUGO RODRIGUES DE FREITAS</t>
  </si>
  <si>
    <t>IVALDO MENDONCA DO NASCIMENTO</t>
  </si>
  <si>
    <t>IVONALDO FERREIRA ESTIMA</t>
  </si>
  <si>
    <t>JAIME DOS REIS GOULART</t>
  </si>
  <si>
    <t>JAQUES DANIEL PEREIRA DE SOUZA</t>
  </si>
  <si>
    <t>JEFERSON ROBERTO MOTA MONTEIRO</t>
  </si>
  <si>
    <t>JEFFERSON APARECIDO MELO DE OLIVEIRA</t>
  </si>
  <si>
    <t>JEFFERSON FIGUEIREDO CABRAL</t>
  </si>
  <si>
    <t>JOAO BATISTA DA SILVA GOMES</t>
  </si>
  <si>
    <t>JOAO DA CRUZ MERCES</t>
  </si>
  <si>
    <t>JOAO RAIMUNDO DE SOUSA</t>
  </si>
  <si>
    <t>JOAO ROBERTO DE ALMEIDA ALVES</t>
  </si>
  <si>
    <t>JOEL GAUDENCIO DE SOUZA</t>
  </si>
  <si>
    <t>JOEL SILVA DE SOUZA</t>
  </si>
  <si>
    <t>JOSE AUGUSTO DE JESUS FERREIRA</t>
  </si>
  <si>
    <t>JOSE CARLOS MATOS DA SILVA</t>
  </si>
  <si>
    <t>JOSE CARLOS OLIVEIRA FERREIRA</t>
  </si>
  <si>
    <t>JOSE CLAUDIO DE ALMEIDA</t>
  </si>
  <si>
    <t>JOSE DE OLIVEIRA GOMES RIBEIRO</t>
  </si>
  <si>
    <t>JOSE DO CARMO SANTANA</t>
  </si>
  <si>
    <t>JOSE DOS ANJOS ASSIS</t>
  </si>
  <si>
    <t>JOSE EDIVALDO BEZERRA</t>
  </si>
  <si>
    <t>JOSE LUIZ DA CONCEICAO TEIXEIRA</t>
  </si>
  <si>
    <t>JOSE NILDO DE JESUS OLIVEIRA DIAS</t>
  </si>
  <si>
    <t>JOSE SILMAR FERREIRA DE SOUSA</t>
  </si>
  <si>
    <t>JOSIANO JOSE DOS SANTOS</t>
  </si>
  <si>
    <t>JOSIAS BARBOSA DE ALMEIDA</t>
  </si>
  <si>
    <t>JUSSARA THEODORO KUGUYAMA</t>
  </si>
  <si>
    <t>JUSSELMA DOS SANTOS</t>
  </si>
  <si>
    <t>KARIN PEREIRA DE SOUZA</t>
  </si>
  <si>
    <t>KELLY APARECIDA ALVES CAETANO</t>
  </si>
  <si>
    <t>LILIAN APARECIDA COSTA SAMORA</t>
  </si>
  <si>
    <t>LUCIA HELENA CONSTANTINO</t>
  </si>
  <si>
    <t>LUIZ ANTONIO DOS SANTOS</t>
  </si>
  <si>
    <t>LUIZ RODRIGUES MOREIRA</t>
  </si>
  <si>
    <t>MANUEL CARLOS FONSECA NORMANDIA</t>
  </si>
  <si>
    <t>MARA ALESSANDRA BARBOSA RODRIGUES</t>
  </si>
  <si>
    <t>MARCEL PAULINO</t>
  </si>
  <si>
    <t>MARCELO BRANDI</t>
  </si>
  <si>
    <t>MARCELO BRITO RODRIGUES</t>
  </si>
  <si>
    <t>MARCELO ROSA DA ROCHA</t>
  </si>
  <si>
    <t>MARCOS GOMES DOS REIS</t>
  </si>
  <si>
    <t>MARCOS PAULO DA SILVA SANTOS</t>
  </si>
  <si>
    <t>MARCOS PEREIRA DE OLIVEIRA</t>
  </si>
  <si>
    <t>MARIA APARECIDA GOMES VIDAL</t>
  </si>
  <si>
    <t>MARIA CRISTINA DA CRUZ CINTRA SANTOS</t>
  </si>
  <si>
    <t>MARIA DE FATIMA DE SOUZA SILVA</t>
  </si>
  <si>
    <t>MARIA DEUSA DE SANTANA SANTOS</t>
  </si>
  <si>
    <t>MARIA DO CARMO RAULINO LOPES</t>
  </si>
  <si>
    <t>MAURICIO ALVES DE SOUZA</t>
  </si>
  <si>
    <t>MAURICIO APARECIDO CAETANO</t>
  </si>
  <si>
    <t>MAURICIO APARECIDO RODRIGUES</t>
  </si>
  <si>
    <t>MAURINO AMBROSIO DO NASCIMENTO</t>
  </si>
  <si>
    <t>MAURIZA VIEIRA MACHADO MAGALHAES</t>
  </si>
  <si>
    <t>MILTON DE ARRUDA BRITO</t>
  </si>
  <si>
    <t>MIRALDA DUTRA FAGUNDES DA SILVA</t>
  </si>
  <si>
    <t>NARCISO LUCIANO DOS SANTOS</t>
  </si>
  <si>
    <t>NELSON AZEVEDO OLIVEIRA</t>
  </si>
  <si>
    <t>NIVALDO SATURNINO</t>
  </si>
  <si>
    <t>OLAVO RODRIGUES DA SILVA</t>
  </si>
  <si>
    <t>OSMAR NASCIMENTO DE JESUS</t>
  </si>
  <si>
    <t>PATRICIA DE LIMA CANGUCU</t>
  </si>
  <si>
    <t>PAULINO PEREIRA DE MORAIS</t>
  </si>
  <si>
    <t>PAULO ALEXANDRE FERREIRA DOS SANTOS</t>
  </si>
  <si>
    <t>PAULO CELSO ZABARELLI</t>
  </si>
  <si>
    <t>PAULO CEZAR BONFIM BARBOSA</t>
  </si>
  <si>
    <t>PAULO JOSE DA SILVA</t>
  </si>
  <si>
    <t>PAULO ROGERIO DE SOUZA</t>
  </si>
  <si>
    <t>RAIMUNDO NONATO PEREIRA LIMA</t>
  </si>
  <si>
    <t>RAQUEL DANTAS BARRETO DA SILVA</t>
  </si>
  <si>
    <t>RENATO SIMPLICIO DA SILVA</t>
  </si>
  <si>
    <t>RICARDO ALVES</t>
  </si>
  <si>
    <t>RICARDO HENRIQUE DA CONCEICAO</t>
  </si>
  <si>
    <t>RITA DE CASSIA REIS</t>
  </si>
  <si>
    <t>ROBERTO DE CAMPOS</t>
  </si>
  <si>
    <t>ROBERTO MILAN GONCALVES CORREA</t>
  </si>
  <si>
    <t>ROBERTO MORORO DO NASCIMENTO</t>
  </si>
  <si>
    <t>ROBSON DE SOUSA SILVA</t>
  </si>
  <si>
    <t>RODNEY FERREIRA SILVA</t>
  </si>
  <si>
    <t>RODRIGO FERREIRA MORAES</t>
  </si>
  <si>
    <t>RODRIGO SIMPLICIO DE OLIVEIRA MARTINS</t>
  </si>
  <si>
    <t>ROGERIO JOSE DOS SANTOS</t>
  </si>
  <si>
    <t>RONALDO BATISTA COSTA</t>
  </si>
  <si>
    <t>RONALDO FERREIRA COSTA</t>
  </si>
  <si>
    <t>ROSA APARECIDA GUIMARAES</t>
  </si>
  <si>
    <t>ROSANA RAMOS DA SILVA</t>
  </si>
  <si>
    <t>RUI BARBOSA DE LIMA SANTOS</t>
  </si>
  <si>
    <t>SALVELINA LELES DE OLIVEIRA SILVA</t>
  </si>
  <si>
    <t>SAMUEL SANTOS MIRANDA</t>
  </si>
  <si>
    <t>SANDRA MARIA RIBAS GOMES</t>
  </si>
  <si>
    <t>SEBASTIAO DE SOUZA SERPA</t>
  </si>
  <si>
    <t>SERGIO NOGUEIRA DA SILVA</t>
  </si>
  <si>
    <t>SEVERINA DE ANDRADE MEDEIROS MIRANDA</t>
  </si>
  <si>
    <t>SHIRLEY DE SOUZA FRANCISCO VELHO</t>
  </si>
  <si>
    <t>SILVIA REGINA DE SOUZA</t>
  </si>
  <si>
    <t>SILVIO VIANA DE OLIVEIRA</t>
  </si>
  <si>
    <t>SIMEIRE CAMARA ASCANHO</t>
  </si>
  <si>
    <t>SIMONE CAMARA ASCANHO DE JESUS</t>
  </si>
  <si>
    <t>SOLIMAR FERREIRA DOS SANTOS</t>
  </si>
  <si>
    <t>SORAIA MARIA MOUTA</t>
  </si>
  <si>
    <t>SUELEN MARIA HEMERICH</t>
  </si>
  <si>
    <t>TADEU VIEIRA BRANCO</t>
  </si>
  <si>
    <t>TANIA MARIA DOS SANTOS</t>
  </si>
  <si>
    <t>TIAGO DOS SANTOS FERREIRA</t>
  </si>
  <si>
    <t>VALTER NUNES DOS SANTOS</t>
  </si>
  <si>
    <t>WAGNER SILVA RAMOS</t>
  </si>
  <si>
    <t>WALTER DA MOTTA</t>
  </si>
  <si>
    <t>WELTON DE SOUZA ALVES</t>
  </si>
  <si>
    <t>1000K TRANSPORTES EIRELI - ME</t>
  </si>
  <si>
    <t>1000K</t>
  </si>
  <si>
    <t>17.893.846 SAMUEL GOES DA SILVA</t>
  </si>
  <si>
    <t>SAMUEL GOES</t>
  </si>
  <si>
    <t>3RI TRANSPORTES LTDA</t>
  </si>
  <si>
    <t>3RI</t>
  </si>
  <si>
    <t>52.277.422 CICERA CORREIA NERI FONSECA</t>
  </si>
  <si>
    <t>CICERA CORREIA</t>
  </si>
  <si>
    <t>AC DA SILVA - ME</t>
  </si>
  <si>
    <t>AC DA SILVA</t>
  </si>
  <si>
    <t>ADEILDA REIS TRANSPORTES LTDA</t>
  </si>
  <si>
    <t>ADEILDA REIS</t>
  </si>
  <si>
    <t>AF TRANSPORTE ESCOLAR LTDA</t>
  </si>
  <si>
    <t>AF</t>
  </si>
  <si>
    <t>AFS TRANSPORTE ESCOLAR LTDA ME</t>
  </si>
  <si>
    <t>AFS</t>
  </si>
  <si>
    <t>AGAPE TRANSPORTES LTDA</t>
  </si>
  <si>
    <t>AGAPE</t>
  </si>
  <si>
    <t>AK TRANSPORTES LTDA</t>
  </si>
  <si>
    <t>AK</t>
  </si>
  <si>
    <t>ALFHA TRANSPORTES ESCOLAR E FRETAMENTOS EIRELI - ME</t>
  </si>
  <si>
    <t>ALFHA</t>
  </si>
  <si>
    <t>ALLISON EDUARDO DIAS 35166841867</t>
  </si>
  <si>
    <t>ALLISON EDUARDO DIAS</t>
  </si>
  <si>
    <t>AMG D AVILA TRANSPORTES LTDA</t>
  </si>
  <si>
    <t>AMG D AVILA</t>
  </si>
  <si>
    <t>ANA LUCIA FERREIRA DA SILVA 33021717810</t>
  </si>
  <si>
    <t>ANA LUCIA FERREIRA</t>
  </si>
  <si>
    <t>ANGI TRANSPORTE ESCOLAR LTDA</t>
  </si>
  <si>
    <t>ANGI</t>
  </si>
  <si>
    <t>ARTFRAN TRANSPORTES LTDA - ME</t>
  </si>
  <si>
    <t>ARTFRAN</t>
  </si>
  <si>
    <t>AUREO ALVES TEIXEIRA - ME</t>
  </si>
  <si>
    <t>AUREO ALVES</t>
  </si>
  <si>
    <t>BELLA TRANSPORTES LTDA - ME</t>
  </si>
  <si>
    <t>BELLA TRANSPORTES</t>
  </si>
  <si>
    <t>BETO NATHY TRANSPORTES LTDA</t>
  </si>
  <si>
    <t>BETO NATHY</t>
  </si>
  <si>
    <t>BRUNO &amp; CARLA TRANSP. ESCOLAR E TUR. LTDA</t>
  </si>
  <si>
    <t>BRUNO &amp; CARLA</t>
  </si>
  <si>
    <t>CAETANO´S TRANSPORTE ESCOLAR</t>
  </si>
  <si>
    <t>CAETANO´S</t>
  </si>
  <si>
    <t>CALIXTO BACCO TRANSPORTES LTDA</t>
  </si>
  <si>
    <t>CALIXTO BACCO</t>
  </si>
  <si>
    <t>CANAA TRANSPORTE ESCOLAR LTDA - ME</t>
  </si>
  <si>
    <t>CANAA</t>
  </si>
  <si>
    <t>CARDOSO OLIVEIRA TRANSPORTES LTDA</t>
  </si>
  <si>
    <t>CARDOSO OLIVEIRA</t>
  </si>
  <si>
    <t>CASSIM TRANSPORTE ESCOLAR LTDA</t>
  </si>
  <si>
    <t>CASSIM</t>
  </si>
  <si>
    <t>CELSO JOSIAS DA SILVA JJM TRANSPORTES ESCOLARES - ME</t>
  </si>
  <si>
    <t>CELSO JOSIAS</t>
  </si>
  <si>
    <t>CENTRAL DO TRANSPORTE - EIRELI - ME</t>
  </si>
  <si>
    <t>CENTRAL DO TRANSPORTE</t>
  </si>
  <si>
    <t>CHSI BRASIL TRANSPORTES LTDA</t>
  </si>
  <si>
    <t>CHSI</t>
  </si>
  <si>
    <t>COIMBRA TRANSPORTE LTDA</t>
  </si>
  <si>
    <t>COIMBRA</t>
  </si>
  <si>
    <t>CRISTIANE ARAUJO DO CARMO ALMEIDA 32526324890</t>
  </si>
  <si>
    <t>CRISTIANE ARAUJO</t>
  </si>
  <si>
    <t>DAMASCENO FERNANDES TRANSPORTES LTDA</t>
  </si>
  <si>
    <t>DAMASCENO</t>
  </si>
  <si>
    <t>DAVI TRANSPORTES ESCOLAR E FRETAMENTOS EIRELI</t>
  </si>
  <si>
    <t>DAVI TRANSPORTES</t>
  </si>
  <si>
    <t>DENAVANS TRANSPORTES - ME</t>
  </si>
  <si>
    <t>DENAVANS</t>
  </si>
  <si>
    <t>DNC VANS TRANSPORTES LTDA</t>
  </si>
  <si>
    <t>DNC</t>
  </si>
  <si>
    <t>EDGAR VIEIRA DA SILVA 28246947850</t>
  </si>
  <si>
    <t>EDGAR VIEIRA</t>
  </si>
  <si>
    <t>EDIVALDO TRANSPORTES LTDA</t>
  </si>
  <si>
    <t>EDIVALDO TRANSP</t>
  </si>
  <si>
    <t>EDMILSON B. DO NASCIMENTO 94492360549</t>
  </si>
  <si>
    <t>EDMILSON B.</t>
  </si>
  <si>
    <t>EDUARDO DE AMORIM OLIVEIRA - ME</t>
  </si>
  <si>
    <t>EDUARDO DE AMORIM</t>
  </si>
  <si>
    <t>EL GADIL TRANSPORTES LTDA - ME</t>
  </si>
  <si>
    <t>EL GADIL</t>
  </si>
  <si>
    <t>ELIAS DOS SANTOS VIANA TRANSPORTES</t>
  </si>
  <si>
    <t>ELIAS VIANA</t>
  </si>
  <si>
    <t>EMC TRANSPORTES E LOCACAO LTDA</t>
  </si>
  <si>
    <t>EMC</t>
  </si>
  <si>
    <t>F&amp;J TRANSPORTE LTDA</t>
  </si>
  <si>
    <t>F&amp;J</t>
  </si>
  <si>
    <t>F.A.S.E TRANSPORTE ESCOLAR LTDA</t>
  </si>
  <si>
    <t>FASE</t>
  </si>
  <si>
    <t>FABI TRANSPORTES LTDA</t>
  </si>
  <si>
    <t>FABI TRANSPORTES</t>
  </si>
  <si>
    <t>FAISCA TRANSPORTE ESCOLAR LTDA - ME</t>
  </si>
  <si>
    <t>FAISCA</t>
  </si>
  <si>
    <t>FELIPE E INGRID TRANSPORTE ESCOLAR E TURISMO LTDA</t>
  </si>
  <si>
    <t>FELIPE E INGRID</t>
  </si>
  <si>
    <t>FELIPE TRANSPORTES EIRELI - ME</t>
  </si>
  <si>
    <t>FELIPE TRANSPORTES</t>
  </si>
  <si>
    <t>FJ TRANSPORTES LTDA</t>
  </si>
  <si>
    <t>FJ</t>
  </si>
  <si>
    <t>G T DE MACEDO TRANSPORTES LTDA - ME</t>
  </si>
  <si>
    <t xml:space="preserve">G T DE MACEDO </t>
  </si>
  <si>
    <t>GAJETHI TRANSPORTES LTDA</t>
  </si>
  <si>
    <t>GAJETHI</t>
  </si>
  <si>
    <t>GARA TRANSPORTES LTDA</t>
  </si>
  <si>
    <t>GARA</t>
  </si>
  <si>
    <t>GILBERTO VIEIRA DA ROCHA 96143657491</t>
  </si>
  <si>
    <t>GILBERTO VIEIRA</t>
  </si>
  <si>
    <t>H.C. RIBEIRO - TRANSPORTES - ME</t>
  </si>
  <si>
    <t>H.C. RIBEIRO</t>
  </si>
  <si>
    <t>HERON PELEGRINI FELICIANO DA SILVA - ME</t>
  </si>
  <si>
    <t>HERON PELEGRINI</t>
  </si>
  <si>
    <t>HIDEKI TRANSPORTES E TURISMO LTDA - ME</t>
  </si>
  <si>
    <t>HIDEKI</t>
  </si>
  <si>
    <t>IFE TRANSPORTES LTDA</t>
  </si>
  <si>
    <t>IFE</t>
  </si>
  <si>
    <t>INGRYD DO CARMO CONCEICAO SARAIVA 45013464854</t>
  </si>
  <si>
    <t>INGRYD DO CARMO</t>
  </si>
  <si>
    <t>IRMAOS MENDES TRANSPORTE ESCOLAR LTDA - ME</t>
  </si>
  <si>
    <t>IRMAOS MENDES</t>
  </si>
  <si>
    <t>J&amp;N TRANSPORTES LTDA</t>
  </si>
  <si>
    <t>J&amp;N</t>
  </si>
  <si>
    <t>JACA VANS TRANSPORTE ESCOLAR LTDA</t>
  </si>
  <si>
    <t>JACA VANS</t>
  </si>
  <si>
    <t>JC TRANSPORTES LTDA - ME</t>
  </si>
  <si>
    <t xml:space="preserve">JC TRANS </t>
  </si>
  <si>
    <t>JESSICA TUR TRANSPORTES LTDA - ME</t>
  </si>
  <si>
    <t>JESSICA TUR</t>
  </si>
  <si>
    <t>JTI TRANSPORTES LTDA - ME</t>
  </si>
  <si>
    <t>JTI</t>
  </si>
  <si>
    <t>KL TRANSPORTE PAIS E FILHOS LTDA</t>
  </si>
  <si>
    <t>KL</t>
  </si>
  <si>
    <t>L. F. DO NASCIMENTO - ME</t>
  </si>
  <si>
    <t>L. F. DO NASCIMENTO</t>
  </si>
  <si>
    <t>LBW TRANSPORTES LTDA</t>
  </si>
  <si>
    <t>LBW</t>
  </si>
  <si>
    <t>LMP DE SOUZA TRANSPORTES - ME</t>
  </si>
  <si>
    <t>LMP DE SOUZA</t>
  </si>
  <si>
    <t>LTB TRANSPORTES LTDA - ME</t>
  </si>
  <si>
    <t>LTB</t>
  </si>
  <si>
    <t>LUCIANO FERREIRA DA SILVA 95482962504</t>
  </si>
  <si>
    <t>LUCIANO FERREIRA</t>
  </si>
  <si>
    <t>LUPRECINA MARIA DE OLIVEIRA ARAUJO - ME</t>
  </si>
  <si>
    <t>LUPRECINA</t>
  </si>
  <si>
    <t>M &amp; R TRANSPORTES LTDA - ME</t>
  </si>
  <si>
    <t>M &amp; R</t>
  </si>
  <si>
    <t>M3 TRANSPORTE ESCOLAR LTDA</t>
  </si>
  <si>
    <t>M3</t>
  </si>
  <si>
    <t>MAMUAN TRANSPORTES LTDA</t>
  </si>
  <si>
    <t>MAMUAN</t>
  </si>
  <si>
    <t>MARCOS PAULO TRANSPORTES LTDA</t>
  </si>
  <si>
    <t>MARCOS PAULO</t>
  </si>
  <si>
    <t>MAURICIO ALVES DE SOUZA TRANSPORTES</t>
  </si>
  <si>
    <t>MAURICIO ALVES</t>
  </si>
  <si>
    <t>MBR3 TRANSPORTES LTDA</t>
  </si>
  <si>
    <t>MBR3</t>
  </si>
  <si>
    <t>MCC FRET TRANSP E LOC DE VEICULOS LTDA</t>
  </si>
  <si>
    <t>MCC FRET</t>
  </si>
  <si>
    <t>MFL TRANSPORTE ESCOLAR LTDA</t>
  </si>
  <si>
    <t>MFL</t>
  </si>
  <si>
    <t>MGD TRANSPORTES LTDA</t>
  </si>
  <si>
    <t>MGD</t>
  </si>
  <si>
    <t>MICRO E VANS TRANSPORTES LTDA - ME</t>
  </si>
  <si>
    <t>MICRO E VANS</t>
  </si>
  <si>
    <t>MKS REIS TRANSPORTES LTDA</t>
  </si>
  <si>
    <t>MKS REIS</t>
  </si>
  <si>
    <t>MORORO TRANSPORTE ESCOLAR LTDA</t>
  </si>
  <si>
    <t>MORORO</t>
  </si>
  <si>
    <t>MR2 TRANSPORTE ESCOLAR LTDA</t>
  </si>
  <si>
    <t>MR2</t>
  </si>
  <si>
    <t>MR3 TRANSPORTE ESCOLAR LTDA</t>
  </si>
  <si>
    <t>MR3</t>
  </si>
  <si>
    <t>MURANGA TRANSPORTES LTDA</t>
  </si>
  <si>
    <t>MURANGA</t>
  </si>
  <si>
    <t>NATALIA AP A DE BORBA MOURA 32803726823</t>
  </si>
  <si>
    <t>NATALIA AP</t>
  </si>
  <si>
    <t>NICA TRANSPORTES LTDA</t>
  </si>
  <si>
    <t>NICA</t>
  </si>
  <si>
    <t>NILO TRANSPORTES LTDA</t>
  </si>
  <si>
    <t>NILO</t>
  </si>
  <si>
    <t>NORMANDIA TRANSPORTES LTDA</t>
  </si>
  <si>
    <t>NORMANDIA</t>
  </si>
  <si>
    <t>OCEANTUR TRANSPORTES E LOCADORA LTDA</t>
  </si>
  <si>
    <t>OCEANTUR</t>
  </si>
  <si>
    <t>ODETE DA SILVA MEIRA 03519232847</t>
  </si>
  <si>
    <t>ODETE DA SILVA</t>
  </si>
  <si>
    <t>ODETE MEIRA TRANSPORTE ESCOLAR LTDA</t>
  </si>
  <si>
    <t>ODETE MEIRA</t>
  </si>
  <si>
    <t>OLHOS DE AGUIA LOCADORA DE VEICULOS LTDA - ME</t>
  </si>
  <si>
    <t>OLHOS DE AGUIA</t>
  </si>
  <si>
    <t>OPG TRANSPORTES LTDA</t>
  </si>
  <si>
    <t>OPG</t>
  </si>
  <si>
    <t>PARIS TRANSPORTE ESCOLAR LTDA</t>
  </si>
  <si>
    <t>PARIS</t>
  </si>
  <si>
    <t>PCBB ESCOLAR TRANSPORTES PASSAGEIROS LTDA</t>
  </si>
  <si>
    <t>PCBB</t>
  </si>
  <si>
    <t>PONTUAL ESCOLAR E LOC EM TRANSP LTDA - ME</t>
  </si>
  <si>
    <t>PONTUAL</t>
  </si>
  <si>
    <t>REINALDO SANTOS CERQUEIRA 01116048507</t>
  </si>
  <si>
    <t>REINALDO SANTOS CERQUEIRA</t>
  </si>
  <si>
    <t>RENATO APARECIDO COSTA SANTOS 2597881989</t>
  </si>
  <si>
    <t>RENATO APARECIDO</t>
  </si>
  <si>
    <t>RM TRANSPORTE ESCOLAR E SERVICOS LTDA</t>
  </si>
  <si>
    <t>RM</t>
  </si>
  <si>
    <t>RMS TRANSPORTES LTDA</t>
  </si>
  <si>
    <t xml:space="preserve">RMS TRANS </t>
  </si>
  <si>
    <t>RODA LEGAL W. A. T. TRANSPORTES LTDA - ME</t>
  </si>
  <si>
    <t>RODA LEGAL</t>
  </si>
  <si>
    <t>RODASIL TRANSPORTES LTDA</t>
  </si>
  <si>
    <t>RODASIL</t>
  </si>
  <si>
    <t>ROSCHEL R.V. TRANSPORTES LTDA - ME</t>
  </si>
  <si>
    <t>ROSCHEL</t>
  </si>
  <si>
    <t>ROZANA DALVA DE MELO 32023198844</t>
  </si>
  <si>
    <t>ROZANA DALVA</t>
  </si>
  <si>
    <t>RTM DA HORA TRANSPORTE ESCOLAR LTDA</t>
  </si>
  <si>
    <t>RTM</t>
  </si>
  <si>
    <t>RUI BARBOSA TRANSPORTES LTDA</t>
  </si>
  <si>
    <t>RUI BARBOSA</t>
  </si>
  <si>
    <t>S. G. DA SILVA - TRANSPORTES</t>
  </si>
  <si>
    <t>S. G. DA SILVA</t>
  </si>
  <si>
    <t>SANPIN TRANSPORTES LTDA</t>
  </si>
  <si>
    <t>SAPIN</t>
  </si>
  <si>
    <t>SATUR TRANSPORTE E TURISMO LTDA - ME</t>
  </si>
  <si>
    <t>SATUR</t>
  </si>
  <si>
    <t>SERGIO NOGUEIRA DA SILVA ESCOLAR</t>
  </si>
  <si>
    <t>SERGIO NOGUEIRA</t>
  </si>
  <si>
    <t>SHIRLEY DE SOUZA VELHO - ME</t>
  </si>
  <si>
    <t>SHIRLEY DE SOUZA</t>
  </si>
  <si>
    <t>SILIGUI-VANS LOCACAO E TRANSPORTES EIRELI - ME</t>
  </si>
  <si>
    <t>SILIGUI-VANS</t>
  </si>
  <si>
    <t>SPEEDBUS TUR LTDA - ME</t>
  </si>
  <si>
    <t>SPEEDBUS</t>
  </si>
  <si>
    <t>SR TRANSPORTES LTDA</t>
  </si>
  <si>
    <t>SR</t>
  </si>
  <si>
    <t>SRP DE SOUZA TRANSPORTES - ME</t>
  </si>
  <si>
    <t>SRP DE SOUZA</t>
  </si>
  <si>
    <t>TALES TRANSPORTES LTDA</t>
  </si>
  <si>
    <t>TALES TRANSPORTES</t>
  </si>
  <si>
    <t>TRANS TIO´S TRANSPORTE RODOVIÁRIO DE PASSAGEIROS LTDA - ME</t>
  </si>
  <si>
    <t>TRANS TIOS</t>
  </si>
  <si>
    <t>TRANSGRILO TRANSPORTES LTDA - ME</t>
  </si>
  <si>
    <t>TRANSGRILO</t>
  </si>
  <si>
    <t>TRANSPORTE ESCOLAR - TRANSPORTANDO O FUTURO LTDA</t>
  </si>
  <si>
    <t>TRANSPORTANDO O FUTURO</t>
  </si>
  <si>
    <t>TRANSPORTE ESCOLAR KUGUYAMA LTDA</t>
  </si>
  <si>
    <t>KUGUYAMA</t>
  </si>
  <si>
    <t>TRANSPORTES NORMANDIA LTDA - ME</t>
  </si>
  <si>
    <t>TRANSPORTES TRES IRMAOS LTDA</t>
  </si>
  <si>
    <t>TRES IRMAOS</t>
  </si>
  <si>
    <t>V C ALVES TRANSPORTE</t>
  </si>
  <si>
    <t>V C ALVES</t>
  </si>
  <si>
    <t>V.N. TRANSPORTES ESCOLAR LTDA</t>
  </si>
  <si>
    <t>V.N.</t>
  </si>
  <si>
    <t>VALMIR ALVES DE ASSIS 06210197809</t>
  </si>
  <si>
    <t>VALMIR ALVES</t>
  </si>
  <si>
    <t>VINICAR TRANSPORTES LTDA</t>
  </si>
  <si>
    <t>VINICAR</t>
  </si>
  <si>
    <t>VS TRANSPORTE ESCOLAR LTDA</t>
  </si>
  <si>
    <t>VS</t>
  </si>
  <si>
    <t>W.E SOUSA TRANSPORTES LTDA</t>
  </si>
  <si>
    <t>W.E SOUZA</t>
  </si>
  <si>
    <t>WANDERSON G. ALVES DE SOUZA TRANSPORTES - ME</t>
  </si>
  <si>
    <t>WANDERSON G. ALVES</t>
  </si>
  <si>
    <t>WBL TRANSPORTES LTDA</t>
  </si>
  <si>
    <t>WBL</t>
  </si>
  <si>
    <t>WEST VANS LOCADORA DE VEICULOS LTDA - ME</t>
  </si>
  <si>
    <t>WEST VANS</t>
  </si>
  <si>
    <t>ZABARELLI TRANSPORTES LTDA</t>
  </si>
  <si>
    <t>ZABARELLI</t>
  </si>
  <si>
    <t>COOPERATIVA DE TRAB EM TRANSP DE PASS - UNISEL</t>
  </si>
  <si>
    <t>COOP UNISEL</t>
  </si>
  <si>
    <t>COOPERATIVA DE TRANSPORTE PARA TODOS - COOPERTODOS</t>
  </si>
  <si>
    <t>COOPERTODOS</t>
  </si>
  <si>
    <t>ADAIL JOSE GUIMARAES</t>
  </si>
  <si>
    <t>ADEMICIO LINS DE ARAUJO</t>
  </si>
  <si>
    <t>AGNALDO COSMO DA SILVA</t>
  </si>
  <si>
    <t>AILTON ANTONIO DO NASCIMENTO</t>
  </si>
  <si>
    <t>ALAN KARDEC DAMASCENO DE OLIVEIRA</t>
  </si>
  <si>
    <t>ALESSANDRO ANTONIO DA SILVA</t>
  </si>
  <si>
    <t>ALEX SANDRO DE SOUSA BRAGA</t>
  </si>
  <si>
    <t>ALEX SANDRO PEREIRA</t>
  </si>
  <si>
    <t>ALVERI JOSE DE FRANCA</t>
  </si>
  <si>
    <t>ALVIMAR BATISTA DE SOUSA</t>
  </si>
  <si>
    <t>AMANDA EVA DA SILVA ESTEVES</t>
  </si>
  <si>
    <t>ANDERSON DOS SANTOS HENRIQUE</t>
  </si>
  <si>
    <t>ANGELA KELLY GUIMARAES ALVES</t>
  </si>
  <si>
    <t>ANGELA MARIA SANTANA DE LIMA BASILIO</t>
  </si>
  <si>
    <t>ANTONIO CARLOS CAVALCANTE</t>
  </si>
  <si>
    <t>ANTONIO CARLOS DE PAULA</t>
  </si>
  <si>
    <t>ANTONIO FERREIRA DOS ANJOS</t>
  </si>
  <si>
    <t>ANTONIO MARIA DE SOUZA</t>
  </si>
  <si>
    <t>ANTONIO RIBEIRO MONTEIRO</t>
  </si>
  <si>
    <t>APARECIDA DE LOURDES DOS SANTOS</t>
  </si>
  <si>
    <t>AVELINO SAMPAIO DE SOUZA FILHO</t>
  </si>
  <si>
    <t>BENEDITO ROMAO PARIS FILHO</t>
  </si>
  <si>
    <t>CARLITO SANTANA SOUZA NETO</t>
  </si>
  <si>
    <t>CARLOS ALBERTO GOMES</t>
  </si>
  <si>
    <t>CARLOS ALBERTO LEAL</t>
  </si>
  <si>
    <t>CARLOS ROBERTO DA SILVA OLIVEIRA</t>
  </si>
  <si>
    <t>CARLOS ROBERTO PIERRE</t>
  </si>
  <si>
    <t>CELSO ALVES BATISTA</t>
  </si>
  <si>
    <t>CELSO FERNANDES TRINDADE</t>
  </si>
  <si>
    <t>CLAUDIA ARAUJO DE ALMEIDA</t>
  </si>
  <si>
    <t>CLAUDINEI ALBERTO CALIXTO</t>
  </si>
  <si>
    <t>CLAUDINEI APARECIDO DOS REIS</t>
  </si>
  <si>
    <t>CLAUDIO ALEXANDRE SILVA</t>
  </si>
  <si>
    <t>CLAYTON CHARLES HONORIO</t>
  </si>
  <si>
    <t>CLAYTON RIBEIRO</t>
  </si>
  <si>
    <t>CLEUSA MARIA DE MORAIS</t>
  </si>
  <si>
    <t>CLOVES JOSE DE ALMEIDA</t>
  </si>
  <si>
    <t>CRISTIANO MARTINIANO DE OLIVEIRA</t>
  </si>
  <si>
    <t>DALVA ISILDA UDINAL DOS SANTOS</t>
  </si>
  <si>
    <t>DANIEL DE SOUSA RODRIGUES</t>
  </si>
  <si>
    <t>DAVID HESSEL PONTES</t>
  </si>
  <si>
    <t>DELVAI CANGUSSU DA SILVA</t>
  </si>
  <si>
    <t>DENIVALDO ALVES DE ARAUJO</t>
  </si>
  <si>
    <t>EDIELSON JOSE DO NASCIMENTO</t>
  </si>
  <si>
    <t>EDIGAR BENEVIDES DA COSTA</t>
  </si>
  <si>
    <t>EDILEUZA SOUZA DA PAZ</t>
  </si>
  <si>
    <t>EDILSON DE AGUIAR SANTOS</t>
  </si>
  <si>
    <t>EDMILSON DOS SANTOS GOIS</t>
  </si>
  <si>
    <t>EDSON BATISTA DE LIMA</t>
  </si>
  <si>
    <t>EDSON MOREIRA DE CASTRO</t>
  </si>
  <si>
    <t>EDUARDO APARECIDO DE ALBUQUERQUE</t>
  </si>
  <si>
    <t>EDUARDO BASTOS CERQUEIRA</t>
  </si>
  <si>
    <t>ELAINE CRISTINA GUTIERRES ESTREMERA GONCALVES</t>
  </si>
  <si>
    <t>ELIAS BISPO DA SILVA NETO</t>
  </si>
  <si>
    <t>EMERVAL DE BRITO GOMES</t>
  </si>
  <si>
    <t>EVANDRO GOMES SOARES</t>
  </si>
  <si>
    <t>FABIANO ALVES DOS SANTOS</t>
  </si>
  <si>
    <t>FABIO DA COSTA FARIA</t>
  </si>
  <si>
    <t>FLAVIA MARIA DELFINO DOS SANTOS</t>
  </si>
  <si>
    <t>FLAVIO ARAUJO MARQUES</t>
  </si>
  <si>
    <t>FLAVIO MILTON PRADO</t>
  </si>
  <si>
    <t>FRANCIMAR LEANDRO</t>
  </si>
  <si>
    <t>FRANCISCO ERIVANDO VIANA BRAZ</t>
  </si>
  <si>
    <t>FRANCISCO WENDELL SOUSA VIANA</t>
  </si>
  <si>
    <t>FRANK SANTOS DE MIRANDA</t>
  </si>
  <si>
    <t>GERALDO ADMAR DA SILVEIRA</t>
  </si>
  <si>
    <t>GERALDO CORREA DE MELO</t>
  </si>
  <si>
    <t>GERALDO DE FREITAS SILVA</t>
  </si>
  <si>
    <t>GERMANO LOURENCO SIQUEIRA</t>
  </si>
  <si>
    <t>GILBERTO DO CARMO SANTOS</t>
  </si>
  <si>
    <t>GILBERTO JOSE GOMES</t>
  </si>
  <si>
    <t>GILENO SIMAO DOS SANTOS</t>
  </si>
  <si>
    <t>GILVANETE ROQUE DA CRUZ</t>
  </si>
  <si>
    <t>HERINALDO JOAQUIM DE SANTANA</t>
  </si>
  <si>
    <t>IRACILDO FRANCISCO DA SILVA</t>
  </si>
  <si>
    <t>IVAN DE ANDRADE GOUVEIA</t>
  </si>
  <si>
    <t>IVANILDO DE ANDRADE</t>
  </si>
  <si>
    <t>IVONALDO CAVALCANTI DE OLIVEIRA</t>
  </si>
  <si>
    <t>JACINTA MARIA DA CONCEICAO</t>
  </si>
  <si>
    <t>JEFERSON ALVES</t>
  </si>
  <si>
    <t>JEFFERSON PEREIRA SANTOS FEITOSA</t>
  </si>
  <si>
    <t>JESSICA OLIVEIRA DOS SANTOS SILVA</t>
  </si>
  <si>
    <t>JOAO CESAR DOS SANTOS</t>
  </si>
  <si>
    <t>JOAO DANTAS DE MENDONCA</t>
  </si>
  <si>
    <t>JOAO ELIEZER DA SILVA</t>
  </si>
  <si>
    <t>JOAO EVANGELISTA PIRES</t>
  </si>
  <si>
    <t>JOAO VELOSO COSTA</t>
  </si>
  <si>
    <t>JOEL FERREIRA DA SILVA</t>
  </si>
  <si>
    <t>JOHNNY DOS SANTOS TAVARES</t>
  </si>
  <si>
    <t>JONES HONORIO DA CUNHA</t>
  </si>
  <si>
    <t>JOSE ALBERTO SANTANA DE LIMA</t>
  </si>
  <si>
    <t>JOSE AMORIM NOVAIS</t>
  </si>
  <si>
    <t>JOSE CARDOSO DE ARAUJO</t>
  </si>
  <si>
    <t>JOSE CRISTIANO FILHO</t>
  </si>
  <si>
    <t>JOSE FERREIRA DA SILVA FILHO</t>
  </si>
  <si>
    <t>JOSE GILMAR ROSCHEL LOPES</t>
  </si>
  <si>
    <t>JOSE LINO DOS REIS</t>
  </si>
  <si>
    <t>JOSE LOPES LIMA</t>
  </si>
  <si>
    <t>JOSE MANOEL BARBOSA DOS SANTOS</t>
  </si>
  <si>
    <t>JOSE MARIVALDO DA SILVA REIS</t>
  </si>
  <si>
    <t>JOSE MILTON FERNANDES DA SILVA</t>
  </si>
  <si>
    <t>JOSE MOREIRA DA SILVA</t>
  </si>
  <si>
    <t>JOSE RODRIGUES DE PAULA NETO</t>
  </si>
  <si>
    <t>JOSEMAR BATISTA NUNES</t>
  </si>
  <si>
    <t>JOSUE PEDRO LIMA</t>
  </si>
  <si>
    <t>JUSTINO BATISTA REIS</t>
  </si>
  <si>
    <t>KATIA SOARES DE ASSIS</t>
  </si>
  <si>
    <t>KATIANE DE PAULA CRUZ NUNES</t>
  </si>
  <si>
    <t>LEDA MARIA COELHO SARAIVA</t>
  </si>
  <si>
    <t>LIDIMAR CLARO DA SILVA</t>
  </si>
  <si>
    <t>LOURIVAL POLIDORO RAIMUNDO</t>
  </si>
  <si>
    <t>LUIS CARLOS MATIAS</t>
  </si>
  <si>
    <t>LUIZ ALBERTO SANTOS BESERRA</t>
  </si>
  <si>
    <t>LUIZ CARLOS DE SOUZA OLIVEIRA</t>
  </si>
  <si>
    <t>MANOEL LINS DE ASSUNPCAO</t>
  </si>
  <si>
    <t>MARCELO APARECIDO DA MOTA</t>
  </si>
  <si>
    <t>MARCELO LEDO DA SILVA</t>
  </si>
  <si>
    <t>MARCELO MARTINS VIEIRA</t>
  </si>
  <si>
    <t>MARCELO SANTOS</t>
  </si>
  <si>
    <t>MARCIO APARECIDO SIQUEIRA</t>
  </si>
  <si>
    <t>MARCIO MARTINS DA SILVA</t>
  </si>
  <si>
    <t>MARCOS AURELIO DA CONCEICAO</t>
  </si>
  <si>
    <t>MARCOS LOPES DE ARAUJO</t>
  </si>
  <si>
    <t>MARGARETE CRISTINA FERREIRA BEZERRA</t>
  </si>
  <si>
    <t>MARIA APARECIDA DA COSTA SERNA</t>
  </si>
  <si>
    <t>MARIA APARECIDA DOS SANTOS BARROS</t>
  </si>
  <si>
    <t>MARIA CARSILENE DE FREITAS OLIVEIRA</t>
  </si>
  <si>
    <t>MARIA DE FATIMA DA SILVEIRA CRISTIANO</t>
  </si>
  <si>
    <t>MARIA JOSE REIS COSTA</t>
  </si>
  <si>
    <t>MARIA LUCIA ANTAO DA SILVA</t>
  </si>
  <si>
    <t>MARIA LUCIANA CARVALHO</t>
  </si>
  <si>
    <t>MARIA RAIMUNDA DE JESUS</t>
  </si>
  <si>
    <t>MARIA SIRLEY FERNANDES DA SILVA</t>
  </si>
  <si>
    <t>MARIANA FRANCISCA DA SILVA</t>
  </si>
  <si>
    <t>MARILENE JOSE DA SILVA</t>
  </si>
  <si>
    <t>MARIO LUCIO ALVES</t>
  </si>
  <si>
    <t>MARLI DA SILVA REIS</t>
  </si>
  <si>
    <t>MARLON FERREIRA GOMES</t>
  </si>
  <si>
    <t>MIGUEL TITARA DOS SANTOS</t>
  </si>
  <si>
    <t>MIRIAN TEIXEIRA DA SILVA GARCIA</t>
  </si>
  <si>
    <t>MOACIR DA COSTA LOURES</t>
  </si>
  <si>
    <t>MOISES PEDRO LIMA</t>
  </si>
  <si>
    <t>NAIR DELFINO DE JESUS CERQUEIRA</t>
  </si>
  <si>
    <t>NELSON DIAS DE OLIVEIRA</t>
  </si>
  <si>
    <t>NILTON CESAR SOARES DE OLIVEIRA</t>
  </si>
  <si>
    <t>NIVALDO FERREIRA PREXEDES</t>
  </si>
  <si>
    <t>NIVALDO NUNES CRUZ</t>
  </si>
  <si>
    <t>NOELSON SANTOS DE SOUSA</t>
  </si>
  <si>
    <t>ORLANDO CARMO DA ROSA</t>
  </si>
  <si>
    <t>OSMAR DOS SANTOS SOUSA</t>
  </si>
  <si>
    <t>PABLO GOES PINHEIRO</t>
  </si>
  <si>
    <t>PAULO SERGIO VICENTE</t>
  </si>
  <si>
    <t>PEDRO CESAR ZILLISG</t>
  </si>
  <si>
    <t>PEDRO LUIZ RIBEIRO</t>
  </si>
  <si>
    <t>PEDRO MANOEL DE MACEDO</t>
  </si>
  <si>
    <t>PEDRO ROCHA DA SILVA</t>
  </si>
  <si>
    <t>RAFAEL CAMARGO LIMA</t>
  </si>
  <si>
    <t>RAFAEL DO NASCIMENTO SANTOS</t>
  </si>
  <si>
    <t>RAIMUNDO MENDES DE SOUZA</t>
  </si>
  <si>
    <t>REGINALDO ESMERALDO</t>
  </si>
  <si>
    <t>RICARDO BEZERRA DA SILVA</t>
  </si>
  <si>
    <t>RICARDO GOMES DE PONTES</t>
  </si>
  <si>
    <t>RICARDO SAMURAY DA SILVA</t>
  </si>
  <si>
    <t>RICARDO VIEIRA SILVA</t>
  </si>
  <si>
    <t>ROBERTO CARLOS DA GAMA</t>
  </si>
  <si>
    <t>ROBERTO GONCALVES DA SILVA</t>
  </si>
  <si>
    <t>ROBERTO SILVA DE PAULA</t>
  </si>
  <si>
    <t>ROBSON SANTOS CAMPOS</t>
  </si>
  <si>
    <t>RODRIGO DA SILVA FALCAO</t>
  </si>
  <si>
    <t>RODRIGO NOBRE DE SOUSA</t>
  </si>
  <si>
    <t>ROGERIO SOARES DA SILVA</t>
  </si>
  <si>
    <t>RONALDO GUIMARAES DOS SANTOS</t>
  </si>
  <si>
    <t>RONALDO PEREIRA MACHADO</t>
  </si>
  <si>
    <t>ROSANA BRAGA DOS SANTOS</t>
  </si>
  <si>
    <t>ROSELI DE MELLO GALDINO DA SILVA</t>
  </si>
  <si>
    <t>ROSEMARY CRISTINA SANTOS</t>
  </si>
  <si>
    <t>ROSILDA ARAUJO DOS SANTOS</t>
  </si>
  <si>
    <t>ROSINALDO JOSE COSTA</t>
  </si>
  <si>
    <t>SAMUEL ALVES FERREIRA</t>
  </si>
  <si>
    <t>SELMA GOMES DE OLIVEIRA</t>
  </si>
  <si>
    <t>SERGIO LUIZ DOS SANTOS</t>
  </si>
  <si>
    <t>SERGIO ROBERTO DE OLIVEIRA</t>
  </si>
  <si>
    <t>SEVERINO AVELINO BATISTA FILHO</t>
  </si>
  <si>
    <t>SILVANA DA SILVA BRAZ</t>
  </si>
  <si>
    <t>SILVANO HENRIQUE DE LIMA</t>
  </si>
  <si>
    <t>SILVIA VALERIA CASSER</t>
  </si>
  <si>
    <t>SILVIO VIANA DA SILVA</t>
  </si>
  <si>
    <t>SIMONE GOMES DE OLIVEIRA</t>
  </si>
  <si>
    <t>SIMONE PIERRE MARIANO DE OLIVEIRA</t>
  </si>
  <si>
    <t>SINVAL FERREIRA DOS SANTOS</t>
  </si>
  <si>
    <t>SUELI SILVA PALES</t>
  </si>
  <si>
    <t>UBIRAJARA RODRIGUES PAIXAO</t>
  </si>
  <si>
    <t>VAGNER CRISTIANO SPIGARIOL</t>
  </si>
  <si>
    <t>VALDEMIR SANTIAGO FARIAS</t>
  </si>
  <si>
    <t>VALDETE FRANCISCA DE OLIVEIRA GUERRA</t>
  </si>
  <si>
    <t>VALDIK SANTOS DO NASCIMENTO</t>
  </si>
  <si>
    <t>VALDIR LEITE PEREIRA</t>
  </si>
  <si>
    <t>VALDIRENE DA SILVA</t>
  </si>
  <si>
    <t>VALERIA ALVES BARAUNA</t>
  </si>
  <si>
    <t>VALTECIO SOUZA PEREIRA</t>
  </si>
  <si>
    <t>VANDERLIN PEREIRA SANTIAGO</t>
  </si>
  <si>
    <t>VANILDA COELHO DE OLIVEIRA DA SILVA</t>
  </si>
  <si>
    <t>VICENTE ANTONIO FRANCISCO DE OLIVEIRA</t>
  </si>
  <si>
    <t>WILIAN DA SILVA FALCAO NASCIMENTO</t>
  </si>
  <si>
    <t>WILLIAM SOUZA DE OLIVEIRA</t>
  </si>
  <si>
    <t>WILLIAN RODRIGUES DE ANDRADE</t>
  </si>
  <si>
    <t>4.AZAS TRASNPORTES LTDA - ME</t>
  </si>
  <si>
    <t>4.AZAS</t>
  </si>
  <si>
    <t>50.187.034 JOAO VELOSO COSTA</t>
  </si>
  <si>
    <t>JOAO VELOSO</t>
  </si>
  <si>
    <t>A DE P MOREIRA TRANSPORTES - ME</t>
  </si>
  <si>
    <t>A DE P MOREIRA</t>
  </si>
  <si>
    <t>ADEMICIO LINS DE ARAUJO TRANSPORTES</t>
  </si>
  <si>
    <t>ADEMICIO LINS</t>
  </si>
  <si>
    <t>AEVW TRANSPORTES LTDA</t>
  </si>
  <si>
    <t>AEVW</t>
  </si>
  <si>
    <t>ANTONIO FRANCISCO ARAUJO DE OLIVEIRA - ME</t>
  </si>
  <si>
    <t>ANTONIO FRANCISCO</t>
  </si>
  <si>
    <t>ASA TOUR TRANSPORTES LTDA - ME</t>
  </si>
  <si>
    <t>ASA TOUR</t>
  </si>
  <si>
    <t>AV CUNHA TRANSPORTES - ME</t>
  </si>
  <si>
    <t>AV CUNHA TRANSPORTES</t>
  </si>
  <si>
    <t>AZUL TRANSPORTES E TURISMO LTDA - EPP</t>
  </si>
  <si>
    <t>AZUL</t>
  </si>
  <si>
    <t>BIKUDO TRANSPORTES LTDA - EIRELI</t>
  </si>
  <si>
    <t>BIKUDO</t>
  </si>
  <si>
    <t>DASF - TRANSPORTES ESCOLAR E FRETAMENTOS LTDA - ME</t>
  </si>
  <si>
    <t>DASF - TRANSPORTES ESCOLAR</t>
  </si>
  <si>
    <t>DONALDO TRANSPORTES LTDA - ME</t>
  </si>
  <si>
    <t>DONALDO TRANSPORTES</t>
  </si>
  <si>
    <t>DYP LOCADORA E TRANSPORTES LTDA - ME</t>
  </si>
  <si>
    <t>DYP LOCADORA E TRANSPORTES</t>
  </si>
  <si>
    <t>E C R LOCACAO E TRANSPORTES LTDA - ME</t>
  </si>
  <si>
    <t>E C R LOCACAO</t>
  </si>
  <si>
    <t>E.S. DA PAZ TRANSPORTES</t>
  </si>
  <si>
    <t>E.S.</t>
  </si>
  <si>
    <t>ELIANA TRANSPORTES LTDA</t>
  </si>
  <si>
    <t>ELIANA TRANS</t>
  </si>
  <si>
    <t>ELIEZER TRANSPORTES LTDA</t>
  </si>
  <si>
    <t>ELIEZER</t>
  </si>
  <si>
    <t>EMANNUEL TRANSPORTES LTDA - ME</t>
  </si>
  <si>
    <t>EMANNUEL TRANS</t>
  </si>
  <si>
    <t>EXPRESSO ALVES - EIRELI</t>
  </si>
  <si>
    <t>EXPRESSO ALVES</t>
  </si>
  <si>
    <t>FALCOES TRANSPORTES LTDA - ME</t>
  </si>
  <si>
    <t>FALCOES</t>
  </si>
  <si>
    <t>FELIPE HENRIQUE DA SILVA BEZERRA 41125477814</t>
  </si>
  <si>
    <t>FELIPE HENRIQUE</t>
  </si>
  <si>
    <t>FENIX ESTRELAR TRANSPORTES LTDA</t>
  </si>
  <si>
    <t>FENIX ESTRELAR</t>
  </si>
  <si>
    <t>FH DA SILVA BEZERRA TRANSPORTE</t>
  </si>
  <si>
    <t>FH</t>
  </si>
  <si>
    <t>FLAVIO DE ARAUJO MARQUES - TRANSPORTES</t>
  </si>
  <si>
    <t>FLAVIO ARAUJO</t>
  </si>
  <si>
    <t>FMATOS TRANSPORTES EIRELI - ME</t>
  </si>
  <si>
    <t>FMATOS</t>
  </si>
  <si>
    <t>FREDERICO E SILVA TRANSPORTES LTDA - ME</t>
  </si>
  <si>
    <t xml:space="preserve">FREDERICO E SILVA </t>
  </si>
  <si>
    <t>FREEDOM TRANSPORTES E LOCACAO LTDA - ME</t>
  </si>
  <si>
    <t xml:space="preserve">FREEDOM </t>
  </si>
  <si>
    <t>GPKG TRANSPORTES DE CARGAS E PASSAGEIROS LTDA - ME</t>
  </si>
  <si>
    <t>GPKG</t>
  </si>
  <si>
    <t>GRINGO TRANSPORTES LTDA - ME</t>
  </si>
  <si>
    <t>GRINGO</t>
  </si>
  <si>
    <t>GS VICTORIA COMERCIO E SERVICOS LTDA - ME</t>
  </si>
  <si>
    <t xml:space="preserve">GS VICTORIA </t>
  </si>
  <si>
    <t>HJ DE SANTANA TRANSPORTES - ME</t>
  </si>
  <si>
    <t xml:space="preserve">HJ DE SANTANA </t>
  </si>
  <si>
    <t>IRA TRANSPORTES LTDA</t>
  </si>
  <si>
    <t>IRA TRANSPORTES</t>
  </si>
  <si>
    <t>J A - TRANSPORTES ESCOLAR E TURISMO LTDA</t>
  </si>
  <si>
    <t>J A TRANS</t>
  </si>
  <si>
    <t>J.A TRANSPORTE E TURISMO LTDA</t>
  </si>
  <si>
    <t>J.C.N. TRANSPORTES E LOCADORA DE VEÍCULOS LTDA - ME</t>
  </si>
  <si>
    <t>J.C.N. TRANS</t>
  </si>
  <si>
    <t>JAB DE ALMEIDA TRANSPORTES E LOCACAO - ME</t>
  </si>
  <si>
    <t xml:space="preserve">JAB </t>
  </si>
  <si>
    <t>JACINTA MARIA DA CONCEICAO 32691831353</t>
  </si>
  <si>
    <t xml:space="preserve">JACINTA </t>
  </si>
  <si>
    <t>JANSIL LOCADORA DE VEICULOS E TRANSPORTES LTDA - ME</t>
  </si>
  <si>
    <t>JANSIL</t>
  </si>
  <si>
    <t>JIREH TRANSPORTES E LOCACAO LTDA - ME</t>
  </si>
  <si>
    <t>JIREH</t>
  </si>
  <si>
    <t>JMA TRANSPORTES LTDA - ME</t>
  </si>
  <si>
    <t>JMA</t>
  </si>
  <si>
    <t>JOAO MARCOS LIMA CRUZ - TRANSPORTES - ME</t>
  </si>
  <si>
    <t>JOAO MARCOS</t>
  </si>
  <si>
    <t>JOSEFA MARIA BATISTA DE ARAUJO - ME</t>
  </si>
  <si>
    <t>JOSEFA</t>
  </si>
  <si>
    <t>LERENO TRANSPORTES LTDA - ME</t>
  </si>
  <si>
    <t>LERENO</t>
  </si>
  <si>
    <t>LIU TRANSPORTES LTDA - ME</t>
  </si>
  <si>
    <t>LIU</t>
  </si>
  <si>
    <t>LOCAL SUL TRANSPORTES E LOCACAO LTDA - EPP</t>
  </si>
  <si>
    <t xml:space="preserve">LOCAL SUL </t>
  </si>
  <si>
    <t>LOCATRANSELIAS LOCADORA DE TRANSPORTE ESCOLAR LTDA - ME</t>
  </si>
  <si>
    <t>LOCATRANSELIAS</t>
  </si>
  <si>
    <t>M. DE MIRANDA SILVA TRANSPORTES - ME</t>
  </si>
  <si>
    <t xml:space="preserve">M. DE MIRANDA </t>
  </si>
  <si>
    <t>M. TITARA DOS SANTOS TRANSPORTES</t>
  </si>
  <si>
    <t>M. TITARA</t>
  </si>
  <si>
    <t>MARCELO MARTINS VIEIRA - TRANSPORTES</t>
  </si>
  <si>
    <t xml:space="preserve">MARCELO MARTINS </t>
  </si>
  <si>
    <t>MARCELO S. TAMEIRAO - TRANSPORTES - ME</t>
  </si>
  <si>
    <t xml:space="preserve">MARCELO S. </t>
  </si>
  <si>
    <t>MARCIO PRETES - TRANSPORTE - ME</t>
  </si>
  <si>
    <t>MARCIO PRETES</t>
  </si>
  <si>
    <t>MOLINA TRANSPORTES LTDA - ME</t>
  </si>
  <si>
    <t xml:space="preserve">MOLINA </t>
  </si>
  <si>
    <t>NCS DE OLIVEIRA TRANSPORTES E LOCACAO</t>
  </si>
  <si>
    <t>NCS</t>
  </si>
  <si>
    <t>NEW FUTURE TRANSPORTES E TURISMO LTDA</t>
  </si>
  <si>
    <t>NEW FUTURE</t>
  </si>
  <si>
    <t>NS TRANSPORTES LTDA</t>
  </si>
  <si>
    <t xml:space="preserve">NS TRANS </t>
  </si>
  <si>
    <t>P W GOMES TRANSPORTES - ME</t>
  </si>
  <si>
    <t>P W GOMES</t>
  </si>
  <si>
    <t>P&amp;L TRANSPORTES ESCOLAR EIRELI - ME</t>
  </si>
  <si>
    <t>P&amp;L</t>
  </si>
  <si>
    <t>P. S. V - TRANSPORTES LTDA - ME</t>
  </si>
  <si>
    <t>P.S.V TRANS</t>
  </si>
  <si>
    <t>P. S. V</t>
  </si>
  <si>
    <t>PEREIRA - TRANSPORTES E LOCADORA DE VEICULOS LTDA - ME</t>
  </si>
  <si>
    <t xml:space="preserve">PEREIRA TRANS </t>
  </si>
  <si>
    <t>PIERRE TRANSPORTE ESCOLAR LTDA - ME</t>
  </si>
  <si>
    <t xml:space="preserve">PIERRE TRANS </t>
  </si>
  <si>
    <t>POLAKO E FEITOSA TRANSPORTES LTDA - ME</t>
  </si>
  <si>
    <t>POLAKO E FEITOSA</t>
  </si>
  <si>
    <t>R C LIMA TRANSPORTES - ME</t>
  </si>
  <si>
    <t xml:space="preserve">R C LIMA </t>
  </si>
  <si>
    <t>R S DA SILVA MELO TRANSPORTES LTDA - ME</t>
  </si>
  <si>
    <t xml:space="preserve">R S DA SILVA </t>
  </si>
  <si>
    <t>R. M - TRANSPORTES E TURISMO LTDA - ME</t>
  </si>
  <si>
    <t xml:space="preserve">R. M TRANS </t>
  </si>
  <si>
    <t>RE TRANSFACIL LTDA</t>
  </si>
  <si>
    <t>RE TRANSFACIL</t>
  </si>
  <si>
    <t>RENATO BRASIL TRANSPORTES LTDA - ME</t>
  </si>
  <si>
    <t>RENATO BRASIL</t>
  </si>
  <si>
    <t>RICKLU TUR TRANSPORTES LTDA</t>
  </si>
  <si>
    <t>RICKLU TUR</t>
  </si>
  <si>
    <t>RODRIGUES &amp; SOUZA TRANSPORTES LTDA</t>
  </si>
  <si>
    <t>RODRIGUES &amp; SOUZA</t>
  </si>
  <si>
    <t>ROGERIO FRANCISCO DA SILVA - TRANSPORTES</t>
  </si>
  <si>
    <t xml:space="preserve">RODRIGO FRANCISCO </t>
  </si>
  <si>
    <t>ROGERTRANS TRANSPORTES LTDA - ME</t>
  </si>
  <si>
    <t>ROGRTRANS</t>
  </si>
  <si>
    <t>S M TRANSPORTES LTDA</t>
  </si>
  <si>
    <t xml:space="preserve">S M TRANS </t>
  </si>
  <si>
    <t>SALES TOUR TRANSPORTES E LOCACAO LTDA - ME</t>
  </si>
  <si>
    <t xml:space="preserve">SALES </t>
  </si>
  <si>
    <t>SEMPRE JUNTOS TRANSPORTES LTDA</t>
  </si>
  <si>
    <t>SEMPRE JUNTOS</t>
  </si>
  <si>
    <t>SILVANO HENRIQUE DE LIMA TRANSPORTES</t>
  </si>
  <si>
    <t xml:space="preserve">SILVANO </t>
  </si>
  <si>
    <t>SILVIO PEREIRA DE OLIVEIRA TRANSPORTES</t>
  </si>
  <si>
    <t xml:space="preserve">SILVIO PEREIRA </t>
  </si>
  <si>
    <t>SR SERVICOS LTDA</t>
  </si>
  <si>
    <t>STATUS VIP TRANSPORTES EIRELE</t>
  </si>
  <si>
    <t>STATUS VIP TRANSPORTES</t>
  </si>
  <si>
    <t>SUN COSTA TRANSPORTES LTDA - ME</t>
  </si>
  <si>
    <t>SUN COSTA TRANSPORTES</t>
  </si>
  <si>
    <t>TIA LU TRANSPORTES LTDA - ME</t>
  </si>
  <si>
    <t>TIA LU</t>
  </si>
  <si>
    <t>TON TRANSPORTES ESCOLARES LTDA - ME</t>
  </si>
  <si>
    <t>TON TRANSPORTES ESCOLARES</t>
  </si>
  <si>
    <t>TRANSALGE TRANSPORTES LTDA - ME</t>
  </si>
  <si>
    <t xml:space="preserve">TRANSALG TRANSPORTES </t>
  </si>
  <si>
    <t>TRANSMEL E TURISMO LTDA - ME</t>
  </si>
  <si>
    <t>TRANSMEL</t>
  </si>
  <si>
    <t>TRANSPORTE ESCOLAR E LOCADORA DE VEICULOS ARAUJO LTDA</t>
  </si>
  <si>
    <t>ARAUJO</t>
  </si>
  <si>
    <t>TRANSPORTE ESCOLAR E TURISMO MENINO JESUS LTDA</t>
  </si>
  <si>
    <t>MENINO JESUS</t>
  </si>
  <si>
    <t>TRANSPORTE ESCOLAR NOSSA SENHORA DE FATIMA EIRELI - ME</t>
  </si>
  <si>
    <t>NOSSA SENHORA DE FATIMA EIRELI</t>
  </si>
  <si>
    <t>TRANSPORTE ESCOLAR TIO LEAL LTDA - ME</t>
  </si>
  <si>
    <t>TRANSPORTE ESCOLAR TIO LEAL</t>
  </si>
  <si>
    <t>UNITED KIDS TRANSPORTE EIRELLI</t>
  </si>
  <si>
    <t>UNITED KIDS</t>
  </si>
  <si>
    <t>V C SPIGARIOL TRANSPORTE ESCOLAR - ME</t>
  </si>
  <si>
    <t xml:space="preserve">V C SPIGARIOL </t>
  </si>
  <si>
    <t>V.S.M. TRANSPORTES ESCOLAR E TURISMO LTDA</t>
  </si>
  <si>
    <t>V.S.M.</t>
  </si>
  <si>
    <t>VALDERLANDIA ARAUJO DE OLIVEIRA - ME</t>
  </si>
  <si>
    <t xml:space="preserve">VALDERLANDIA </t>
  </si>
  <si>
    <t>VALEDUTRA TRANSPORTES LTDA - ME</t>
  </si>
  <si>
    <t xml:space="preserve">VALEDUTRA TRANSPORTES </t>
  </si>
  <si>
    <t>VANUZA DOS SANTOS PAULA 16568348805</t>
  </si>
  <si>
    <t xml:space="preserve">VANUZA DOS SANTOS </t>
  </si>
  <si>
    <t>VCK TRANSPORTE ESCOLAR LTDA</t>
  </si>
  <si>
    <t>VCK</t>
  </si>
  <si>
    <t>VELOSO TRANSPORTES E LOCADORA LTDA - ME</t>
  </si>
  <si>
    <t>VELOSO TRANSPORTES</t>
  </si>
  <si>
    <t>VERDE MAR LOCACAO, TRANSPORTES E TURISMO LTDA</t>
  </si>
  <si>
    <t>VERDE MAR LOCACAO</t>
  </si>
  <si>
    <t>VIA MARI TRANSPORTE ESCOLAR LTDA</t>
  </si>
  <si>
    <t>VIA MARI</t>
  </si>
  <si>
    <t>VVT TRANSPORTES EIRELI - ME</t>
  </si>
  <si>
    <t>VVT TRANSPORTES EIRELI</t>
  </si>
  <si>
    <t>WMW TOUR TRANSPORTES LTDA - ME</t>
  </si>
  <si>
    <t>WMW</t>
  </si>
  <si>
    <t>WRR OLIVEIRA TRANSPORTE ESCOLAR LTDA</t>
  </si>
  <si>
    <t xml:space="preserve">WRR OLIVEIRA TRANSPORTE </t>
  </si>
  <si>
    <t>COOPER FO COOPERATIVA DE TRANSPORTE ESCOLAR</t>
  </si>
  <si>
    <t>COOPER FO</t>
  </si>
  <si>
    <t>COOPERCITYSP - COOPERATIVA DE TRANSPORTES</t>
  </si>
  <si>
    <t>COOPERCITY</t>
  </si>
  <si>
    <t>COOPEROESTE COOPERATIVA DE TRANSPORTES</t>
  </si>
  <si>
    <t>COOPEROESTE</t>
  </si>
  <si>
    <t>COOPERTAIPAS COOPERATIVA DE TRANSPORTE</t>
  </si>
  <si>
    <t>COOPERTAIPAS</t>
  </si>
  <si>
    <t>COOTRELUZ COOP DE TRANS DE PAS E ESC LUZ</t>
  </si>
  <si>
    <t>COOTRELUZ</t>
  </si>
  <si>
    <t>ADILSON RIBEIRO ALEIXO</t>
  </si>
  <si>
    <t>ADILSON TOLEDO</t>
  </si>
  <si>
    <t>AGENOR GARCIA LEME</t>
  </si>
  <si>
    <t>ALBERTO DE VITO</t>
  </si>
  <si>
    <t>ALEXANDRO CIRINO VIEIRA</t>
  </si>
  <si>
    <t>ANA CRISTINA FABRI DE LIMA</t>
  </si>
  <si>
    <t>ANDREIA NOEMIA PEREIRA</t>
  </si>
  <si>
    <t>ANTONIO CARLOS GOMES</t>
  </si>
  <si>
    <t>CARLOS ALBERTO DE VITO</t>
  </si>
  <si>
    <t>CARLOS DE ALMEIDA FERNANDES</t>
  </si>
  <si>
    <t>CARLOS FERNANDES RODRIGUES</t>
  </si>
  <si>
    <t>CARLOS OMAR ALVES</t>
  </si>
  <si>
    <t>CLAUDIA COSTA BORCA</t>
  </si>
  <si>
    <t>CLAUDIO CESAR PEDRASSANI</t>
  </si>
  <si>
    <t>CLAUDIO FABIO RUDOLF GONCALVES</t>
  </si>
  <si>
    <t>CLAUDIO SANTIAGO</t>
  </si>
  <si>
    <t>CLEUBER DE SOUZA GOMES</t>
  </si>
  <si>
    <t>CLODOALDO PORTEL CABRERA</t>
  </si>
  <si>
    <t>CRISTIANE ROSIMEIRE DIAS</t>
  </si>
  <si>
    <t>DANIEL CLIMACO</t>
  </si>
  <si>
    <t>DANUZA LEE FRAGA</t>
  </si>
  <si>
    <t>DIONISIO SCARPONE</t>
  </si>
  <si>
    <t>DORIS MARIA DA SILVA</t>
  </si>
  <si>
    <t>EDILAINE APARECIDA DOS SANTOS PIMENTEL</t>
  </si>
  <si>
    <t>EDSON ANISIO DA SILVA</t>
  </si>
  <si>
    <t>EDUARDO TADEU BRAGA</t>
  </si>
  <si>
    <t>ERICK CORDEIRO DE VASCONCELOS</t>
  </si>
  <si>
    <t>FABIO ILIA COVANZI</t>
  </si>
  <si>
    <t>FRANCISCO JORGE HOLLANDA ROCHA</t>
  </si>
  <si>
    <t>GABRIEL ANTONIO ALMEIDA SOUZA</t>
  </si>
  <si>
    <t>GERALDO ROGERIO DA SILVA</t>
  </si>
  <si>
    <t>GILBERTO BRAULIO DUARTE</t>
  </si>
  <si>
    <t>ISABEL MENDES RODRIGUES</t>
  </si>
  <si>
    <t>IVO MAURICIO ANDRE</t>
  </si>
  <si>
    <t>JACO FELISARDO DE SOUZA FILHO</t>
  </si>
  <si>
    <t>JOSE ANTONIO DA SILVA</t>
  </si>
  <si>
    <t>JOSE CARLOS DE OLIVEIRA SIMOES</t>
  </si>
  <si>
    <t>JOSE FIRMINO BATISTA</t>
  </si>
  <si>
    <t>JOSE LUCAS ANSELMO</t>
  </si>
  <si>
    <t>JOSE MARTINS LIBERATO</t>
  </si>
  <si>
    <t>JOSE MILTON DE ANDRADE</t>
  </si>
  <si>
    <t>JOSE RICARDO FERREIRA DOS SANTOS</t>
  </si>
  <si>
    <t>JOSENILDA FREIRE DA CUNHA</t>
  </si>
  <si>
    <t>JUCINEIDE MOSSIN</t>
  </si>
  <si>
    <t>LENILDO MANOEL DO NASCIMENTO</t>
  </si>
  <si>
    <t>LUCIA MARIZ RAMOS CONTELI</t>
  </si>
  <si>
    <t>LUCIA TOMAZINI TAGLIABOA</t>
  </si>
  <si>
    <t>LUCIANA ALINE SILVEIRA PAIVA</t>
  </si>
  <si>
    <t>LUZIA BERNARDO BEARARI</t>
  </si>
  <si>
    <t>MARCEL LUIZ TOCANTINS DA SILVA</t>
  </si>
  <si>
    <t>MARCELO AGUADO LOURENCO</t>
  </si>
  <si>
    <t>MARCIA CRISTINA DA SILVA ABBADE DUCA</t>
  </si>
  <si>
    <t>MARIA AUXILIADORA ALVES MACHADO</t>
  </si>
  <si>
    <t>MARIA REGINA LEME MOLINA</t>
  </si>
  <si>
    <t>MARILEIDE MARIA DA SILVA MOURAO</t>
  </si>
  <si>
    <t>MARIO AUGUSTO DA SILVA</t>
  </si>
  <si>
    <t>MARIO MORENO</t>
  </si>
  <si>
    <t>MARLI PEREIRA DA SILVA</t>
  </si>
  <si>
    <t>MEIRE MEDEIRAS SANTOS</t>
  </si>
  <si>
    <t>NEIDE SATIN MIQUELINO</t>
  </si>
  <si>
    <t>NEUSA MARIA DA ESTRELA SANTOS ANDRE</t>
  </si>
  <si>
    <t>ODAIR ANTONIO MARTINS</t>
  </si>
  <si>
    <t>OSMAR BISPO DOS SANTOS</t>
  </si>
  <si>
    <t>REGINALDO DOS SANTOS FREITAS</t>
  </si>
  <si>
    <t>REGIS TADEU FOGACA BATISTA</t>
  </si>
  <si>
    <t>REGIVALDO DE SOUZA VASCONCELOS</t>
  </si>
  <si>
    <t>REINALDO DOS SANTOS PEREIRA</t>
  </si>
  <si>
    <t>ROBERTO SOUZA DE AZEVEDO</t>
  </si>
  <si>
    <t>ROMULO ALKMIN</t>
  </si>
  <si>
    <t>RONALDO LUIZ REQUENA</t>
  </si>
  <si>
    <t>RONALDO NAPOLITANO</t>
  </si>
  <si>
    <t>ROSANGELA BERNARDO DE LIMA BARBOSA</t>
  </si>
  <si>
    <t>SILVANA SOARES DA SILVA</t>
  </si>
  <si>
    <t>SILVIA DE OLIVEIRA DOS SANTOS SILVA</t>
  </si>
  <si>
    <t>SOLANGE ALVES</t>
  </si>
  <si>
    <t>VALDEMIR DO NASCIMENTO SILVA</t>
  </si>
  <si>
    <t>VALTER DOS SANTOS</t>
  </si>
  <si>
    <t>VIVIANE GOBBER DOS SANTOS</t>
  </si>
  <si>
    <t>VIVIANE SANTANA DA SILVA</t>
  </si>
  <si>
    <t>WALMIR PEREIRA DE FREITAS</t>
  </si>
  <si>
    <t>WALTER WILLIAM COBO</t>
  </si>
  <si>
    <t>25.292.508 CLAUDIA COSTA BORCA</t>
  </si>
  <si>
    <t>CLAUDIA BORCA</t>
  </si>
  <si>
    <t>60.676.117 MARILEIDE MARIA DA SILVA MOURAO</t>
  </si>
  <si>
    <t>MARILEIDE MARIA</t>
  </si>
  <si>
    <t>61.246.494 RONALDO LUIZ REQUENA</t>
  </si>
  <si>
    <t>A &amp; A TRANSPORTE ESCOLAR</t>
  </si>
  <si>
    <t>A &amp; A</t>
  </si>
  <si>
    <t>A&amp;J SIMOES TRANSPORTES ESCOLARES LTDA</t>
  </si>
  <si>
    <t>A&amp;J SIMOES</t>
  </si>
  <si>
    <t>ABELARDO N L JUNIOR TRANSPORTE ESCOLAR - EIRELI</t>
  </si>
  <si>
    <t>ABELARDO</t>
  </si>
  <si>
    <t>AGALES TRANSTECH LTDA</t>
  </si>
  <si>
    <t>AGALES TRANSTECH</t>
  </si>
  <si>
    <t>AIRTON GOMES DA SILVA 09366366880</t>
  </si>
  <si>
    <t>AIRTON</t>
  </si>
  <si>
    <t>AMEDEO TORTORA FILHO TRANSPORTES - ME</t>
  </si>
  <si>
    <t>AMEDEO</t>
  </si>
  <si>
    <t>ANDREZA APARECIDA OKAWARA - ME</t>
  </si>
  <si>
    <t>ANDREZA</t>
  </si>
  <si>
    <t>ANTOGRA TRANSPORTE E LOGISTICA EIRELI - ME</t>
  </si>
  <si>
    <t>ANTOGRA</t>
  </si>
  <si>
    <t>ARILSON NUNES DE LIRA - ME</t>
  </si>
  <si>
    <t>ARILSON</t>
  </si>
  <si>
    <t>CCP TRANS TRANSPORTE E LOGISTICA LTDA</t>
  </si>
  <si>
    <t>CCP TRANS</t>
  </si>
  <si>
    <t>CLAUDIA GOMES FREITAS TOLEDO EIRELI - ME</t>
  </si>
  <si>
    <t xml:space="preserve">CLAUDIA </t>
  </si>
  <si>
    <t>CM TRANSPORTES LTDA</t>
  </si>
  <si>
    <t>CM</t>
  </si>
  <si>
    <t>DORGIVAL TRANSPORTE ESCOLAR LTDA</t>
  </si>
  <si>
    <t>DORGIVAL</t>
  </si>
  <si>
    <t>E.B.B TRANSPORTES LTDA</t>
  </si>
  <si>
    <t>E.B.B</t>
  </si>
  <si>
    <t>ESCOLA DE EDUCACAO INFANTIL TURMA SAPECA S/C LTDA - ME</t>
  </si>
  <si>
    <t>TURMA SAPECA</t>
  </si>
  <si>
    <t>F.A.C.E TRANSPORTES ESCOLARES LTDA - ME</t>
  </si>
  <si>
    <t>FACE</t>
  </si>
  <si>
    <t>F3 TRANSPORTES LTDA</t>
  </si>
  <si>
    <t>CLODOALDO</t>
  </si>
  <si>
    <t>FABIO &amp; KARINA TRANSPORTE ESCOLAR LTDA - ME</t>
  </si>
  <si>
    <t>FABIO E KARINA</t>
  </si>
  <si>
    <t>GILBERTO BRAULIO DUARTE TRANSPORTES  ME</t>
  </si>
  <si>
    <t>GILBERTO BRAULIO</t>
  </si>
  <si>
    <t>IVONE RODRIGUES FREDERICO TRANSPORTES - ME</t>
  </si>
  <si>
    <t>IVONE</t>
  </si>
  <si>
    <t>JOSE ALVES DO CARMO TRANSPORTES - ME</t>
  </si>
  <si>
    <t>JOSE ALVES</t>
  </si>
  <si>
    <t>JOSE MILTON DE ANDRADE - ME</t>
  </si>
  <si>
    <t>JOSE MILTON</t>
  </si>
  <si>
    <t>KAUA TRANSPORTE ESCOLAR S/S LTDA - ME</t>
  </si>
  <si>
    <t>KAUA</t>
  </si>
  <si>
    <t>L &amp; M TUR LTDA - ME</t>
  </si>
  <si>
    <t>LM TUR</t>
  </si>
  <si>
    <t>L.C. PEREIRA DA SILVA TRANSPORTES - ME</t>
  </si>
  <si>
    <t>LC PEREIRA</t>
  </si>
  <si>
    <t>LUCIA TOMAZINI TRANSPORTE ESCOLAR LTDA</t>
  </si>
  <si>
    <t>LUCIA</t>
  </si>
  <si>
    <t>LUIGI TRANSPORTES ESCOLARES LTDA - ME</t>
  </si>
  <si>
    <t>LUIGI</t>
  </si>
  <si>
    <t>LUIZ ADALBERTO RIBEIRO DOS SANTOS - ME</t>
  </si>
  <si>
    <t>LUIZ ADALBERTO</t>
  </si>
  <si>
    <t>M.M.M TRANSPORTE ESCOLAR LTDA - ME</t>
  </si>
  <si>
    <t>MMM</t>
  </si>
  <si>
    <t>M.T.D. TRANSPORTE ESCOLAR LTDA - ME</t>
  </si>
  <si>
    <t>MTD</t>
  </si>
  <si>
    <t>MAITE GOMES TRANSPORTES LTDA</t>
  </si>
  <si>
    <t>MAITE GOMES</t>
  </si>
  <si>
    <t>MANDRE TRANSPORTES ESCOLARES LTDA</t>
  </si>
  <si>
    <t>MANDRE</t>
  </si>
  <si>
    <t>MARIA AUXILIADORA ALVES MACHADO TRANSPORTE</t>
  </si>
  <si>
    <t>MOREIRA ROCHA TRANSPORTE EIRELI - ME</t>
  </si>
  <si>
    <t>MOREIRA ROCHA</t>
  </si>
  <si>
    <t>N&amp;M. TRANSPORTES ESCOLARES LTDA</t>
  </si>
  <si>
    <t>N&amp;M.</t>
  </si>
  <si>
    <t>RDLF TRANSPORTES LTDA - ME</t>
  </si>
  <si>
    <t>RDLF</t>
  </si>
  <si>
    <t>RF VASCONCELOS TRANSPORTES LTDA</t>
  </si>
  <si>
    <t>RF</t>
  </si>
  <si>
    <t>RM TRANSTECH LTDA</t>
  </si>
  <si>
    <t>ROBERTO HERNANDES TRANSPORTES LTDA</t>
  </si>
  <si>
    <t>ROBERTO</t>
  </si>
  <si>
    <t>ROSANGELA BERNARDO DE LIMA BARBOSA 16641136817</t>
  </si>
  <si>
    <t>ROSANGELA</t>
  </si>
  <si>
    <t>SERGIO SILVIO TRANSPORTES - ME</t>
  </si>
  <si>
    <t>SERGIO</t>
  </si>
  <si>
    <t>SOBRUSS TRANSPORTE ESCOLAR LTDA - ME</t>
  </si>
  <si>
    <t>SOBRUSS</t>
  </si>
  <si>
    <t>TOPAZIO TRANSPORTE ESCOLAR LTDA</t>
  </si>
  <si>
    <t>TOPAZIO</t>
  </si>
  <si>
    <t>TRANSESCOLAR LOPES COELHO LTDA - ME</t>
  </si>
  <si>
    <t>TRANSESCOLAR</t>
  </si>
  <si>
    <t>TRANSPORTE ESCOLAR MARTINS LTDA - ME</t>
  </si>
  <si>
    <t>MARTINS</t>
  </si>
  <si>
    <t>TURMA DO SOL TRANSPORTE ESCOLAR LTDA</t>
  </si>
  <si>
    <t>TURMA DO SOL</t>
  </si>
  <si>
    <t>VITO TRANSPORTE ESCOLAR LTDA</t>
  </si>
  <si>
    <t>VITO</t>
  </si>
  <si>
    <t>WAGNER ROBERTO DA SILVA TRANSPORTES - ME</t>
  </si>
  <si>
    <t>WAGNER ROBERTO</t>
  </si>
  <si>
    <t>WELL TRANSPORTE ESCOLAR LTDA - ME</t>
  </si>
  <si>
    <t>WELL</t>
  </si>
  <si>
    <t>YAMANAKA TRANSPORTES LTDA - ME</t>
  </si>
  <si>
    <t>YAMANAKA</t>
  </si>
  <si>
    <t>COOPER DIAS - COOPERATIVA DE TRANSPORTES</t>
  </si>
  <si>
    <t>COOPER DIAS</t>
  </si>
  <si>
    <t>COOPSP COOPERATIVA DE TRANSPORTES EM GERAL</t>
  </si>
  <si>
    <t>COOPSP</t>
  </si>
  <si>
    <t>COOPTEG - COOP DE TRANS ESC E TRANS EM GERAL</t>
  </si>
  <si>
    <t>COOPTEG</t>
  </si>
  <si>
    <t>ADEIR RODRIGUES DE MORAES</t>
  </si>
  <si>
    <t>ADRIANO CLAYTON ANTONIO</t>
  </si>
  <si>
    <t>AJENIAS PEREIRA</t>
  </si>
  <si>
    <t>ALECIO ARNALDO DA SILVA</t>
  </si>
  <si>
    <t>ALEXANDRE MARSURA DOS SANTOS</t>
  </si>
  <si>
    <t>ALTAIR ELIAS CARNEIRO</t>
  </si>
  <si>
    <t>ANDERSON MARCOS ANTONIO</t>
  </si>
  <si>
    <t>ANGELICA SILVA YAMAGUTI</t>
  </si>
  <si>
    <t>ANTONIO HONORATO PINHEIRO</t>
  </si>
  <si>
    <t>ANTONIO ROBERTO GOMES</t>
  </si>
  <si>
    <t>BRUNO EDUARDO BARBOSA</t>
  </si>
  <si>
    <t>CAIO RODRIGO DE ARAUJO</t>
  </si>
  <si>
    <t>CARLOS ALBERTO DE ARAUJO</t>
  </si>
  <si>
    <t>CARLOS ALBERTO LOPES</t>
  </si>
  <si>
    <t>CARLOS EDUARDO SOARES DA SILVA</t>
  </si>
  <si>
    <t>CARLOS GONCALVES DOS SANTOS</t>
  </si>
  <si>
    <t>CARLOS VITORINO FIGUEIREDO</t>
  </si>
  <si>
    <t>CLAUDEMIR CORREIA E SILVA</t>
  </si>
  <si>
    <t>CRISTIANE FERREIRA SILVA</t>
  </si>
  <si>
    <t>DAVID CAMINI</t>
  </si>
  <si>
    <t>EDILENE SALES FEITOZA</t>
  </si>
  <si>
    <t>EDIVALDO FRANCISCO DO CARMO</t>
  </si>
  <si>
    <t>EDNA LUCIA DE OLIVEIRA MELO</t>
  </si>
  <si>
    <t>EDUARDO MARSURA DOS SANTOS</t>
  </si>
  <si>
    <t>EDUARDO ROMUALDO</t>
  </si>
  <si>
    <t>ELIANA PEREIRA SILVA DE FARIA</t>
  </si>
  <si>
    <t>ELISABETE NASCIMENTO</t>
  </si>
  <si>
    <t>ERIK BRASIL DE VASCONCELOS</t>
  </si>
  <si>
    <t>FABIO CAETANO SANTOS DA SILVA</t>
  </si>
  <si>
    <t>FRANCISCO CARLOS RIBEIRO</t>
  </si>
  <si>
    <t>GERALDO CONCEICAO DA SILVA</t>
  </si>
  <si>
    <t>GETRAN SANTOS</t>
  </si>
  <si>
    <t>GILMAR RIBEIRO LEAL</t>
  </si>
  <si>
    <t>GISELE BRITO DE MATOS MALAQUIAS</t>
  </si>
  <si>
    <t>JACQUES BARRETO NASCIMENTO JUNIOR</t>
  </si>
  <si>
    <t>JANICE ARAUJO VIEIRA</t>
  </si>
  <si>
    <t>JOANA D ARC SIQUEIRA GOMES</t>
  </si>
  <si>
    <t>JOAO ISIDORO NETO</t>
  </si>
  <si>
    <t>JOAO MOREIRA DE LUCENA</t>
  </si>
  <si>
    <t>JONAS CARDOSO</t>
  </si>
  <si>
    <t>JOSE ANDRADE CUNHA JUNIOR</t>
  </si>
  <si>
    <t>JOSE LEANDRO DE MELO</t>
  </si>
  <si>
    <t>JOSE VALBERTO LOPES PIRES</t>
  </si>
  <si>
    <t>LOURINALDO PONTES DE OLIVEIRA</t>
  </si>
  <si>
    <t>MARCELO BISPO DA SILVA</t>
  </si>
  <si>
    <t>MARCELO CLARA FERREIRA</t>
  </si>
  <si>
    <t>MARCELO DE CARVALHO BARBOSA</t>
  </si>
  <si>
    <t>MARCELO FRANCISCO DA CRUZ ROZENDO</t>
  </si>
  <si>
    <t>MARCOS ANTONIO SANTOS DA SILVA</t>
  </si>
  <si>
    <t>MARCOS DA SILVA CORDEIRO</t>
  </si>
  <si>
    <t>MARCOS DUARTE BRITO</t>
  </si>
  <si>
    <t>MARCOS PAULO SANTOS</t>
  </si>
  <si>
    <t>MARIA JOSE COSTA CRUZ</t>
  </si>
  <si>
    <t>NOEL DA SILVA LEME</t>
  </si>
  <si>
    <t>NORMA DOS SANTOS DA SILVA</t>
  </si>
  <si>
    <t>ORLANDO MENDES DO NASCIMENTO</t>
  </si>
  <si>
    <t>PAULO ROBERTO SANTOS</t>
  </si>
  <si>
    <t>PAULO SERGIO DO NASCIMENTO</t>
  </si>
  <si>
    <t>RAIMUNDO JOAO DA ROCHA</t>
  </si>
  <si>
    <t>RENATO CROZARA DA SILVA</t>
  </si>
  <si>
    <t>ROBERTO SANTIAGO</t>
  </si>
  <si>
    <t>ROBSON JORGE ALVES DA SILVA</t>
  </si>
  <si>
    <t>SEVIRINO ALBINO CARDOSO JUNIOR</t>
  </si>
  <si>
    <t>SIDNEIA APARECIDA DE ARRUDA POZZETI</t>
  </si>
  <si>
    <t>TAINARA CRISTINA CARVALHO CASTRO</t>
  </si>
  <si>
    <t>VANDERLI DE OLIVEIRA COELHO</t>
  </si>
  <si>
    <t>WANDERLEY MARTINIANO DA MATA</t>
  </si>
  <si>
    <t>WELLINGTON HENRIQUE RIBEIRO BRITO</t>
  </si>
  <si>
    <t>55.822.822 JANICE ARAUJO VIEIRA</t>
  </si>
  <si>
    <t>JANICE</t>
  </si>
  <si>
    <t>A.R. SOUZA TRANSPORTE LTDA - ME</t>
  </si>
  <si>
    <t>A.R. SOUZA</t>
  </si>
  <si>
    <t>ANCAR TRANSPORTE ESCOLAR LTDA - ME</t>
  </si>
  <si>
    <t>ANCAR</t>
  </si>
  <si>
    <t>AY TRANSPORTE ESCOLAR E LOCACOES LTDA</t>
  </si>
  <si>
    <t>AY TRANSPORTE</t>
  </si>
  <si>
    <t>CHS TRANSPORTES DE PASSAGEIROS E LOCAÇÃO DE VEICULOS EIRELLI - ME</t>
  </si>
  <si>
    <t>CHS</t>
  </si>
  <si>
    <t>CRISTIANE FERREIRA SILVA 14291441819</t>
  </si>
  <si>
    <t>CVS TRANSPORTES DE PASSAGEIRO E LOCACAO DE VEICULOS LTDA</t>
  </si>
  <si>
    <t>CVS</t>
  </si>
  <si>
    <t>DIAS TRANSPORTE ESCOLAR LTDA - ME</t>
  </si>
  <si>
    <t>E G LOPES TRANSPORTES LTDA - ME</t>
  </si>
  <si>
    <t>EG LOPES</t>
  </si>
  <si>
    <t>EDI VANS TRANSPORTES LTDA - ME</t>
  </si>
  <si>
    <t>EDI VANS</t>
  </si>
  <si>
    <t>EDNO PIERRE DOS SANTOS 01271621860</t>
  </si>
  <si>
    <t>EDNO</t>
  </si>
  <si>
    <t>ESCOLA DE EDUCACAO INFANTIL E ENSINO FUNDAMENTAL VISAO GLOBAL S/S LTDA - ME</t>
  </si>
  <si>
    <t>VISAO</t>
  </si>
  <si>
    <t>J. &amp; CARVALHO TRANSPORTE ESCOLAR E TURISMO LTDA - ME</t>
  </si>
  <si>
    <t>J E CARVALHO</t>
  </si>
  <si>
    <t>J. PORTO - TRANSPORTES ESCOLARES LTDA - ME</t>
  </si>
  <si>
    <t>J PORTO</t>
  </si>
  <si>
    <t>JANAINA APARECIDA RIBEIRO DA CRUZ ROZENDO - ME</t>
  </si>
  <si>
    <t>JANAINA</t>
  </si>
  <si>
    <t>JAQUELINE APARECIDA RODRIGUES DOS SANTOS 44202618890</t>
  </si>
  <si>
    <t>JAQUELINE</t>
  </si>
  <si>
    <t>JOSE OSTACIO BARBOSA DOS SANTOS TRANSPORTES - ME</t>
  </si>
  <si>
    <t>JOSE OSTACIO</t>
  </si>
  <si>
    <t>L.V.A. TRANSPORTE ESCOLAR LTDA - ME</t>
  </si>
  <si>
    <t>LVA</t>
  </si>
  <si>
    <t>LUCENA TRANSPORTES LTDA</t>
  </si>
  <si>
    <t>LUCENA</t>
  </si>
  <si>
    <t>LULU TRANS LTDA</t>
  </si>
  <si>
    <t>LULU</t>
  </si>
  <si>
    <t>M. G. SILVA TRANSPORTES EIRELI - ME</t>
  </si>
  <si>
    <t>MG SILVA</t>
  </si>
  <si>
    <t>MIRO &amp; NEIDE TRANSPORTES LTDA - ME</t>
  </si>
  <si>
    <t>MIRO</t>
  </si>
  <si>
    <t>MS TRANSPORTE ESCOLAR LTDA</t>
  </si>
  <si>
    <t>MS</t>
  </si>
  <si>
    <t>NEVR TRANSPORTES LTDA - ME</t>
  </si>
  <si>
    <t>NEVR</t>
  </si>
  <si>
    <t>NOEL LEME TRANSPORTE ESCOLAR LTDA</t>
  </si>
  <si>
    <t>NOEL</t>
  </si>
  <si>
    <t>O.L. TRANSPORTE ESCOLAR E DISTRIBUIDORA DE JORNAIS LTDA - ME</t>
  </si>
  <si>
    <t>O.L.</t>
  </si>
  <si>
    <t>PASCOAL DOS SANTOS SILVA - ME</t>
  </si>
  <si>
    <t>PASCOAL</t>
  </si>
  <si>
    <t>PEPTUR TRANSPORTES E LOCADORA LTDA - ME</t>
  </si>
  <si>
    <t>PEPTUR</t>
  </si>
  <si>
    <t>PEREIRA SILVA TRANSPORTES DE ESCOLARES LTDA - ME</t>
  </si>
  <si>
    <t>PEREIRA</t>
  </si>
  <si>
    <t>PESSET TRANSPORTES - EIRELI - ME</t>
  </si>
  <si>
    <t>PESSET</t>
  </si>
  <si>
    <t>PIERRE &amp; ARAUJO TRANSPORTES LTDA - ME</t>
  </si>
  <si>
    <t>PIERRE</t>
  </si>
  <si>
    <t>R.A.P. &amp; LEMOS TRANSPORTES LTDA - ME</t>
  </si>
  <si>
    <t>RAP</t>
  </si>
  <si>
    <t>RENALUZ TRANSPORTES LTDA - ME</t>
  </si>
  <si>
    <t>RENALUZ</t>
  </si>
  <si>
    <t>RMD TRANSPORTES DE PASSAGEIROS E LOCACAO DE VEICULOS EIRELI-ME</t>
  </si>
  <si>
    <t>RMD</t>
  </si>
  <si>
    <t>RONILDO JOSE DE MELO - ME</t>
  </si>
  <si>
    <t>RONILDO JOSE</t>
  </si>
  <si>
    <t>S.S.J. TRANSPORTES LTDA - ME</t>
  </si>
  <si>
    <t>SSJ</t>
  </si>
  <si>
    <t>SOUZA MENDES TRANSPORTE EIRELI - ME</t>
  </si>
  <si>
    <t>SOUZA MENDES</t>
  </si>
  <si>
    <t>TIA NEIA TRANSPORTES EIRELI - ME</t>
  </si>
  <si>
    <t>TIA NEIA</t>
  </si>
  <si>
    <t>TRANSLESTE TRANSPORTE ESCOLAR E TURISMO LTDA - ME</t>
  </si>
  <si>
    <t>TRANSLESTE</t>
  </si>
  <si>
    <t>TRANSPORTE PITHY LTDA - ME</t>
  </si>
  <si>
    <t>PITHY</t>
  </si>
  <si>
    <t>TRANSRESENDE TRANSPORTES LTDA</t>
  </si>
  <si>
    <t>TRANSRESENDE</t>
  </si>
  <si>
    <t>V M &amp; A TRANSPORTES LTDA</t>
  </si>
  <si>
    <t>VM E A</t>
  </si>
  <si>
    <t>VALCY TRANSPORTES LTDA</t>
  </si>
  <si>
    <t>VALCY</t>
  </si>
  <si>
    <t>VEVE TRANS LTDA - ME</t>
  </si>
  <si>
    <t>VEVE</t>
  </si>
  <si>
    <t>WM DIAS TRANSPORTE ESCOLAR LTDA - ME</t>
  </si>
  <si>
    <t>WM DIAS</t>
  </si>
  <si>
    <t>COOP DE TRANSP. AUTONOMOS DE SP - COOPERTESP</t>
  </si>
  <si>
    <t>COOPERTESP</t>
  </si>
  <si>
    <t>COOPER CENTRAL - COOPERATIVA DE TRANSPORTES</t>
  </si>
  <si>
    <t>COOPER CENTRAL</t>
  </si>
  <si>
    <t>COOPERATIVA DE TRANSPORTE PAULISTA - COOPER PAULISTA</t>
  </si>
  <si>
    <t>COOPER PAULISTA</t>
  </si>
  <si>
    <t>ADRIANO DAMASCENO FERNANDES</t>
  </si>
  <si>
    <t>ANDRE LUIS SANTOS PEREIRA</t>
  </si>
  <si>
    <t>ANTONIO CARLOS SARAIVA</t>
  </si>
  <si>
    <t>CARLOS LINZMEYER NETO</t>
  </si>
  <si>
    <t>DANIELA OLIVEIRA BRAGA</t>
  </si>
  <si>
    <t>EDES VALDECIR DOS SANTOS</t>
  </si>
  <si>
    <t>EVERSON CARLOS COSTA</t>
  </si>
  <si>
    <t>EZIO COELHO DE MORAES</t>
  </si>
  <si>
    <t>HUGO RENER VERAS SILVA</t>
  </si>
  <si>
    <t>JOSE APARECIDO RAMOS</t>
  </si>
  <si>
    <t>JOSE JESUS DE MELO</t>
  </si>
  <si>
    <t>KATIA CRISTINA RODRIGUES DE LIMA</t>
  </si>
  <si>
    <t>LUCIANE FERRARI</t>
  </si>
  <si>
    <t>LUIZ CARLOS DA FONSECA MARQUES</t>
  </si>
  <si>
    <t>LUIZ OCTAVIO VELLA</t>
  </si>
  <si>
    <t>MARCIA MARIA DA SILVA</t>
  </si>
  <si>
    <t>MARIANA FERREIRA BARRETO RIBEIRO</t>
  </si>
  <si>
    <t>NEIDE PAGLIUCO</t>
  </si>
  <si>
    <t>NELSON DOS SANTOS</t>
  </si>
  <si>
    <t>NELSON RIBEIRO DE SOUZA</t>
  </si>
  <si>
    <t>NILTON DA ROCHA MEIRELES</t>
  </si>
  <si>
    <t>PEDRO BISPO DE SOUZA</t>
  </si>
  <si>
    <t>RAMON CASTRO DO PRADO</t>
  </si>
  <si>
    <t>RENATA MORENA BORIN COSTA</t>
  </si>
  <si>
    <t>ROSEMEIRE BASSANI GONCALVES</t>
  </si>
  <si>
    <t>SILVANA CRISTINA TRANI</t>
  </si>
  <si>
    <t>SILVERIO OCTAVIANO JUNIOR</t>
  </si>
  <si>
    <t>SOLANGE SALOMAO RODRIGUES</t>
  </si>
  <si>
    <t>VALERIA PEREIRA DO VALE GARCEZ</t>
  </si>
  <si>
    <t>VANDERLEI BATISTA</t>
  </si>
  <si>
    <t>WAGNER DAMASCENO FERNANDES</t>
  </si>
  <si>
    <t>18.517.437 LUCIANE FERRARI</t>
  </si>
  <si>
    <t>ADELAIDE ALMEIDA NARCIZO LTDA</t>
  </si>
  <si>
    <t xml:space="preserve">ADELAIDE ALMEIDA </t>
  </si>
  <si>
    <t>AQUARELA TRANSPORTES ESCOLARES - ME</t>
  </si>
  <si>
    <t>AQUARELA</t>
  </si>
  <si>
    <t>CREMASCO TERCEIRIZACAO - EIRELI - ME</t>
  </si>
  <si>
    <t>CREMASCO</t>
  </si>
  <si>
    <t>CREMASCO TRANSPORTES E TERCEIRIZACAO LTDA - ME</t>
  </si>
  <si>
    <t>CREMASCO TRANSPORTES</t>
  </si>
  <si>
    <t>DANIELA OLIVEIRA BRAGA 29379637810</t>
  </si>
  <si>
    <t>DANIELA OLIVEIRA</t>
  </si>
  <si>
    <t>EL DE SANTANA TRANSPORTES - ME</t>
  </si>
  <si>
    <t>EL DE SANTANA</t>
  </si>
  <si>
    <t>ELOCAR TRANSPORTES LTDA - ME</t>
  </si>
  <si>
    <t>ELOCAR</t>
  </si>
  <si>
    <t>G &amp; C TRANSPORTES LTDA - ME</t>
  </si>
  <si>
    <t>G C</t>
  </si>
  <si>
    <t>HELUMA TRANSPORTES LTDA</t>
  </si>
  <si>
    <t>HELUMA</t>
  </si>
  <si>
    <t>IBN TRANSPORTES LTDA - ME</t>
  </si>
  <si>
    <t>IBN</t>
  </si>
  <si>
    <t>J.L.2Y TRANSPORTES LTDA - ME</t>
  </si>
  <si>
    <t>J.L.2Y</t>
  </si>
  <si>
    <t>JACICAR TRANSPORTES LTDA</t>
  </si>
  <si>
    <t>JACICR</t>
  </si>
  <si>
    <t>JOAO DE JESUS SILVA TRANSPORTES - ME</t>
  </si>
  <si>
    <t>JOAO DE JESUS</t>
  </si>
  <si>
    <t>JOSE &amp; CELIA AUTO PECAS LTDA - ME</t>
  </si>
  <si>
    <t xml:space="preserve">JOSE &amp; CELIA </t>
  </si>
  <si>
    <t>L A R TRANSPORTE ESCOLAR LTDA</t>
  </si>
  <si>
    <t>L A R TRANSPORTE</t>
  </si>
  <si>
    <t>LEAO TUR TRANSPORTES E LOCADORA LTDA - ME</t>
  </si>
  <si>
    <t>LEAO TUR</t>
  </si>
  <si>
    <t>LEIZIENE COUTRIM SILVA DE OLIVEIRA - ME</t>
  </si>
  <si>
    <t>LEIZIENE</t>
  </si>
  <si>
    <t>LFH EMPREENDIMENTOS LTDA</t>
  </si>
  <si>
    <t xml:space="preserve">LFH </t>
  </si>
  <si>
    <t>LUIZ LIMA FLOR TRANSPORTES - ME</t>
  </si>
  <si>
    <t>LUIZ LIMA FLOR</t>
  </si>
  <si>
    <t>MORAES E ROCHA TRANSPORTES LTDA - ME</t>
  </si>
  <si>
    <t>MORAES E ROCHA</t>
  </si>
  <si>
    <t>NEYFLA LOCADORA DE VEICULOS LTDA - ME</t>
  </si>
  <si>
    <t>NEYFLA</t>
  </si>
  <si>
    <t>QUALI SERVICE TRANSPORTES LTDA - ME</t>
  </si>
  <si>
    <t>QUALI</t>
  </si>
  <si>
    <t>TRANSFRETUR TRANSPORTE ESCOLAR E FRETAMENTO LTDA - ME</t>
  </si>
  <si>
    <t>TRANSFRETUR</t>
  </si>
  <si>
    <t>VIRTUDE LOCADORA DE VEICULOS LTDA - ME</t>
  </si>
  <si>
    <t>VIRTUDE</t>
  </si>
  <si>
    <t>W. DAMASCENO FERNANDES TRANSPORTE LTDA</t>
  </si>
  <si>
    <t>W. DAMASCENO</t>
  </si>
  <si>
    <t>ADEILDO ANTONIO DE OLIVEIRA</t>
  </si>
  <si>
    <t>ALBERTO MENDES AREIAS</t>
  </si>
  <si>
    <t>ALDEMICIO AUDALIO DOS SANTOS</t>
  </si>
  <si>
    <t>ALESSANDRA VIANA ROCHA DE SOUZA</t>
  </si>
  <si>
    <t>ANTONIO JOSE DE OLIVEIRA</t>
  </si>
  <si>
    <t>BENEDITO WILSON VIDAL</t>
  </si>
  <si>
    <t>DIEGO BAPTISTA DOS SANTOS SOUZA</t>
  </si>
  <si>
    <t>ECIEL XAVIER DE LIMA</t>
  </si>
  <si>
    <t>ED CARLOS DOS SANTOS</t>
  </si>
  <si>
    <t>EDERSON AUGUSTO VIEIRA</t>
  </si>
  <si>
    <t>EDVALDO DANTAS DE AZEVEDO</t>
  </si>
  <si>
    <t>ELIELSON FERNANDES</t>
  </si>
  <si>
    <t>ELVIO EDUARDO FUZATTI</t>
  </si>
  <si>
    <t>ENEIAS BATISTA FERREIRA</t>
  </si>
  <si>
    <t>FABIANO LEONARDO OSHIRO GONCALVES</t>
  </si>
  <si>
    <t>FABIO ANTONIO RIBEIRO DE SOUSA</t>
  </si>
  <si>
    <t>FABIO RODRIGUES DE SOUZA</t>
  </si>
  <si>
    <t>GEILZA TORRE CAVALCANTE</t>
  </si>
  <si>
    <t>GERALDO PEREIRA FILHO</t>
  </si>
  <si>
    <t>GILBERTO LEITE MEDEIROS</t>
  </si>
  <si>
    <t>HUGO MUNHOZ TEIXEIRA</t>
  </si>
  <si>
    <t>IVALDICE BARBOSA VIEIRA</t>
  </si>
  <si>
    <t>IVANEIDE SIQUEIRA DE ASSIS</t>
  </si>
  <si>
    <t>JONATAS CAVALCANTE FERNANDES</t>
  </si>
  <si>
    <t>JOSILDO DE ALMEIDA SANTANA</t>
  </si>
  <si>
    <t>JURACI RODRIGUES</t>
  </si>
  <si>
    <t>LAERTE SANTOS</t>
  </si>
  <si>
    <t>LUCIANA NASCIMENTO TAGLIARI</t>
  </si>
  <si>
    <t>LUIZ CARLOS MODESTO</t>
  </si>
  <si>
    <t>LUIZ MARIO BRASILIENSE</t>
  </si>
  <si>
    <t>MARCEL JOSUE DA SILVA</t>
  </si>
  <si>
    <t>MARCELO BERNARDO DOS SANTOS</t>
  </si>
  <si>
    <t>MARCIO ROBERTO DE SANTANA</t>
  </si>
  <si>
    <t>MARCOS DONIZETE DEMINCIANA</t>
  </si>
  <si>
    <t>MARIA APARECIDA LEAO DE ANDRADE SILVA</t>
  </si>
  <si>
    <t>MARIA CONCEICAO GOMES LUZ</t>
  </si>
  <si>
    <t>MARIO PAIXAO DO NASCIMENTO</t>
  </si>
  <si>
    <t>MAURILIO OLIVEIRA DE LACERDA</t>
  </si>
  <si>
    <t>MAURO AFFONSO DE SOUZA</t>
  </si>
  <si>
    <t>NILTON VIANA DE ALCANTARA</t>
  </si>
  <si>
    <t>ODAIR DONIZETTI DE SOUZA</t>
  </si>
  <si>
    <t>PATRICIA DE CASSIA ANDRADE DE SOUSA</t>
  </si>
  <si>
    <t>PAULO SERGIO DOS SANTOS</t>
  </si>
  <si>
    <t>PAULO SERGIO GOMES VIANA</t>
  </si>
  <si>
    <t>RAIMUNDO DE SOUZA PAULA</t>
  </si>
  <si>
    <t>ROBERTO GARCIA FERNANDES</t>
  </si>
  <si>
    <t>RODRIGO AGOSTINHO ANDRE</t>
  </si>
  <si>
    <t>ROGERIO VICENTINI JOAO</t>
  </si>
  <si>
    <t>ROMUALDO RODRIGUES ALVES</t>
  </si>
  <si>
    <t>RUBENS RAMOS</t>
  </si>
  <si>
    <t>SIDNEY PEDRO MERELES</t>
  </si>
  <si>
    <t>SILVIO ITIZO TAKEDA</t>
  </si>
  <si>
    <t>SOLANGE SOARES DE PAULA LIMA</t>
  </si>
  <si>
    <t>VALDIRENE APARECIDA PACHECO</t>
  </si>
  <si>
    <t>VERONICE AMBROZIO DA SILVA</t>
  </si>
  <si>
    <t>20.755.156 CAMILA STEPHANIE VIEIRA COVO</t>
  </si>
  <si>
    <t>CAMILA STEPHANIE</t>
  </si>
  <si>
    <t>A. M. TRANSPORTES LTDA</t>
  </si>
  <si>
    <t>ANDREIA DE AMORIM</t>
  </si>
  <si>
    <t>ALEX CALVO PANES TRANSPORTE - ME</t>
  </si>
  <si>
    <t>ALEX CALVO</t>
  </si>
  <si>
    <t>ALEXSANDRA MARIA DE ASSIS TRANSPORTES - ME</t>
  </si>
  <si>
    <t>ALEXSANDRA</t>
  </si>
  <si>
    <t>ALTRUISTA TOUR LTDA - ME</t>
  </si>
  <si>
    <t>ALTRUISTA TOUR</t>
  </si>
  <si>
    <t>BEATRIZ KENICKEL NUNES 44527407821</t>
  </si>
  <si>
    <t>BEATRIZ KENICKEL</t>
  </si>
  <si>
    <t>CARMEM LUCIA DE CARVALHO - TRANSPORTE ESCOLAR - ME</t>
  </si>
  <si>
    <t>CARMEM</t>
  </si>
  <si>
    <t>CARVALHO COUTO TRANSPORTES LTDA</t>
  </si>
  <si>
    <t>CARVALHO COUTO</t>
  </si>
  <si>
    <t>COSTA &amp; CAMPOS TRANSPORTES LTDA - ME</t>
  </si>
  <si>
    <t>COSTA CAMPOS</t>
  </si>
  <si>
    <t>FABIO E PATRICIA TRANSPORTE ESCOLAR LTDA</t>
  </si>
  <si>
    <t>FABIO E PATRICIA</t>
  </si>
  <si>
    <t>HEJUANTUR LOCADORA E TRANSPORTE LTDA - ME</t>
  </si>
  <si>
    <t>HEJUANTUR</t>
  </si>
  <si>
    <t>JAIR CAETANO DA SILVA 19473299877</t>
  </si>
  <si>
    <t>JAIR</t>
  </si>
  <si>
    <t>JUSSARA DE SOUZA MARQUES FERREIRA - ME</t>
  </si>
  <si>
    <t>JUSSARA</t>
  </si>
  <si>
    <t>LIGIA CRISTINA DE OLIVEIRA TRANSPORTE ESCOLAR - ME</t>
  </si>
  <si>
    <t>LIGIA</t>
  </si>
  <si>
    <t>LUIZ MODESTO TRANSPORTES LTDA</t>
  </si>
  <si>
    <t>LUIZ MODESTO</t>
  </si>
  <si>
    <t>PACMAN TRANSPORTE LTDA - ME</t>
  </si>
  <si>
    <t>PACMAN</t>
  </si>
  <si>
    <t>PINTER TRANS ESCOLAR LTDA</t>
  </si>
  <si>
    <t>PINTER TRANS</t>
  </si>
  <si>
    <t>PINTER TRANSPORTE E LOCADORA DE VEICULOS LTDA - ME</t>
  </si>
  <si>
    <t>PINTER</t>
  </si>
  <si>
    <t>RAFAEL APARECIDO ALCASSER 317840032808</t>
  </si>
  <si>
    <t>RAFAEL</t>
  </si>
  <si>
    <t>RAFAEL BORINI TRANSPORTES - ME</t>
  </si>
  <si>
    <t>RAFAEL BORINI</t>
  </si>
  <si>
    <t>RF COSTA TRANSPORTE - ME</t>
  </si>
  <si>
    <t>RF COSTA</t>
  </si>
  <si>
    <t>ROBERTO ALVES PEREIRA 01274637805</t>
  </si>
  <si>
    <t>ROBERTO ALVES</t>
  </si>
  <si>
    <t>RONALDO BISPO DOS SANTOS 29287003823</t>
  </si>
  <si>
    <t>RONALDO BISPO</t>
  </si>
  <si>
    <t>RUBENS RAMOS - ME</t>
  </si>
  <si>
    <t>SO ALEGRIA TRANSPORTES LTDA - ME</t>
  </si>
  <si>
    <t>SO ALEGRIA</t>
  </si>
  <si>
    <t>STYLO PRIME TRANSPORTES E LOCADORA DE VEICULOS LTDA - ME</t>
  </si>
  <si>
    <t>STYLO</t>
  </si>
  <si>
    <t>TORRE FORTE TRANSPORTE ESCOLAR E LOCADORA EIRELLI - ME</t>
  </si>
  <si>
    <t>TORRE FORTE</t>
  </si>
  <si>
    <t>TRANSLUCY TRANSPORTES LTDA - ME</t>
  </si>
  <si>
    <t>TRANSLUCY</t>
  </si>
  <si>
    <t>TRANSOUZA TRANSPORTES SAO PAULO LTDA - ME</t>
  </si>
  <si>
    <t>TRANSOUZA</t>
  </si>
  <si>
    <t>TRANSPORTE ESCOLAR TIA ELAINE E TIO WILLIANS LTDA</t>
  </si>
  <si>
    <t>TRANS WILLIANS</t>
  </si>
  <si>
    <t>TRANSPORTE ESCOLAR TIO LE E TIA LU LTDA</t>
  </si>
  <si>
    <t>TRANS LE LU</t>
  </si>
  <si>
    <t>TRANSPORTES TIOS RO LTDA - ME</t>
  </si>
  <si>
    <t>TIOS RO</t>
  </si>
  <si>
    <t>VALDIRENE APARECIDA PACHECO 26082778880</t>
  </si>
  <si>
    <t>VALDIRENE APARECIDA</t>
  </si>
  <si>
    <t>VIANA TRANSPORTES ESCOLARES</t>
  </si>
  <si>
    <t>VIANA</t>
  </si>
  <si>
    <t>VINI TRANSPORTES LTDA - ME</t>
  </si>
  <si>
    <t>VINI</t>
  </si>
  <si>
    <t>WANUMAR TRANSPORTES RODOVIARIOS LTDA - ME</t>
  </si>
  <si>
    <t>WANUMAR</t>
  </si>
  <si>
    <t>WELL TRANSPORTES LTDA - ME</t>
  </si>
  <si>
    <t>WELL TRANS</t>
  </si>
  <si>
    <t>WGS TRANSPORTES LTDA - ME</t>
  </si>
  <si>
    <t>WGS</t>
  </si>
  <si>
    <t>WILSIL TRANSPORTE ESCOLAR LTDA - ME</t>
  </si>
  <si>
    <t>WILSIL</t>
  </si>
  <si>
    <t>ADRIANA ROBERTA PINTI</t>
  </si>
  <si>
    <t>ALCIDES GOMES PEREIRA</t>
  </si>
  <si>
    <t>ALESSANDRA DE CARVALHO FERNANDES</t>
  </si>
  <si>
    <t>AMAURI FURLANIS</t>
  </si>
  <si>
    <t>ANDERSON GOMES TORRES</t>
  </si>
  <si>
    <t>ANDRINE THALITA DOMINGUES PEREIRA</t>
  </si>
  <si>
    <t>ANTONIO MARCELO ARMANDO SAVERINO</t>
  </si>
  <si>
    <t>ANTONIO MARCOS MACHADO</t>
  </si>
  <si>
    <t>ATILA PIMENTA DOURADO</t>
  </si>
  <si>
    <t>AUDA DOS SANTOS PASSOS GALIANO</t>
  </si>
  <si>
    <t>AUGUSTO SILVA FACONI JEREMIAS</t>
  </si>
  <si>
    <t>BENEDITO JOSE TARGINO DO NASCIMENTO</t>
  </si>
  <si>
    <t>CELINA RIBEIRO GHILARDI</t>
  </si>
  <si>
    <t>CELIO CECONI</t>
  </si>
  <si>
    <t>CICERO JOSE DA SILVA</t>
  </si>
  <si>
    <t>CLAUDIO MANSO DA CONCEICAO</t>
  </si>
  <si>
    <t>CLAUDIOMIRO GONCALVES</t>
  </si>
  <si>
    <t>CLECIA CABRAL DOS SANTOS</t>
  </si>
  <si>
    <t>DANILO BERTOLANI</t>
  </si>
  <si>
    <t>DANILO DOS SANTOS</t>
  </si>
  <si>
    <t>DENISE APARECIDA AFONSO</t>
  </si>
  <si>
    <t>DOMINGOS FERRARI</t>
  </si>
  <si>
    <t>EDSON DO CARMO SANTOS</t>
  </si>
  <si>
    <t>EDUARDO MOREIRA DOS SANTOS</t>
  </si>
  <si>
    <t>EDUARDO RAFAEL ALVES ANDRADE</t>
  </si>
  <si>
    <t>ELAINE PORCINIA MACHADO</t>
  </si>
  <si>
    <t>ELIVALDO PIRES SANTOS</t>
  </si>
  <si>
    <t>ERASTO IRIO VASCONCELOS FROES</t>
  </si>
  <si>
    <t>ERICK CESAR SANTOS</t>
  </si>
  <si>
    <t>EVANDRO CABRAL DANTAS</t>
  </si>
  <si>
    <t>FABIANO PELOUSO DE ANDRADE</t>
  </si>
  <si>
    <t>FABIO ROGERIO DE LIMA</t>
  </si>
  <si>
    <t>FABIO SHOGI ARAKAKI</t>
  </si>
  <si>
    <t>FERNANDO RODRIGUES LOURENCO</t>
  </si>
  <si>
    <t>FRANCINALDA BARBOSA FARIAS</t>
  </si>
  <si>
    <t>FRANCINEIDE BARBOSA DA SILVA</t>
  </si>
  <si>
    <t>FRANCISCA NILDALIA ROLIM DE SOUZA</t>
  </si>
  <si>
    <t>FRANCISCO CARLOS DE OLIVEIRA</t>
  </si>
  <si>
    <t>FRANCISCO MARCILIO OLIVEIRA BARROS</t>
  </si>
  <si>
    <t>GABRIEL EDUARDO DA SILVA</t>
  </si>
  <si>
    <t>GARDELMIR PARADA JUNIOR</t>
  </si>
  <si>
    <t>GENILDO ESPINDOLA PEREIRA</t>
  </si>
  <si>
    <t>HELLEN CRISTINA DE SOUZA LEITE</t>
  </si>
  <si>
    <t>HENRIQUE PARREIRA DE SOUZA</t>
  </si>
  <si>
    <t>INES FERREIRA DE MELO</t>
  </si>
  <si>
    <t>IRETE DONIZETE RANGEL GARCIA</t>
  </si>
  <si>
    <t>IRETE DONIZETE RANGEL GARCIA VENTRICE</t>
  </si>
  <si>
    <t>IVAN ROGERIO CUEVAS GUTIERREZ</t>
  </si>
  <si>
    <t>IVANIL ANTONIO DE MORAES</t>
  </si>
  <si>
    <t>IVONETE DA SILVA MATHEUS</t>
  </si>
  <si>
    <t>IZABEL MARIZA CASONATO</t>
  </si>
  <si>
    <t>JACKSON DA SILVA PEDRO</t>
  </si>
  <si>
    <t>JAIRO BATISTA CASAL</t>
  </si>
  <si>
    <t>JANE DA CONCEICAO ESCOBAR</t>
  </si>
  <si>
    <t>JOSE ANTONIO DA CRUZ SOBRINHO</t>
  </si>
  <si>
    <t>JOSE CARMO DE MENDONCA</t>
  </si>
  <si>
    <t>JOSE VALDEMAR DE LIMA ARAUJO</t>
  </si>
  <si>
    <t>JUREMA APARECIDA NASCIMENTO ROMUALDO PAIXAO</t>
  </si>
  <si>
    <t>KATIA CILENE PARREIRA DE SOUZA</t>
  </si>
  <si>
    <t>KATIA FERNANDEZ VAZQUEZ MAMEDE DINIZ</t>
  </si>
  <si>
    <t>LAERTE TADEU PACHECO</t>
  </si>
  <si>
    <t>LAUER FLAVIUS DOS ANJOS LOPES</t>
  </si>
  <si>
    <t>LEANDRO LEITE MENDES</t>
  </si>
  <si>
    <t>LUCIO APARECIDO CARNEIRO</t>
  </si>
  <si>
    <t>LUIZ ALBERTO BAPTISTA</t>
  </si>
  <si>
    <t>LUIZ HONORIO DOS SANTOS</t>
  </si>
  <si>
    <t>LUIZ NUNES PONTES</t>
  </si>
  <si>
    <t>MAGNO DA SILVA PEDRO</t>
  </si>
  <si>
    <t>MANOEL FERNANDES DE MELO</t>
  </si>
  <si>
    <t>MANOEL VICENTE DA CUNHA FILHO</t>
  </si>
  <si>
    <t>MARCELO TAVARES DE SOUZA</t>
  </si>
  <si>
    <t>MARCIA SCODELARIO DE LIMA</t>
  </si>
  <si>
    <t>MARCOS ANTONIO BRUNO</t>
  </si>
  <si>
    <t>MARGARETH TEIXEIRA CALANDRINO</t>
  </si>
  <si>
    <t>MARIA DE JESUS GOMES DE MOURA</t>
  </si>
  <si>
    <t>MARIA DE LOURDES BARBOSA DE LIMA BONILLA</t>
  </si>
  <si>
    <t>MARIA GRAZIELA OSANE CARVALHO</t>
  </si>
  <si>
    <t>MARIA GRAZIELA OSANE CARVALHO ANDREOSI</t>
  </si>
  <si>
    <t>MARIA ROSIMEIRE DE OLIVEIRA CRUZ</t>
  </si>
  <si>
    <t>MARILENE BARROS DE OLIVEIRA</t>
  </si>
  <si>
    <t>MARISA ALVES VIEIRA</t>
  </si>
  <si>
    <t>MAURICIO MAXIMO DA SILVA</t>
  </si>
  <si>
    <t>MAURO DE MORAIS SANTIAGO</t>
  </si>
  <si>
    <t>REGINALDA MARCELA FREIRES</t>
  </si>
  <si>
    <t>RICARDO HOSSO</t>
  </si>
  <si>
    <t>RODRIGO RODRIGUES</t>
  </si>
  <si>
    <t>ROGERIO BOCCIA</t>
  </si>
  <si>
    <t>ROGERIO FRANCO DE SA</t>
  </si>
  <si>
    <t>RONIELY BENTO VILACIO</t>
  </si>
  <si>
    <t>ROSANA TONETTI</t>
  </si>
  <si>
    <t>ROSANGELA RODRIGUES PARADA</t>
  </si>
  <si>
    <t>ROSELENE BERNARDO DE LIMA SOUZA</t>
  </si>
  <si>
    <t>ROSIETE DE MACEDO CARDOSO</t>
  </si>
  <si>
    <t>SIDNEY DELFINO DE OLIVEIRA</t>
  </si>
  <si>
    <t>SONIA APARECIDA DOS SANTOS OLIVEIRA</t>
  </si>
  <si>
    <t>VALTER VICENTE DA SILVA JUNIOR</t>
  </si>
  <si>
    <t>VANDERLEIA EDITE DA SILVA</t>
  </si>
  <si>
    <t>VANUZIA ALVES PINHEIRO DA SILVA</t>
  </si>
  <si>
    <t>VICTOR HUGO MACEDO SILVA</t>
  </si>
  <si>
    <t>WALDOMIRO ANDRE DO NASCIMENTO</t>
  </si>
  <si>
    <t>WANDERLEY PEREIRA WESTHOFER</t>
  </si>
  <si>
    <t>WELLINGTON DO NASCIMENTO JUNIOR</t>
  </si>
  <si>
    <t>WILLIAMS ROBERTO LIMA</t>
  </si>
  <si>
    <t>53.850.427 ELIVALDO PIRES SANTOS</t>
  </si>
  <si>
    <t>ELIVALDO PIRES</t>
  </si>
  <si>
    <t>A. BOCCIA JUNIOR TRANSPORTES - ME</t>
  </si>
  <si>
    <t>A BOCCIA</t>
  </si>
  <si>
    <t>AMC TRANSPORTES ESCOLARES LTDA - ME</t>
  </si>
  <si>
    <t>AMC</t>
  </si>
  <si>
    <t>APARECIDO PEREIRA DIAS TRANSPORTES ESCOLARES - ME</t>
  </si>
  <si>
    <t>APARECIDO PEREIRA</t>
  </si>
  <si>
    <t>ATILA &amp; PAULA TRANSPORTES LTDA</t>
  </si>
  <si>
    <t>ATILA E PAULA</t>
  </si>
  <si>
    <t>AUDA TRANSPORTES LTDA</t>
  </si>
  <si>
    <t>AUDA TRANSPORTES</t>
  </si>
  <si>
    <t>BELLA TRANSPORTES ESCOLARES LTDA</t>
  </si>
  <si>
    <t>BELLA TRANSPORTES ESCOLARE</t>
  </si>
  <si>
    <t>BERTOLANI TRANSPORTES LTDA</t>
  </si>
  <si>
    <t>BERTOLANI</t>
  </si>
  <si>
    <t>BIG TRANSPORTE ESCOLAR LTDA</t>
  </si>
  <si>
    <t>BIG</t>
  </si>
  <si>
    <t>CARLA &amp; RAFAEL TRANSPORTE ESCOLAR LTDA - ME</t>
  </si>
  <si>
    <t>CARLA E RAFAEL</t>
  </si>
  <si>
    <t>CHINTIA MOREIRA DE O. SOUZA 34517299899</t>
  </si>
  <si>
    <t>CHINTIA</t>
  </si>
  <si>
    <t>CL TRANSPORTE ESCOLAR LTDA - ME</t>
  </si>
  <si>
    <t>EDINA MARIA ARAUJO TRANSPORTES ESCOLARES - ME</t>
  </si>
  <si>
    <t>EDINA MARIA</t>
  </si>
  <si>
    <t>EDSON &amp; SIMONE TRANSPORTES LTDA - ME</t>
  </si>
  <si>
    <t>EDSON &amp; SIMONE</t>
  </si>
  <si>
    <t>EDSON &amp; VITOR TRANSPORTES LTDA</t>
  </si>
  <si>
    <t>EDSON E VITOR</t>
  </si>
  <si>
    <t>ERJ TRANSPORTES LTDA - ME</t>
  </si>
  <si>
    <t>ERJ</t>
  </si>
  <si>
    <t>ESCRIDELLI TRANSPORTE ESCOLAR LTDA ME</t>
  </si>
  <si>
    <t>ESCRIDELLI</t>
  </si>
  <si>
    <t>EXCELENCIA TRANSPORTE LTDA</t>
  </si>
  <si>
    <t>PL DE OLIVEIRA</t>
  </si>
  <si>
    <t>FATIMA C B SHIRAIVA 921.023.448-00</t>
  </si>
  <si>
    <t>FATIMA CB</t>
  </si>
  <si>
    <t>FAUMIR TRANSPORTE E LOCACAO LTDA - ME</t>
  </si>
  <si>
    <t>FAUMIR</t>
  </si>
  <si>
    <t>FOREVER TRANSPORTES LTDA</t>
  </si>
  <si>
    <t>FOREVER</t>
  </si>
  <si>
    <t>GPA-TRANSPORTE E LOCACAO EIRELI</t>
  </si>
  <si>
    <t>GPA</t>
  </si>
  <si>
    <t>HENNESSY TRANSPORTES ESCOLARES LTDA</t>
  </si>
  <si>
    <t>HENNESSY</t>
  </si>
  <si>
    <t>HP - TRANS TRANSPORTE ESCOLAR LTDA - ME</t>
  </si>
  <si>
    <t>HP</t>
  </si>
  <si>
    <t>JOSE CARLOS DA ROSA TRANSPORTE ESCOLAR - ME</t>
  </si>
  <si>
    <t>JOSE CARLOS</t>
  </si>
  <si>
    <t>JOSE VITORINO DA SILVA IRMAO TRANSPORTE - ME</t>
  </si>
  <si>
    <t>JOSE VITORIANO</t>
  </si>
  <si>
    <t>L&amp;C TRANSPORTE LTDA - ME</t>
  </si>
  <si>
    <t>LC</t>
  </si>
  <si>
    <t>LE SOARES TRANSPORTE ESCOLAR E FRETAMENTO LTDA</t>
  </si>
  <si>
    <t>LE SOARES</t>
  </si>
  <si>
    <t>MARCELA TRANSPORTES LTDA</t>
  </si>
  <si>
    <t>MARCELA</t>
  </si>
  <si>
    <t>MARIA APARECIDA NUNES DE OLIVEIRA - TRANSPORTES - ME</t>
  </si>
  <si>
    <t>MARIA APARECIDA</t>
  </si>
  <si>
    <t>MARIA ROSIMEIRE DE O. CRUZ 09140904881</t>
  </si>
  <si>
    <t>MARIA ROSIMEIRE</t>
  </si>
  <si>
    <t>MEGLU TRANSPORTE ESCOLAR LTDA</t>
  </si>
  <si>
    <t>MEGLU</t>
  </si>
  <si>
    <t>NA&amp;LU TRANSPORTES LTDA</t>
  </si>
  <si>
    <t>NAELU</t>
  </si>
  <si>
    <t>NUNES E BAPTISTA TRANSPORTE ESCOLAR LTDA - ME</t>
  </si>
  <si>
    <t>NUBES E BAPTISTA</t>
  </si>
  <si>
    <t>PL DE OLIVEIRA TRANSPORTES - ME</t>
  </si>
  <si>
    <t>PRESTATUR TRANSPORTE E LOCACAO LTDA</t>
  </si>
  <si>
    <t>PRESTATUR</t>
  </si>
  <si>
    <t>QUALITY TRANSPORTE LTDA</t>
  </si>
  <si>
    <t>QUALITY</t>
  </si>
  <si>
    <t>REGINA DE FATIMA FAJAN PEREIRA - ME</t>
  </si>
  <si>
    <t xml:space="preserve">REGINA DE FATIMA </t>
  </si>
  <si>
    <t>RIGK TRANSPORTES LTDA</t>
  </si>
  <si>
    <t>RIGK</t>
  </si>
  <si>
    <t>RIVANS TRANSPORTES LTDA - ME</t>
  </si>
  <si>
    <t>RIVANS</t>
  </si>
  <si>
    <t>ROSELENE BERNARDO</t>
  </si>
  <si>
    <t>SANVILE TRANSPORTES LTDA - ME</t>
  </si>
  <si>
    <t>SANVILE</t>
  </si>
  <si>
    <t>SILVIA MARIA DE FREITAS TRANSPORTES - ME</t>
  </si>
  <si>
    <t>SILVIA MARIA</t>
  </si>
  <si>
    <t>SONIA APARECIDA DOS SANTOS OLIVEIRA - ME</t>
  </si>
  <si>
    <t>SONIA APARECIDA</t>
  </si>
  <si>
    <t>TRANS 2A TRANSPORTES &amp; LOCACAO LTDA - ME</t>
  </si>
  <si>
    <t>TRANS 2A</t>
  </si>
  <si>
    <t>VERISSIMO TRANSPORTE ESCOLAR LTDA - ME</t>
  </si>
  <si>
    <t>VERISSIMO</t>
  </si>
  <si>
    <t>VM TRANSPORTE ESCOLAR LTDA</t>
  </si>
  <si>
    <t>VM</t>
  </si>
  <si>
    <t>WLFM TRANSPORTE ESCOLAR LTDA - ME</t>
  </si>
  <si>
    <t>WLFM</t>
  </si>
  <si>
    <t>YVONE RODRIGUES TRANSPORTE ESCOLAR LTDA</t>
  </si>
  <si>
    <t>YVONE</t>
  </si>
  <si>
    <t>COOP. DE TRANSP. ROD. E ESC. - COTERLESTE</t>
  </si>
  <si>
    <t>COTERLESTE</t>
  </si>
  <si>
    <t>ADELITH GOMES GUIMARAES</t>
  </si>
  <si>
    <t>ADERBAL DORIGAN ALVES DA SILVA</t>
  </si>
  <si>
    <t>AGUINALDO SILVEIRA SOUZA JUNIOR</t>
  </si>
  <si>
    <t>AILTON DAVID MEIRA</t>
  </si>
  <si>
    <t>ALDEMIR MANOEL SANTANA</t>
  </si>
  <si>
    <t>ALEXANDRE MARCOS GONCALVES DE OLIVEIRA</t>
  </si>
  <si>
    <t>ALEXANDRO MARTINS DOS REIS</t>
  </si>
  <si>
    <t>ANA PAULA DOS SANTOS SILVA</t>
  </si>
  <si>
    <t>ANDERSON DA SILVA FELIZARDO</t>
  </si>
  <si>
    <t>ANDERSON MARTINS BARBOSA</t>
  </si>
  <si>
    <t>ANTONIO CARLOS DIAS BEZERRA</t>
  </si>
  <si>
    <t>ANTONIO LUIZ DA SILVA</t>
  </si>
  <si>
    <t>ANTONIO SOARES DA SILVA</t>
  </si>
  <si>
    <t>APARECIDA DE ALMEIDA DA SILVA</t>
  </si>
  <si>
    <t>APARECIDA ROSIANE RIBEIRO DA SILVA</t>
  </si>
  <si>
    <t>ARLETE DE VILMA DA LUZ</t>
  </si>
  <si>
    <t>CARLOS ALBERTO DE MATOS</t>
  </si>
  <si>
    <t>CICERO DE LIMA LINS</t>
  </si>
  <si>
    <t>CLAUDIA VERONICA DOS SANTOS</t>
  </si>
  <si>
    <t>DAIANE SOARES LOPES</t>
  </si>
  <si>
    <t>DEBORA CRISTINA DOS SANTOS</t>
  </si>
  <si>
    <t>DIEGO ANDRADE DA SILVA</t>
  </si>
  <si>
    <t>EDNILSON LOPES DOS SANTOS</t>
  </si>
  <si>
    <t>EDSON RONIE GOMES DE SOUSA</t>
  </si>
  <si>
    <t>EDSON VIEIRA DE OLIVEIRA</t>
  </si>
  <si>
    <t>EDUARDO ARCANJO DO AMARAL</t>
  </si>
  <si>
    <t>EDUARDO MOURA DA SILVA</t>
  </si>
  <si>
    <t>EVANDRO CARLOS FARIA</t>
  </si>
  <si>
    <t>EVERTON SEVERO DA SILVA</t>
  </si>
  <si>
    <t>FABIO GOMES DA SILVA</t>
  </si>
  <si>
    <t>FABIO JOSE DA SILVA</t>
  </si>
  <si>
    <t>FABIO SILVA DAS NEVES</t>
  </si>
  <si>
    <t>FABRICIO RORIZ ZIROLDO</t>
  </si>
  <si>
    <t>FLAVIA DA SILVA</t>
  </si>
  <si>
    <t>FRANCILINO SOARES DE SANTANA</t>
  </si>
  <si>
    <t>GILBERTO DE ANDRADE</t>
  </si>
  <si>
    <t>GILDEON RODRIGUES SANTOS</t>
  </si>
  <si>
    <t>GIVANILDE NUNES DOS SANTOS</t>
  </si>
  <si>
    <t>IRENE CHAVIER DE AQUINO DE MELO</t>
  </si>
  <si>
    <t>ISRAEL HIRAOKA MARQUES</t>
  </si>
  <si>
    <t>IVANILDO ESCARRANARO DOS SANTOS</t>
  </si>
  <si>
    <t>JAILSON MASCARENHAS PEREIRA</t>
  </si>
  <si>
    <t>JAIR PORTELA RODRIGUES</t>
  </si>
  <si>
    <t>JAZILMA FAGUNDES CERQUEIRA SILVA</t>
  </si>
  <si>
    <t>JOANA DAS DORES MORAIS PINHEIRO</t>
  </si>
  <si>
    <t>JOSE ANDRADE CUNHA</t>
  </si>
  <si>
    <t>JOSE ANTONIO DA SILVA SANTOS</t>
  </si>
  <si>
    <t>JOSE EUDES MENEZES PINHEIRO</t>
  </si>
  <si>
    <t>JOSE ROBERTO DA SILVA</t>
  </si>
  <si>
    <t>JOSE SOARES NETO</t>
  </si>
  <si>
    <t>JOSENILTON FELIX DOS ANJOS</t>
  </si>
  <si>
    <t>LUCIANA DA SILVA SANTOS</t>
  </si>
  <si>
    <t>LUIZ CARLOS DE SANTANA</t>
  </si>
  <si>
    <t>MANOEL FRANCISCO DE ASSIS</t>
  </si>
  <si>
    <t>MARCELO APARECIDO CATAO</t>
  </si>
  <si>
    <t>MARCELO DOS SANTOS PRADO</t>
  </si>
  <si>
    <t>MARCELO INACIO DA LUZ</t>
  </si>
  <si>
    <t>MARCIA LOVITTO</t>
  </si>
  <si>
    <t>MARCIO CARLOS DE FRANCA FERREIRA DA SILVA</t>
  </si>
  <si>
    <t>MARCOS ALVES DA SILVA</t>
  </si>
  <si>
    <t>MARIA CLAUDIA GOMES PINHEIRO</t>
  </si>
  <si>
    <t>MARIA DELFINA DOS SANTOS</t>
  </si>
  <si>
    <t>MARIVALDO DE OLIVEIRA</t>
  </si>
  <si>
    <t>NATERCIO OLIVA DE QUEIROZ</t>
  </si>
  <si>
    <t>NORMA ANGELICA DE OLIVEIRA</t>
  </si>
  <si>
    <t>ORANI SOLANGE DE SOUZA CAIRES</t>
  </si>
  <si>
    <t>PAULO CAETANO DA SILVA JUNIOR</t>
  </si>
  <si>
    <t>PAULO GOMES DA SILVA</t>
  </si>
  <si>
    <t>PEDRO RAFAEL</t>
  </si>
  <si>
    <t>RAFAEL CADAMURO DE OLIVEIRA</t>
  </si>
  <si>
    <t>RAPHAEL GOMES PARANHOS</t>
  </si>
  <si>
    <t>RICARDO MATEUS AMBROZIO</t>
  </si>
  <si>
    <t>ROBERTO AUGUSTO DA SILVA</t>
  </si>
  <si>
    <t>ROBERTO CORREA</t>
  </si>
  <si>
    <t>ROBERTO DA SILVA SANTANA</t>
  </si>
  <si>
    <t>ROBERTO HIRAOKA MARQUES</t>
  </si>
  <si>
    <t>ROBERTO JARDIM SILVESTRE</t>
  </si>
  <si>
    <t>ROGERIO APARECIDO MIRIANI</t>
  </si>
  <si>
    <t>ROSANGELA DE FATIMA SANTOS</t>
  </si>
  <si>
    <t>ROSARIO ISAIAS CATANANTE MARTINS</t>
  </si>
  <si>
    <t>SAMES BAPTISTA DE SOUZA</t>
  </si>
  <si>
    <t>SAMUEL ALVES DOS SANTOS</t>
  </si>
  <si>
    <t>SEBASTIAO DE BRITO FERREIRA</t>
  </si>
  <si>
    <t>SIDNEI NOGUEIRA CORREA</t>
  </si>
  <si>
    <t>SIDNEY RODRIGO DE SOUSA</t>
  </si>
  <si>
    <t>SILVIO SALES</t>
  </si>
  <si>
    <t>SIRLENE BARRETO AZEVEDO</t>
  </si>
  <si>
    <t>SUELI APARECIDA DE SANT ANA VERONA</t>
  </si>
  <si>
    <t>TALIZIA RAMOS DOS SANTOS</t>
  </si>
  <si>
    <t>THYAGO NUNES DA ROSA</t>
  </si>
  <si>
    <t>VAGNER ALVES BONFIM</t>
  </si>
  <si>
    <t>VANESSA ALVES BONFIM</t>
  </si>
  <si>
    <t>WELLINGTON PERES DA SILVA</t>
  </si>
  <si>
    <t>WILSON PEREIRA DA CRUZ</t>
  </si>
  <si>
    <t>55.409.807 MARIVALDO DE OLIVEIRA</t>
  </si>
  <si>
    <t>MARIVALDO</t>
  </si>
  <si>
    <t>55.950.303 ROBERTO DA SILVA SANTANA</t>
  </si>
  <si>
    <t>ROBERTO DA SILVA</t>
  </si>
  <si>
    <t>57.679.324 JESSIKA MARTINS DE OLIVEIRA SANTOS</t>
  </si>
  <si>
    <t>JESSIKA</t>
  </si>
  <si>
    <t>59.941.884 ORANI SOLANGE DE SOUZA CAIRES</t>
  </si>
  <si>
    <t>ORANI SOLANGE</t>
  </si>
  <si>
    <t>61.303.428 EDNILSON LOPES DOS SANTOS</t>
  </si>
  <si>
    <t>ANA MARIA GILSOGAMO TRANSPORTE ESCOLAR - ME</t>
  </si>
  <si>
    <t>ANA GILSOGAMO</t>
  </si>
  <si>
    <t>ANA PAULA ALEXANDRE TRANSPORTE ESCOLAR - ME</t>
  </si>
  <si>
    <t>ANA ALEXANDRE</t>
  </si>
  <si>
    <t>ANTONIO ROBERTO JORGE - EPP</t>
  </si>
  <si>
    <t>ANTONIO ROBERTO</t>
  </si>
  <si>
    <t>CDG COMERCIO DE EPIS E TRANSPORTES EIRELI</t>
  </si>
  <si>
    <t>CDG COMERCIO</t>
  </si>
  <si>
    <t>CLAUDEMIR CAVALCANTE TRANSPORTES - ME</t>
  </si>
  <si>
    <t>CLAUDEMIR</t>
  </si>
  <si>
    <t>DELTA TRANSPORTE ESCOLAR LTDA - ME</t>
  </si>
  <si>
    <t>DELTA</t>
  </si>
  <si>
    <t>DEVELOPMENT TRANSPORTES LTDA - ME</t>
  </si>
  <si>
    <t>DEVELOPMENT</t>
  </si>
  <si>
    <t>ESTER MARIA TEIXEIRA SARILHO TRANSPORTES - ME</t>
  </si>
  <si>
    <t>ESTER</t>
  </si>
  <si>
    <t>FABIO MANSUETO DA SILVA - ME</t>
  </si>
  <si>
    <t>FABIO MANSUETO</t>
  </si>
  <si>
    <t>GILSON VIEIRA DA SILVA TRANSPORTES</t>
  </si>
  <si>
    <t>GILSON VIEIRA</t>
  </si>
  <si>
    <t>HIRAMAR TRANSPORTES LTDA - ME</t>
  </si>
  <si>
    <t>HIRAMAR</t>
  </si>
  <si>
    <t>J &amp; Q MARTINS TRANSPORTES LTDA - ME</t>
  </si>
  <si>
    <t>J Q</t>
  </si>
  <si>
    <t>J FREITAS TRANS ESCOLAR LTDA - ME</t>
  </si>
  <si>
    <t>J FREITAS TRANS</t>
  </si>
  <si>
    <t>JOANA DAS DORES MORAIS PINHEIRO 17308947</t>
  </si>
  <si>
    <t>JOANA</t>
  </si>
  <si>
    <t>MAGAVI TRANSPORTE LTDA - ME</t>
  </si>
  <si>
    <t>MAGAVI</t>
  </si>
  <si>
    <t>MAIKON FREITAS GONCALVES LTDA</t>
  </si>
  <si>
    <t>MAIKON</t>
  </si>
  <si>
    <t>PACOTRANS TRANSPORTES LTDA - ME</t>
  </si>
  <si>
    <t>PACOTRANS</t>
  </si>
  <si>
    <t>RAFAEL CADAMURO TRANSPORTES LTDA</t>
  </si>
  <si>
    <t>RAFAEL CADAMURO</t>
  </si>
  <si>
    <t>ROGERIO CUNHA VICTOR LTDA</t>
  </si>
  <si>
    <t>ROGERIO CUNHA</t>
  </si>
  <si>
    <t>ROMILDA ARAUJO DE QUEIROZ TRANSPORTES - ME</t>
  </si>
  <si>
    <t>ROMILDA</t>
  </si>
  <si>
    <t>RONALDO DE JESUS MATOS - ME</t>
  </si>
  <si>
    <t>RONALDO JESUS</t>
  </si>
  <si>
    <t>S &amp; TA TRANSPORTES LTDA - ME</t>
  </si>
  <si>
    <t>S TA</t>
  </si>
  <si>
    <t>SERGIO ADRIANO LOBO - TRANSPORTE ESCOLAR - ME</t>
  </si>
  <si>
    <t>SERGIO LOBO</t>
  </si>
  <si>
    <t>T. B. DE JESUS TRANSPORTES - ME</t>
  </si>
  <si>
    <t>T B</t>
  </si>
  <si>
    <t>TRANS HELLOS TRANSPORTES LTDA - ME</t>
  </si>
  <si>
    <t>TRANS HELLOS</t>
  </si>
  <si>
    <t>TRANSKIDS TRANSPORTE ESCOLAR LTDA</t>
  </si>
  <si>
    <t>TRANSKIDS</t>
  </si>
  <si>
    <t>TRANSMEL TRANSPORTES LTDA - ME</t>
  </si>
  <si>
    <t>TRANSREIS TRANSPORTE ESCOLAR LTDA</t>
  </si>
  <si>
    <t>TRANSREIS</t>
  </si>
  <si>
    <t>TRANSVIVO TRANSPORTE E TURISMO LTDA - ME</t>
  </si>
  <si>
    <t>TRANSVIVO</t>
  </si>
  <si>
    <t>VALTER MENDONCA 28854800848</t>
  </si>
  <si>
    <t>VALTER MENDONCA</t>
  </si>
  <si>
    <t>WENDEL FARIAS DOS SANTOS 35063488846</t>
  </si>
  <si>
    <t>WENDEL</t>
  </si>
  <si>
    <t>XAVIER &amp; MATOS TRANSPORTE LTDA - ME</t>
  </si>
  <si>
    <t>XAVIER MATOS</t>
  </si>
  <si>
    <t>AGNALDO DONIZETTI CARDOSO</t>
  </si>
  <si>
    <t>AGUSTINHO ANDRADE BARBOSA</t>
  </si>
  <si>
    <t>ALAM PETERSON FERREIRA DA SILVA</t>
  </si>
  <si>
    <t>ALBERTO DA SILVA DE JESUS</t>
  </si>
  <si>
    <t>ANTONIO DE ARRUDA CAMARA</t>
  </si>
  <si>
    <t>ANTONIO DOS SANTOS</t>
  </si>
  <si>
    <t>ANTONIO RODRIGUES MACIEL</t>
  </si>
  <si>
    <t>APARECIDO LUCAS</t>
  </si>
  <si>
    <t>ARLENE BURIOLA</t>
  </si>
  <si>
    <t>ARMANDO DA SILVA</t>
  </si>
  <si>
    <t>CAMILA IAROSSI OLIVEIRA</t>
  </si>
  <si>
    <t>CARLOS FERREIRA DA SILVA</t>
  </si>
  <si>
    <t>CELIA REGINA DA SILVA PEREIRA</t>
  </si>
  <si>
    <t>CELIMARY DA ROSA PAZ</t>
  </si>
  <si>
    <t>CLEIDE MARIA DE BRITO BARRETO</t>
  </si>
  <si>
    <t>CRISTIANE ROSA MARQUES DA SILVA</t>
  </si>
  <si>
    <t>DEISE APARECIDA FAZANI CICON</t>
  </si>
  <si>
    <t>EMERSON ROGERIO ELOI</t>
  </si>
  <si>
    <t>EVANDRO MARTINS GAMES</t>
  </si>
  <si>
    <t>EVANILDO GONCALVES DA CRUZ</t>
  </si>
  <si>
    <t>EZEQUIEL PICARELLI DE CAMPOS</t>
  </si>
  <si>
    <t>FELIPE ROBERTO CODESSEIRA</t>
  </si>
  <si>
    <t>FRANCISCO GUIMARAES PANDELOT</t>
  </si>
  <si>
    <t>FRANCISCO SOLONESIO PINHEIRO DE QUEIROS</t>
  </si>
  <si>
    <t>GENIVAL FERREIRA DA SILVA</t>
  </si>
  <si>
    <t>GERALDO LOPES FERREIRA</t>
  </si>
  <si>
    <t>GILBERTO MENDES</t>
  </si>
  <si>
    <t>GLAUCE GATTI</t>
  </si>
  <si>
    <t>HELIO ROMERA CERVILLA</t>
  </si>
  <si>
    <t>HERBERT DE SIQUEIRA CAMPOS</t>
  </si>
  <si>
    <t>INES BARRETO XAVIER DE BARROS</t>
  </si>
  <si>
    <t>IZABEL APARECIDA ANTUNES DE ALMEIDA</t>
  </si>
  <si>
    <t>JOAO BATISTA HONORATO</t>
  </si>
  <si>
    <t>JOAO BATISTA MAIA</t>
  </si>
  <si>
    <t>JOAO PAULO RESENDE DE LIMA</t>
  </si>
  <si>
    <t>JOSE CAMILO DE SOUZA JUNIOR</t>
  </si>
  <si>
    <t>JOSE CARLOS DE OLIVEIRA</t>
  </si>
  <si>
    <t>MARCIA MARTINS LARA</t>
  </si>
  <si>
    <t>MARIA ELENA DOS SANTOS BIANCHI</t>
  </si>
  <si>
    <t>MARIA GILVANIA DA SILVA</t>
  </si>
  <si>
    <t>MARIA GRACINETE SOARES BENTO</t>
  </si>
  <si>
    <t>MARIA IZILDA MENEZES</t>
  </si>
  <si>
    <t>MARIA NEUSA DE LIMA</t>
  </si>
  <si>
    <t>MARIA VERONICA DA SILVA</t>
  </si>
  <si>
    <t>MAURICIO DE MORAES QUIRINO FILHO</t>
  </si>
  <si>
    <t>NANCI LIRA YAMADA</t>
  </si>
  <si>
    <t>NELSON LOPES PINHEIRO FILHO</t>
  </si>
  <si>
    <t>NIVALDO LOURENCATO</t>
  </si>
  <si>
    <t>OSMAR CICON</t>
  </si>
  <si>
    <t>PATRICIA SERAFIM CORTESI</t>
  </si>
  <si>
    <t>PAULO LOPES DO NASCIMENTO</t>
  </si>
  <si>
    <t>PLINIO MONTEIRO DA SILVA</t>
  </si>
  <si>
    <t>RENATO FLORES QUEVEDO</t>
  </si>
  <si>
    <t>RITA DE CASSIA FARIA</t>
  </si>
  <si>
    <t>ROSEMEIRE APARECIDA SANTOS MONBELLI</t>
  </si>
  <si>
    <t>ROSEMEIRE CLARINDO DE MELO</t>
  </si>
  <si>
    <t>ROSEMEIRE DE ANDRADE COELHO OLIVEIRA</t>
  </si>
  <si>
    <t>SIDNEI BIANCHI</t>
  </si>
  <si>
    <t>SIMONE MENDES BASSI DE JESUS</t>
  </si>
  <si>
    <t>SONIA DE OLIVEIRA PARDINI</t>
  </si>
  <si>
    <t>SONIA MARIA DE ARAUJO</t>
  </si>
  <si>
    <t>UBIRAJARA CARDOSO DE ARAUJO JUNIOR</t>
  </si>
  <si>
    <t>VALDIR SILVERIO DE LIMA</t>
  </si>
  <si>
    <t>VANDERLEI DA SILVA DIAS</t>
  </si>
  <si>
    <t>55.952.151 NANCI LIRA YAMADA</t>
  </si>
  <si>
    <t>56.052.934 ANTONIO DE ARRUDA CAMARA</t>
  </si>
  <si>
    <t>ANTONIO DE ARRUDA</t>
  </si>
  <si>
    <t>A&amp;F TRANSPORTES LTDA</t>
  </si>
  <si>
    <t>A&amp;F TRANSPORTES</t>
  </si>
  <si>
    <t>BARESI TRANSPORTES E TURISMO LTDA - ME</t>
  </si>
  <si>
    <t>BARESI TRANSPORTES</t>
  </si>
  <si>
    <t>BIANCHI TRANSPORTE ESCOLAR LTDA</t>
  </si>
  <si>
    <t>BIANCHI TRANSPORTE</t>
  </si>
  <si>
    <t>CAMILA IAROSSI OLIVEIRA - ME</t>
  </si>
  <si>
    <t xml:space="preserve">CAMILA IAROSSI </t>
  </si>
  <si>
    <t>CARMEM LUCIA DE CARVALHO</t>
  </si>
  <si>
    <t>CAVALCANTE TRANSPORTES ESCOLARES E FRETAMENTO LTDA - ME</t>
  </si>
  <si>
    <t>CAVALCANTE TRANSPORTES ESCOLARES</t>
  </si>
  <si>
    <t>DANILO ROBERTO DONINI - ME</t>
  </si>
  <si>
    <t>DANILO ROBERTO DONINI</t>
  </si>
  <si>
    <t>ERNESTO DA COSTA FILHO TRANSPORTE - ME</t>
  </si>
  <si>
    <t>ERNESTO</t>
  </si>
  <si>
    <t>FATIMA ACEDO DE SOUZA 05593331880</t>
  </si>
  <si>
    <t>FATIMA ACEDO</t>
  </si>
  <si>
    <t>FLAVIA CIPRIANO PINHEIRO TRANSPORTE ESCOLAR</t>
  </si>
  <si>
    <t>FLAVIA CIPRIANO</t>
  </si>
  <si>
    <t>FOLHA DE PRATA SERVICOS DE TRANSPORTE LTDA - ME</t>
  </si>
  <si>
    <t>FOLHAS DE PRATA</t>
  </si>
  <si>
    <t>GALERINHA DO FUTURO LTDA</t>
  </si>
  <si>
    <t>GALERINHA DO FUTURO</t>
  </si>
  <si>
    <t>JCLIRA TRANSPORTE ESCOLAR LTDA</t>
  </si>
  <si>
    <t>JCLIRA</t>
  </si>
  <si>
    <t>JCT TRANSPORTES ESCOLARES LTDA</t>
  </si>
  <si>
    <t>JCT</t>
  </si>
  <si>
    <t>JESSENIO CIPRIANO DA SILVA JUNIOR TRANSPORTES - ME</t>
  </si>
  <si>
    <t>JESSENIO</t>
  </si>
  <si>
    <t>JULYZE TRANSPORTES LTDA - ME</t>
  </si>
  <si>
    <t>JULYZE</t>
  </si>
  <si>
    <t>JUNIOR CARDOSO TRANSPORTE LTDA</t>
  </si>
  <si>
    <t>JUNIOR CARDOSO</t>
  </si>
  <si>
    <t xml:space="preserve">LE SOARES </t>
  </si>
  <si>
    <t>LE SOUZA TRANSPORTES ESCOLARES LTDA - ME</t>
  </si>
  <si>
    <t xml:space="preserve">LE SOIUZA </t>
  </si>
  <si>
    <t>MALC TRANS ESTRELAR GOLD LTDA</t>
  </si>
  <si>
    <t>MALC TRANS</t>
  </si>
  <si>
    <t>MARCIA MARTINS LARA TRANSPORTES</t>
  </si>
  <si>
    <t>MARCIA MARTINS</t>
  </si>
  <si>
    <t>MARIA A. SILVEIRA TRANSPORTE ESCOLAR - ME</t>
  </si>
  <si>
    <t>MARIA A. SILVEIRA</t>
  </si>
  <si>
    <t>MARIANA ROCIGNO BARBOSA - ME</t>
  </si>
  <si>
    <t>MARIANA ROCIGNO</t>
  </si>
  <si>
    <t>MARIO BARBOSA TRANSPORTES - ME</t>
  </si>
  <si>
    <t xml:space="preserve">MARIO BARBOSA </t>
  </si>
  <si>
    <t>MSA TRANSPORTE ESCOLAR LTDA</t>
  </si>
  <si>
    <t xml:space="preserve">MSA TRANS </t>
  </si>
  <si>
    <t>MSL TRANSPORTE ESCOLAR LTDA</t>
  </si>
  <si>
    <t xml:space="preserve">MSL TRANS </t>
  </si>
  <si>
    <t>PACIFIC BUS TRANSPORTES LTDA</t>
  </si>
  <si>
    <t>PACIFIC BUS</t>
  </si>
  <si>
    <t>PIERRE S OLIVEIRA TRANSPORTES LTDA</t>
  </si>
  <si>
    <t xml:space="preserve">PIERRE S OLIVEIRA </t>
  </si>
  <si>
    <t>RENATA CARLA NASCIMENTO TRANSPORTES - ME</t>
  </si>
  <si>
    <t xml:space="preserve">RENATA CARLA </t>
  </si>
  <si>
    <t>ROSA DE SARON TRANSPORTES LTDA - ME</t>
  </si>
  <si>
    <t xml:space="preserve">ROSA DE SARON </t>
  </si>
  <si>
    <t>ROSELI ALVES DE ALMEIDA - ME</t>
  </si>
  <si>
    <t>ROSELI ALVES</t>
  </si>
  <si>
    <t>ROSEMARY DE ABREU COSTA TRANSPORTES - ME</t>
  </si>
  <si>
    <t>ROSEMARY</t>
  </si>
  <si>
    <t>SAMEKY TRANSPORTE ESCOLAR LTDA - ME</t>
  </si>
  <si>
    <t>SAMEKY</t>
  </si>
  <si>
    <t>TIA KATIA TRANSPORTES LTDA - ME</t>
  </si>
  <si>
    <t xml:space="preserve">TIA KATIA TRANSPORTES </t>
  </si>
  <si>
    <t>TRANS OLIVER LTDA</t>
  </si>
  <si>
    <t>TRANS OLIVER</t>
  </si>
  <si>
    <t>TRANS PENHA - EPP</t>
  </si>
  <si>
    <t>TRANS PENHA</t>
  </si>
  <si>
    <t>TRANSFAZANI - TRANSPORTE ESCOLAR FAMILIA FAZANI LTDA</t>
  </si>
  <si>
    <t xml:space="preserve">TRANSFAZANI - TRANSPORTE </t>
  </si>
  <si>
    <t>TRANSFIISA TRANSPORTES LTDA - ME</t>
  </si>
  <si>
    <t>TRANSFIISA TRANSPORTES</t>
  </si>
  <si>
    <t>TRANSLEVITA TRANSPORTE LTDA - EPP</t>
  </si>
  <si>
    <t xml:space="preserve">TRANSLEVITA TRANSPORTE </t>
  </si>
  <si>
    <t>TRANSPORTE RR MONBELLI LTDA</t>
  </si>
  <si>
    <t>RR MONBELLI</t>
  </si>
  <si>
    <t>TRANSPORTES COROA REAL LTDA</t>
  </si>
  <si>
    <t>COROA REAL</t>
  </si>
  <si>
    <t xml:space="preserve">TRANSVIVO TRANSPORTE </t>
  </si>
  <si>
    <t>U.P DE SOUSA SILVA TRANSPORTE E TURISMO - ME</t>
  </si>
  <si>
    <t>U.P DE SOUSA</t>
  </si>
  <si>
    <t>VIMAC TRANSPORTES LTDA - ME</t>
  </si>
  <si>
    <t>VIMAC</t>
  </si>
  <si>
    <t>WG SOUZA TRANSPORTES E SERVICOS LTDA - ME</t>
  </si>
  <si>
    <t>WG SOUZA</t>
  </si>
  <si>
    <t>ADELSON DE CARVALHO SILVA</t>
  </si>
  <si>
    <t>ADEMIR SOARES DE OLIVEIRA</t>
  </si>
  <si>
    <t>ADINOEL LUIS ALVES</t>
  </si>
  <si>
    <t>ADRIANA AIOLFI DA SILVA</t>
  </si>
  <si>
    <t>ADRIANA FAGUNDES DE CARVALHO</t>
  </si>
  <si>
    <t>ADRIANA TEIXEIRA CAMILIO</t>
  </si>
  <si>
    <t>AGUINALDO BATISTA ALVES</t>
  </si>
  <si>
    <t>AGUINALDO MARQUES DA SILVA</t>
  </si>
  <si>
    <t>ALDIVIO MIRANDA DE SOUZA</t>
  </si>
  <si>
    <t>ALESSANDRA DOS SANTOS UKSTIN CRUZ</t>
  </si>
  <si>
    <t>ALEXANDRE DA SILVA BASTOS</t>
  </si>
  <si>
    <t>ALEXANDRE FERNANDES DA SILVA</t>
  </si>
  <si>
    <t>ALEXANDRE ROBERTO CENTELO</t>
  </si>
  <si>
    <t>ALICE SETSUKO MIYAZAKI</t>
  </si>
  <si>
    <t>ALUIZIO NUNES DOS SANTOS</t>
  </si>
  <si>
    <t>ANA CARLA CARDOSO COSMO DA SILVA</t>
  </si>
  <si>
    <t>ANA ELISA FREITAS DA SILVA</t>
  </si>
  <si>
    <t>ANA JOSMARA PEREIRA DE TOLEDO SECCO</t>
  </si>
  <si>
    <t>ANA LUCIA DO NASCIMENTO ROCHA</t>
  </si>
  <si>
    <t>ANA MARIA DA CONCEICAO</t>
  </si>
  <si>
    <t>ANA MARIA MARCONDES DOS SANTOS</t>
  </si>
  <si>
    <t>ANA PAULA MATUTINO DOS SANTOS</t>
  </si>
  <si>
    <t>ANDERSON GERALDO BARBOSA</t>
  </si>
  <si>
    <t>ANDERSON LUIZ DOS SANTOS VERSUTTI</t>
  </si>
  <si>
    <t>ANDRE MACHADO DA SILVA</t>
  </si>
  <si>
    <t>ANDREA FAGUNDES</t>
  </si>
  <si>
    <t>ANDREIA CONCEICAO SERRA MACIEL</t>
  </si>
  <si>
    <t>ANTONIO BELIZARIO LEITE</t>
  </si>
  <si>
    <t>ANTONIO CARLOS ARAUJO DA SILVA</t>
  </si>
  <si>
    <t>ANTONIO PEREIRA DE ANDRADE</t>
  </si>
  <si>
    <t>ANTONIO PEREIRA DOS SANTOS</t>
  </si>
  <si>
    <t>ARNALDO ANSELMO DA SILVA</t>
  </si>
  <si>
    <t>ARTHUR JOSE TOLEDO SECCO</t>
  </si>
  <si>
    <t>AVAILTON MEDEIROS DOS SANTOS</t>
  </si>
  <si>
    <t>BRUNO SOARES DA SILVA</t>
  </si>
  <si>
    <t>CAMILA CARDOSO MAVIGNIER</t>
  </si>
  <si>
    <t>CARLA CRISTINA DE ABREU OLIVEIRA</t>
  </si>
  <si>
    <t>CARLOS ALBERTO FERREIRA DE TOLEDO</t>
  </si>
  <si>
    <t>CARLOS ALEXANDRE CAVALCANTI</t>
  </si>
  <si>
    <t>CASSIO DOS SANTOS</t>
  </si>
  <si>
    <t>CASTRO APARECIDO MARCONDES DOS SANTOS</t>
  </si>
  <si>
    <t>CECILIA FRUGOLI</t>
  </si>
  <si>
    <t>CECILIA GALLO</t>
  </si>
  <si>
    <t>CLAUDIA AMORIM PESSOA</t>
  </si>
  <si>
    <t>CLAUDIO CELSO CANHOTO</t>
  </si>
  <si>
    <t>CLAUDIO NILSON DA SILVA</t>
  </si>
  <si>
    <t>CLEANDERSON DA SILVA OLIVEIRA</t>
  </si>
  <si>
    <t>COSMO PEQUENO DO NASCIMENTO</t>
  </si>
  <si>
    <t>DAQUIMAR PORTELA CAVALHEIRO DA SILVA</t>
  </si>
  <si>
    <t>DIONE BRITO DA ROCHA</t>
  </si>
  <si>
    <t>DORACI DOS SANTOS PESSOA FROES</t>
  </si>
  <si>
    <t>DORGIVAL DA SILVA NASCIMENTO</t>
  </si>
  <si>
    <t>DOUGLAS RODRIGUES PESTANA</t>
  </si>
  <si>
    <t>EDIMILSON MONTEIRO</t>
  </si>
  <si>
    <t>EDNA MARIA MACHADO</t>
  </si>
  <si>
    <t>EDUARDO DE SOUZA</t>
  </si>
  <si>
    <t>EDUARDO FIM</t>
  </si>
  <si>
    <t>EDVALDO DA SILVA ASSIS</t>
  </si>
  <si>
    <t>ELIANE MARQUES EMILIANO DE JESUS</t>
  </si>
  <si>
    <t>ELISANDRA GISONDI</t>
  </si>
  <si>
    <t>ELVIS DOMINGUES MERISSI</t>
  </si>
  <si>
    <t>ERRIVALDO GRANJA DE SOUZA</t>
  </si>
  <si>
    <t>EWERTON FONTES DO PRADO SOUZA</t>
  </si>
  <si>
    <t>FABIANE FILLVOCK NOGUEIRA</t>
  </si>
  <si>
    <t>FERNANDA ALINE DE SALES</t>
  </si>
  <si>
    <t>FERNANDA SILVA</t>
  </si>
  <si>
    <t>FERNANDO APARECIDO HONORIO</t>
  </si>
  <si>
    <t>FERNANDO CORDEIRO LUIZ</t>
  </si>
  <si>
    <t>FERNANDO DOS SANTOS LIMA</t>
  </si>
  <si>
    <t>FRANCISCO ABDIAS DE CARVALHO</t>
  </si>
  <si>
    <t>FRANCISCO SILVA FILHO</t>
  </si>
  <si>
    <t>GABRIEL DA MATA</t>
  </si>
  <si>
    <t>GERSON FERREIRA DA SILVA</t>
  </si>
  <si>
    <t>GILBERTO ANTONIO ROSA</t>
  </si>
  <si>
    <t>GILSON DA SILVA</t>
  </si>
  <si>
    <t>GILSON TELES DE SOUZA</t>
  </si>
  <si>
    <t>GILVAN DE OLIVEIRA COURAS</t>
  </si>
  <si>
    <t>GIOVANI APARECIDO DA SILVA</t>
  </si>
  <si>
    <t>GRACILIANO LIMA</t>
  </si>
  <si>
    <t>GUILHERME COELHO MACEDO</t>
  </si>
  <si>
    <t>GUTEMBERG RUFINO DE LIMA</t>
  </si>
  <si>
    <t>GUTEN HERLY RUFINO DE LIMA</t>
  </si>
  <si>
    <t>HELIO SOARES</t>
  </si>
  <si>
    <t>IONE APARECIDA DE SOUZA E SOUZA</t>
  </si>
  <si>
    <t>IRINEU PEREIRA DE LACERDA</t>
  </si>
  <si>
    <t>ISABEL SILVA PINHEIRO DIAS</t>
  </si>
  <si>
    <t>IZAIAS MEIRA NOVAES</t>
  </si>
  <si>
    <t>JAIRO COUTINHO DE FRANCA</t>
  </si>
  <si>
    <t>JENIFFER ANSELMO RODRIGUES</t>
  </si>
  <si>
    <t>JOAO ALVES DE AZEVEDO</t>
  </si>
  <si>
    <t>JOAQUIM RODRIGUES CALDEIRA</t>
  </si>
  <si>
    <t>JOILSON NASCIMENTO CERQUEIRA</t>
  </si>
  <si>
    <t>JOSE CARLOS DA SILVA</t>
  </si>
  <si>
    <t>JOSE CARLOS RODRIGUES DE SOUZA</t>
  </si>
  <si>
    <t>JOSE CICERO PEREIRA DA SILVA</t>
  </si>
  <si>
    <t>JOSE DOMINGOS DE JESUS</t>
  </si>
  <si>
    <t>JOSE GILBERTO VIEIRA PEDROZA</t>
  </si>
  <si>
    <t>JOSE JUVENAL DE OLIVEIRA SOBRINHO</t>
  </si>
  <si>
    <t>JOSE PAULO DOS SANTOS</t>
  </si>
  <si>
    <t>JOSE PINHEIRO DA SILVA</t>
  </si>
  <si>
    <t>JOSE ROBERTO DE LIMA</t>
  </si>
  <si>
    <t>JOSE ROBERTO RODRIGUES</t>
  </si>
  <si>
    <t>JOSE WILSON LOPES</t>
  </si>
  <si>
    <t>JOSEFA ALVES DE SALES GALANTE</t>
  </si>
  <si>
    <t>JULIANA GOMES DE SOUZA</t>
  </si>
  <si>
    <t>JULIANA RIBEIRO</t>
  </si>
  <si>
    <t>JUVENAL SOARES DO NASCIMENTO</t>
  </si>
  <si>
    <t>KARINA DE LIMA MAGALHAES</t>
  </si>
  <si>
    <t>KARINE APARECIDA GOIS</t>
  </si>
  <si>
    <t>KATIA DA SILVA</t>
  </si>
  <si>
    <t>KELI CRISTINA VAZ DA AFRICA SILVA</t>
  </si>
  <si>
    <t>LAUDEMIR PIRES</t>
  </si>
  <si>
    <t>LEANDRO ALMEIDA DIAS</t>
  </si>
  <si>
    <t>LUCAS DIOGENES CAVALHEIRO DA SILVA</t>
  </si>
  <si>
    <t>LUIS AUGUSTO DOS SANTOS</t>
  </si>
  <si>
    <t>LUIS PAULO DA SILVA FAVA</t>
  </si>
  <si>
    <t>LUIZ GUSTAVO ALMEIDA DE OLIVEIRA</t>
  </si>
  <si>
    <t>MARCEL GONCALVES DA SILVA</t>
  </si>
  <si>
    <t>MARCELO DA SILVA</t>
  </si>
  <si>
    <t>MARCELO EVANGELISTA VIEIRA</t>
  </si>
  <si>
    <t>MARCIO PAULO MATHIAS</t>
  </si>
  <si>
    <t>MARCO ANTONIO MISSIAS</t>
  </si>
  <si>
    <t>MARCO AURELIO SANGLARD GESSI</t>
  </si>
  <si>
    <t>MARCOS ANTONIO DO NASCIMENTO</t>
  </si>
  <si>
    <t>MARCOS ANTONIO RAMOS</t>
  </si>
  <si>
    <t>MARCOS GONCALVES DIAS</t>
  </si>
  <si>
    <t>MARCOS JOSE DOS SANTOS</t>
  </si>
  <si>
    <t>MARCOS TADEU LINO DE ANDRADE</t>
  </si>
  <si>
    <t>MARIA ALICE DA SILVA ROCHA</t>
  </si>
  <si>
    <t>MARIA DAS DORES FERREIRA SHIZUNO</t>
  </si>
  <si>
    <t>MARIA DAS GRACAS OLIVEIRA NASCIMENTO</t>
  </si>
  <si>
    <t>MARIA DAS MERCES DE JESUS DA COSTA</t>
  </si>
  <si>
    <t>MARIA DO CARMO LIMA SOUZA</t>
  </si>
  <si>
    <t>MARIA HELENA DE SOUZA BORGES</t>
  </si>
  <si>
    <t>MARIA IGNEZ BALDIN FISCHER</t>
  </si>
  <si>
    <t>MARIA INEZ DE PAULA</t>
  </si>
  <si>
    <t>MARIA INEZ RIBEIRO DE SOUZA SA</t>
  </si>
  <si>
    <t>MARILUCE GALVAO DA SILVA</t>
  </si>
  <si>
    <t>MARINA GOMES MIAKAU</t>
  </si>
  <si>
    <t>MARIO LUIZ LEANDRO DO NASCIMENTO</t>
  </si>
  <si>
    <t>MARISA NUNES DE SOUZA</t>
  </si>
  <si>
    <t>MARIZIA ANTONIO DA SILVA</t>
  </si>
  <si>
    <t>MARLI BRITO DA ROCHA</t>
  </si>
  <si>
    <t>MAURICIO DE FARIA</t>
  </si>
  <si>
    <t>MAURICIO HOUCK DE FREITAS</t>
  </si>
  <si>
    <t>MEIRE ELIZA DE FREITAS MAXIMO</t>
  </si>
  <si>
    <t>MEIRE HELEN SALICIO</t>
  </si>
  <si>
    <t>MIRIAN KELLI PRADO BATISTA</t>
  </si>
  <si>
    <t>MONICA KAZUE HASHIMOTO</t>
  </si>
  <si>
    <t>MONICA MORAIS PEREIRA RODRIGUES</t>
  </si>
  <si>
    <t>NADIA CRISTINA DE PAULA SILVA</t>
  </si>
  <si>
    <t>NAIR TRINDADE BULHOES DA COSTA</t>
  </si>
  <si>
    <t>NEIVA DA SILVA SOARES</t>
  </si>
  <si>
    <t>NELCINEIA OLIVEIRA DE JESUS</t>
  </si>
  <si>
    <t>NILAINE FERREIRA VIANNA</t>
  </si>
  <si>
    <t>NILSA DE PAULA</t>
  </si>
  <si>
    <t>NORBERTO VAZ</t>
  </si>
  <si>
    <t>ORLANDO BEARARI</t>
  </si>
  <si>
    <t>ORLANDO SOUTO</t>
  </si>
  <si>
    <t>PATRICIA FIM</t>
  </si>
  <si>
    <t>PAULO JOAO DA SILVA</t>
  </si>
  <si>
    <t>PAULO SERGIO GOMES MINEIRO</t>
  </si>
  <si>
    <t>PRISCILA MELO VAZ</t>
  </si>
  <si>
    <t>RAIMUNDO ALVES DE ARAUJO</t>
  </si>
  <si>
    <t>RALPH ALKMIN</t>
  </si>
  <si>
    <t>RENATA GONCALVES DE FREITAS SILVA</t>
  </si>
  <si>
    <t>RENATO TADEU DE CHICO</t>
  </si>
  <si>
    <t>RICARDO DO NASCIMENTO</t>
  </si>
  <si>
    <t>RICARDO DOS SANTOS NOGUEIRA</t>
  </si>
  <si>
    <t>ROBERTO CARLOS RODRIGUES</t>
  </si>
  <si>
    <t>ROBERTO MANOEL RAMOS</t>
  </si>
  <si>
    <t>ROBINSON SOARES RIBEIRO</t>
  </si>
  <si>
    <t>ROBSON CARLOS RODRIGUES IGUERA</t>
  </si>
  <si>
    <t>ROBSON ZANDONA</t>
  </si>
  <si>
    <t>ROSA APARECIDA DOS SANTOS MARTINHO</t>
  </si>
  <si>
    <t>RUBENS CALISTA DA SILVA</t>
  </si>
  <si>
    <t>RUTH MOURA MAIKLICI</t>
  </si>
  <si>
    <t>SANDREANE RODRIGUES DE SOUZA</t>
  </si>
  <si>
    <t>SANDRO PEREIRA DA SILVA</t>
  </si>
  <si>
    <t>SERGIO PAULO PEREIRA DE JESUS</t>
  </si>
  <si>
    <t>SERGIO RICARDO CREMONEZI</t>
  </si>
  <si>
    <t>SHEILA ROBERTA DE MACEDO DAMACENO</t>
  </si>
  <si>
    <t>SIDINEI DA GLORIA DIAS CARDOSO</t>
  </si>
  <si>
    <t>SIDNEI RAMOS SOARES</t>
  </si>
  <si>
    <t>SIDNEY FAHR</t>
  </si>
  <si>
    <t>SILVANA DA SILVA COELHO</t>
  </si>
  <si>
    <t>SILVANE RODRIGUES BARBOZA ALVES</t>
  </si>
  <si>
    <t>SIMONE SICKO DE OLIVEIRA PAULINO</t>
  </si>
  <si>
    <t>SONIA APARECIDA SERAFIM</t>
  </si>
  <si>
    <t>SUSI GONCALVES GALVANI</t>
  </si>
  <si>
    <t>TALITA JESUS DE SOUZA</t>
  </si>
  <si>
    <t>TARCISIO BRITO DA ROCHA</t>
  </si>
  <si>
    <t>TATIANA CRUZ ABREU</t>
  </si>
  <si>
    <t>THAIS DE OLIVEIRA</t>
  </si>
  <si>
    <t>UBIRAJARA CARDOSO DE ARAUJO</t>
  </si>
  <si>
    <t>VALDECI JOSE SALICIO</t>
  </si>
  <si>
    <t>VALDEMIR GERALDO COSTA</t>
  </si>
  <si>
    <t>VALERIA APARECIDA DOS SANTOS</t>
  </si>
  <si>
    <t>VALMIR JOSE DOS SANTOS</t>
  </si>
  <si>
    <t>VALQUIRIA DE OLIVEIRA</t>
  </si>
  <si>
    <t>VANDA SABINO LISERRA</t>
  </si>
  <si>
    <t>VANDERLEIA MARQUES DE GOIS HORVAT</t>
  </si>
  <si>
    <t>VANESSA DA SILVA FEITOSA VIANA</t>
  </si>
  <si>
    <t>VANESSA REGINA DE VASCONCELOS</t>
  </si>
  <si>
    <t>VANESSA ROSA VERSUTTI</t>
  </si>
  <si>
    <t>VERA LUCIA DE OLIVEIRA BARBOSA</t>
  </si>
  <si>
    <t>VICENTE FRANCO NETO</t>
  </si>
  <si>
    <t>VITOR BATISTA LOPES</t>
  </si>
  <si>
    <t>WALDIR VIVIAN CAGNE</t>
  </si>
  <si>
    <t>WASHINGTON DO NASCIMENTO</t>
  </si>
  <si>
    <t>WILLIAM DIAS LIMA</t>
  </si>
  <si>
    <t>WILLIAM SALLA RAMOS</t>
  </si>
  <si>
    <t>WILLIAN PAULINO DE MELLO</t>
  </si>
  <si>
    <t>WILSON JOSE DA SILVA JUNIOR</t>
  </si>
  <si>
    <t>WILSON ROBERTO DOS SANTOS</t>
  </si>
  <si>
    <t>61.217.826 GRACILIANO LIMA</t>
  </si>
  <si>
    <t>A M DA SILVA TRANSPORTES - ME</t>
  </si>
  <si>
    <t>AM DA SILVA</t>
  </si>
  <si>
    <t>A.FAGUNDES TRANSPORTES</t>
  </si>
  <si>
    <t>A.FAGUNDES</t>
  </si>
  <si>
    <t>A.N.S. TRANSPORTE ESCOLAR LTDA</t>
  </si>
  <si>
    <t>A.N.S.</t>
  </si>
  <si>
    <t>ADAUTO PERPETUO MENDES TRANSPORTES - EPP</t>
  </si>
  <si>
    <t>ADAUTO</t>
  </si>
  <si>
    <t>ADEL &amp; VAL TRANSPORTE LTDA</t>
  </si>
  <si>
    <t>ADEL &amp; VAL</t>
  </si>
  <si>
    <t>ADNELSON MENDES DA SILVA EIRELI - ME</t>
  </si>
  <si>
    <t>ADNELSON</t>
  </si>
  <si>
    <t>ALICE SETSUKO MIYAZAKI TRANSPORTES - ME</t>
  </si>
  <si>
    <t>ALICE SETSUKO</t>
  </si>
  <si>
    <t>ANDERSON DE ALENCAR CARVALHO EIRELI - ME</t>
  </si>
  <si>
    <t>ANDERSON</t>
  </si>
  <si>
    <t>ANTONIO ARAUJO DE OLIVEIRA TRANSPORTES - ME</t>
  </si>
  <si>
    <t>ANTONIO ARAUJO</t>
  </si>
  <si>
    <t>ANTONIO AUGUSTO CITRARO - ME</t>
  </si>
  <si>
    <t>ANTONIO AUGUSTO</t>
  </si>
  <si>
    <t>ARTHUR JOSE TOLEDO SECCO 35821822823</t>
  </si>
  <si>
    <t>ARTHUR</t>
  </si>
  <si>
    <t>C. C. BOMFIM - ME</t>
  </si>
  <si>
    <t>C. C. BOMFIM</t>
  </si>
  <si>
    <t>CLEANDERSON DA SILVA OLIVEIRA TRANSPORTE ESCOLAR</t>
  </si>
  <si>
    <t>CLEANDERSON DA SILVA</t>
  </si>
  <si>
    <t>CMHP TRANSPORTES LTDA - ME</t>
  </si>
  <si>
    <t>CMHP</t>
  </si>
  <si>
    <t>CS FERREIRA TRANSPORTES - ME</t>
  </si>
  <si>
    <t>CS FERREIRA</t>
  </si>
  <si>
    <t>DIRERE TRANSPORTE ESCOLAR LTDA - ME</t>
  </si>
  <si>
    <t>DIRERE</t>
  </si>
  <si>
    <t>E DE CASTRO TRANSPORTES - ME</t>
  </si>
  <si>
    <t>E DE CASTRO</t>
  </si>
  <si>
    <t>E. P. CARDOSO TRANSPORTE ESCOLAR - ME</t>
  </si>
  <si>
    <t>EP CARDOSO</t>
  </si>
  <si>
    <t>EDMAIS TRANSPORTE LTDA</t>
  </si>
  <si>
    <t>EDMAIS</t>
  </si>
  <si>
    <t>ELAINE MARIA DE SOUZA GUT 04381358813</t>
  </si>
  <si>
    <t>ELAINE</t>
  </si>
  <si>
    <t>ELISABETE GOMES DA SILVA - ME</t>
  </si>
  <si>
    <t>ELISABETE</t>
  </si>
  <si>
    <t>ELITHE TRANSPORTES LTDA</t>
  </si>
  <si>
    <t>ELITHE</t>
  </si>
  <si>
    <t>EXPRESSO A D J LTDA</t>
  </si>
  <si>
    <t>EXPRESSO</t>
  </si>
  <si>
    <t>EXPRESSO ELITE TRANSPORTE E TURISMO LTDA</t>
  </si>
  <si>
    <t>EXPRESSO ELITE</t>
  </si>
  <si>
    <t>FAVA TRANSPORTE ESCOLAR LTDA - ME</t>
  </si>
  <si>
    <t>FAVA</t>
  </si>
  <si>
    <t>FERNANDA A. S. BELLIME TRANSPORTES LTDA</t>
  </si>
  <si>
    <t>FERNANDA</t>
  </si>
  <si>
    <t>FERNANDA SILVA 25541481805</t>
  </si>
  <si>
    <t>FRANCRIS TRANSPORTE E LOGISTICA LTDA ME</t>
  </si>
  <si>
    <t>FRANCIS</t>
  </si>
  <si>
    <t>GILBERTO CANGUCU OLIVEIRA EIRELI - ME</t>
  </si>
  <si>
    <t>GILBERTO CANGUCU</t>
  </si>
  <si>
    <t>GUIMAR TRANSPORTES LTDA - ME</t>
  </si>
  <si>
    <t>GUIMAR</t>
  </si>
  <si>
    <t>GUINA TRANSPORTES ESCOLARES LTDA</t>
  </si>
  <si>
    <t>GUINA</t>
  </si>
  <si>
    <t>HASHIMOTO TRANSPORTES LTDA</t>
  </si>
  <si>
    <t>HASHIMOTO</t>
  </si>
  <si>
    <t>HELIO SOARES TRANSPORTE ESCOLAR - ME</t>
  </si>
  <si>
    <t>HERNANDES TRANSPORTES LTDA - ME</t>
  </si>
  <si>
    <t>HERNANDES</t>
  </si>
  <si>
    <t>ISABEL SILVA PINHEIRO DIAS - ME</t>
  </si>
  <si>
    <t>ISABEL SILVA</t>
  </si>
  <si>
    <t>J &amp; P TRANSPORTES LTDA - ME</t>
  </si>
  <si>
    <t>JEP</t>
  </si>
  <si>
    <t>J.A. SERAFIM TRANSPORTES - ME</t>
  </si>
  <si>
    <t>JA SERAFIM</t>
  </si>
  <si>
    <t>J.E.A. SIMOES TRANSPORTES - EPP</t>
  </si>
  <si>
    <t>JEA</t>
  </si>
  <si>
    <t>JBN TRANSPORTES LTDA</t>
  </si>
  <si>
    <t>JBN</t>
  </si>
  <si>
    <t>JDF TRANSPORTES LTDA - ME</t>
  </si>
  <si>
    <t>JDF</t>
  </si>
  <si>
    <t>JENIFFER ANSELMO RODRIGUES TRANSPORTE ESCOLAR - ME</t>
  </si>
  <si>
    <t>JENIFER</t>
  </si>
  <si>
    <t>JOSE EDUARDO FERREIRA TAVARES TRANSPORTES - ME</t>
  </si>
  <si>
    <t>JOSE EDUARDO</t>
  </si>
  <si>
    <t>K.R SUCESSO TRANSORTES LTDA - ME</t>
  </si>
  <si>
    <t>KR SUCESSO</t>
  </si>
  <si>
    <t>L.P.A.M TRANSPORTES LTDA</t>
  </si>
  <si>
    <t>L.P.A.M</t>
  </si>
  <si>
    <t>LUGUS TRANSPORTE ESCOLAR LTDA - ME</t>
  </si>
  <si>
    <t>LUGUS</t>
  </si>
  <si>
    <t>LURIANJO TRANSPORTES LTDA</t>
  </si>
  <si>
    <t>LURIANJO</t>
  </si>
  <si>
    <t>M&amp;R BARUCH TRANSPORTE ESCOLAR E TURISMO LTDA</t>
  </si>
  <si>
    <t>M&amp;R BARUCH</t>
  </si>
  <si>
    <t>M.R.S EBENEZER TRANSPORTES ESCOLAR LTDA</t>
  </si>
  <si>
    <t>M.R.S EBENEZER</t>
  </si>
  <si>
    <t>MARCELO AMARO DA SILVA TRANSPORTES - ME</t>
  </si>
  <si>
    <t>MARCELO AMARO</t>
  </si>
  <si>
    <t>MARCELO SOARES SILVA - ME</t>
  </si>
  <si>
    <t>MARCELO SOARES</t>
  </si>
  <si>
    <t>MARIA JOSE ALVES LUZ TRANSPORTES - ME</t>
  </si>
  <si>
    <t>MARIA JOSE</t>
  </si>
  <si>
    <t>MARIVANS TRANSPORTES LTDA - ME</t>
  </si>
  <si>
    <t>MARIVANS</t>
  </si>
  <si>
    <t>MARIZETE SANTOS DIAS - ME</t>
  </si>
  <si>
    <t>MARIZETE</t>
  </si>
  <si>
    <t>MICHELI AP. DE S. SAMPAIO 30290702801</t>
  </si>
  <si>
    <t>MICHELI</t>
  </si>
  <si>
    <t>MIRIAM SILVA PINHEIRO GONCALVES 33124420870</t>
  </si>
  <si>
    <t>MIRIAM</t>
  </si>
  <si>
    <t>MIYAZ TRANSPORTES LTDA</t>
  </si>
  <si>
    <t>ALICE</t>
  </si>
  <si>
    <t>MPKA TRANSPORTES EIRELI - EPP</t>
  </si>
  <si>
    <t>MPKA</t>
  </si>
  <si>
    <t>MQS TRANSPORTE LTDA</t>
  </si>
  <si>
    <t>MQS</t>
  </si>
  <si>
    <t>NIVEL LOCACAO DE VEICULOS AUTOMOTORES LTDA - ME</t>
  </si>
  <si>
    <t>NIVEL</t>
  </si>
  <si>
    <t>ORLANDO BEARARI 57179298891</t>
  </si>
  <si>
    <t>PAULO JOAO DA SILVA TRANSPORTE ESCOLAR</t>
  </si>
  <si>
    <t>PEDRO GALDINO DA SILVA 50145240606</t>
  </si>
  <si>
    <t>PEDRO GALDINO</t>
  </si>
  <si>
    <t>PEGAZU'S TRANSPORTE ESCOLAR E FRETAMENTO LTDA - ME</t>
  </si>
  <si>
    <t>PEGAZUS</t>
  </si>
  <si>
    <t>RAGAFARO TRANSPORTES &amp; TURISMO LTDA - ME</t>
  </si>
  <si>
    <t>RAGAFARO</t>
  </si>
  <si>
    <t>RAMOTA TRANSPORTE E COMERCIO LTDA - EPP</t>
  </si>
  <si>
    <t>RAMOTA</t>
  </si>
  <si>
    <t>REOBOTE SERVICO DE TRANSPORTE E TURISMO LTDA</t>
  </si>
  <si>
    <t>REOBOTE</t>
  </si>
  <si>
    <t>RESGATE TRANSPORTES MC LTDA - ME</t>
  </si>
  <si>
    <t>RESGATE</t>
  </si>
  <si>
    <t>RG ROCHA TRANSPORTES LTDA</t>
  </si>
  <si>
    <t>RG ROCHA</t>
  </si>
  <si>
    <t>RMF COELHO TRANSPORTES - ME</t>
  </si>
  <si>
    <t>RMF</t>
  </si>
  <si>
    <t>RN RED TRANSPORTES LTDA</t>
  </si>
  <si>
    <t>RN RED</t>
  </si>
  <si>
    <t>ROBERTO CARLOS RODRIGUES TRANSPORTE ESCOLAR</t>
  </si>
  <si>
    <t>ROBSON ZANDONA 18902619800</t>
  </si>
  <si>
    <t>ROSA DO CARMO DE BASTOS - ME</t>
  </si>
  <si>
    <t>ROSA DO CARMO</t>
  </si>
  <si>
    <t>ROSALIA DE JESUS SANTOS - ME</t>
  </si>
  <si>
    <t>ROSALIA</t>
  </si>
  <si>
    <t>S C MIGLIORANZA TRANSPORTES - ME</t>
  </si>
  <si>
    <t>S C MIGLIORANZA</t>
  </si>
  <si>
    <t>S. DA SILVA LEME TRANSPORTES - ME</t>
  </si>
  <si>
    <t>S. DA SILVA</t>
  </si>
  <si>
    <t>SALICIOS TRANSPORTES LTDA</t>
  </si>
  <si>
    <t>SALICIOS</t>
  </si>
  <si>
    <t>SANTIAGO &amp; ALTEMAR TRANSPORTES LTDA - ME</t>
  </si>
  <si>
    <t>SANTIAGO &amp; ALTEMAR</t>
  </si>
  <si>
    <t>SBRAUMER TRANSPORTES LTDA - ME</t>
  </si>
  <si>
    <t>SBRAUMER</t>
  </si>
  <si>
    <t>SILVANA DA SILVA COELHO - ME</t>
  </si>
  <si>
    <t>SILVANA</t>
  </si>
  <si>
    <t>SONIA MARIA DE GOUVEIA BONTEMPO - ME</t>
  </si>
  <si>
    <t>SONIA MARIA DE GOUVEIA</t>
  </si>
  <si>
    <t>SRB TRANSPORTE LTDA</t>
  </si>
  <si>
    <t>SRB</t>
  </si>
  <si>
    <t>TRANS COELHO TRANSPORTES ESCOLARES LTDA - ME</t>
  </si>
  <si>
    <t>TRANS COELHO</t>
  </si>
  <si>
    <t>TRANSBEJA LOCADORA E TRANSPORTE ESCOLAR E RODOVIARIO LTDA - ME</t>
  </si>
  <si>
    <t>TRANSBEJA</t>
  </si>
  <si>
    <t>TRANSLUC TRANSPORTE ESCOLAR LTDA</t>
  </si>
  <si>
    <t>TRANSLUC</t>
  </si>
  <si>
    <t>TRANSPORTE ARB ESCOLAR LTDA</t>
  </si>
  <si>
    <t>ARB ESCOLAR</t>
  </si>
  <si>
    <t>TRANSPORTE ESCOLAR D B R LTDA</t>
  </si>
  <si>
    <t>ESCOLAR D B R</t>
  </si>
  <si>
    <t>TRANSPORTE GOUVEIA LTDA</t>
  </si>
  <si>
    <t>GOUVEIA</t>
  </si>
  <si>
    <t>TRANSRUMAR TRANSPORTES LTDA</t>
  </si>
  <si>
    <t>TRANSRUMAR</t>
  </si>
  <si>
    <t>TRANSTOTTA TRANSPORTES LTDA</t>
  </si>
  <si>
    <t>TRANSTOTTA</t>
  </si>
  <si>
    <t>TRINDADE TRANSPORTE ESOLAR LTDA</t>
  </si>
  <si>
    <t>TRINDADE</t>
  </si>
  <si>
    <t>V M DE GOIS HORVAT TRANSPORTE ESCOLAR</t>
  </si>
  <si>
    <t>V M DE GOIS</t>
  </si>
  <si>
    <t>VANDA SABINO LISERRA TRANSPORTES</t>
  </si>
  <si>
    <t>VANDA SABINO</t>
  </si>
  <si>
    <t>VANDERLEI DA SILVA LOPES LTDA - ME</t>
  </si>
  <si>
    <t>VANDERLEI</t>
  </si>
  <si>
    <t>VANESSA ALVES DOS SANTOS 37235075813</t>
  </si>
  <si>
    <t>VANESSA</t>
  </si>
  <si>
    <t>VERA LUCIA DE OLIVEIRA BARBOSA TRANSPORTE</t>
  </si>
  <si>
    <t>VERA LUCIA DE OLIVEIRA</t>
  </si>
  <si>
    <t>VFN TRANSPORTE LTDA</t>
  </si>
  <si>
    <t>VFN</t>
  </si>
  <si>
    <t>VICENTE GOMES DA SILVA NETO TRANSPORTE - ME</t>
  </si>
  <si>
    <t>VICENTE</t>
  </si>
  <si>
    <t>VSE TRANSPORTES EIRELI - ME</t>
  </si>
  <si>
    <t>VSE</t>
  </si>
  <si>
    <t>WILSON DOS SANTOS ARAUJO - ME</t>
  </si>
  <si>
    <t>WILSON SANTOS</t>
  </si>
  <si>
    <t>ZELMAR TRANSPORTE ESCOLAR LTDA-ME</t>
  </si>
  <si>
    <t>ZELMAR</t>
  </si>
  <si>
    <t>ADILSON FRANCISCO DE SOUZA</t>
  </si>
  <si>
    <t>ADRIANA HILARIO ALVES</t>
  </si>
  <si>
    <t>ALEXANDRE BARBOSA DE LIMA</t>
  </si>
  <si>
    <t>ANDERSON LUIZ DE MORAES</t>
  </si>
  <si>
    <t>ANDREA RODRIGUES DE ARAUJO</t>
  </si>
  <si>
    <t>ANTONIO NETUNE HENRIQUE DE LIMA</t>
  </si>
  <si>
    <t>ARIONALDO RODRIGUES DE LIMA</t>
  </si>
  <si>
    <t>ARMANDO FERRAZ DA ROCHA</t>
  </si>
  <si>
    <t>AUDENI ALVES DO NASCIMENTO</t>
  </si>
  <si>
    <t>BRUNO CANDIANI PARIS</t>
  </si>
  <si>
    <t>BRUNO FERREIRA DE ARAUJO</t>
  </si>
  <si>
    <t>CARLOS ALBERTO ARANA</t>
  </si>
  <si>
    <t>EDILSON COSTA</t>
  </si>
  <si>
    <t>EDNA NEVES DA SILVA ROSA</t>
  </si>
  <si>
    <t>EDSON DOS SANTOS</t>
  </si>
  <si>
    <t>ELCIO JOSE DE AZEVEDO</t>
  </si>
  <si>
    <t>FABIANA APARECIDA RIBEIRO GONZAGA</t>
  </si>
  <si>
    <t>FABIO DE SANTANA PATROCINIO DA SILVA</t>
  </si>
  <si>
    <t>FRANCISCO DE ASSIS DA SILVA</t>
  </si>
  <si>
    <t>FRANCISCO ELTON TEIXEIRA ROCHA</t>
  </si>
  <si>
    <t>GERLUCE BATISTA ARAUJO</t>
  </si>
  <si>
    <t>GILDOVAL PEDRO CAVALCANTE</t>
  </si>
  <si>
    <t>HELIO DE JESUS MACEDO</t>
  </si>
  <si>
    <t>HELIO JOSE SILVA</t>
  </si>
  <si>
    <t>JAIME HERCULANO DE ARAUJO NETTO</t>
  </si>
  <si>
    <t>JAIR ANDRADE DA SILVA ALMEIDA</t>
  </si>
  <si>
    <t>JANE RODRIGUES ROCHA</t>
  </si>
  <si>
    <t>JANETE APARECIDA DA SILVA GAUNA</t>
  </si>
  <si>
    <t>JESUSNILDO SILVA SACRAMENTO</t>
  </si>
  <si>
    <t>JONAS ANTONIO DA SILVA</t>
  </si>
  <si>
    <t>JOSE BORGES DA SILVA NETO</t>
  </si>
  <si>
    <t>JOSE CARLOS FERREIRA DE HUNGRIA</t>
  </si>
  <si>
    <t>JOSE HERACLITO DE SOUZA LEAO</t>
  </si>
  <si>
    <t>JOSE MARIO DE OLIVEIRA</t>
  </si>
  <si>
    <t>JOSE MARQUES LINS</t>
  </si>
  <si>
    <t>JOSE MAURICIO DE PAULA</t>
  </si>
  <si>
    <t>JURANDIR FLORENCIO DE SOUZA JUNIOR</t>
  </si>
  <si>
    <t>JUSCILENE CANDIDA DA SILVA ALEXANDRE</t>
  </si>
  <si>
    <t>JUVENILSON SILVA SACRAMENTO</t>
  </si>
  <si>
    <t>LUCIMAR DE FREITAS MATOS</t>
  </si>
  <si>
    <t>LUCIVAL MACIEL BORGES</t>
  </si>
  <si>
    <t>LUIS GUSTAVO SANTOS DE OLIVEIRA</t>
  </si>
  <si>
    <t>MANUEL MESSIAS PEREIRA PINTO</t>
  </si>
  <si>
    <t>MARCELO GIL SALES PEREIRA</t>
  </si>
  <si>
    <t>MARCELO SANTANA</t>
  </si>
  <si>
    <t>MARCIA COUTINHO PEREIRA</t>
  </si>
  <si>
    <t>MARCIO JOSE MARQUES LINS</t>
  </si>
  <si>
    <t>MARCO ANTONIO PRAIS</t>
  </si>
  <si>
    <t>MARCOS TADEU MARQUES</t>
  </si>
  <si>
    <t>MARIA ALBERTINA DE OLIVEIRA DE LIMA</t>
  </si>
  <si>
    <t>MARIA DE FATIMA DA SILVA NASCIMENTO</t>
  </si>
  <si>
    <t>MARIA DEMETRO DE MORAIS</t>
  </si>
  <si>
    <t>MARIA VILANI DA SILVA RODRIGUES</t>
  </si>
  <si>
    <t>MARIO CESAR SOUZA MATOS</t>
  </si>
  <si>
    <t>MILSON APARECIDO FERREIRA</t>
  </si>
  <si>
    <t>MILTON MIGUEL DA ROCHA</t>
  </si>
  <si>
    <t>MIRIAM ROSA DE BRITO</t>
  </si>
  <si>
    <t>NICOMEDES DA CUNHA TORRES</t>
  </si>
  <si>
    <t>OSVALDO DOS SANTOS ROCHA</t>
  </si>
  <si>
    <t>PEDRO DA SILVA</t>
  </si>
  <si>
    <t>PEDRO JOSE DE JESUS AGAPITO</t>
  </si>
  <si>
    <t>RAQUEL SARDI DUTRA</t>
  </si>
  <si>
    <t>REGINALDO MATIAS ALVES</t>
  </si>
  <si>
    <t>REINALDO RAMOS DE ARAUJO</t>
  </si>
  <si>
    <t>RENIANDER POZATI CORREA</t>
  </si>
  <si>
    <t>RICARDO MASSAYUKI OTSUKA</t>
  </si>
  <si>
    <t>RITA DE CASSIA CARVALHO MACHADO</t>
  </si>
  <si>
    <t>ROBERTO COELHO DA SILVA</t>
  </si>
  <si>
    <t>ROGERIO VIEIRA DOS SANTOS</t>
  </si>
  <si>
    <t>SANDRA GRADIZ AFONSO</t>
  </si>
  <si>
    <t>SERGIO MARCOS BARBOSA</t>
  </si>
  <si>
    <t>SHEILA CARLA DE MACEDO</t>
  </si>
  <si>
    <t>SONIA DE JESUS PEREIRA NEVES</t>
  </si>
  <si>
    <t>SONIA MARIA BARBOSA CORREA</t>
  </si>
  <si>
    <t>SUELI CONDE</t>
  </si>
  <si>
    <t>SUZI CRISTINA DE OLIVEIRA FRISCIO</t>
  </si>
  <si>
    <t>SUZI PAULA MOREIRA MEDINA</t>
  </si>
  <si>
    <t>VAGNER RODRIGUES DE LIMA</t>
  </si>
  <si>
    <t>VALDIR ALVES DOS SANTOS</t>
  </si>
  <si>
    <t>VANESSA SANTOS SOUSA PEREIRA</t>
  </si>
  <si>
    <t>WELLINGTON DE OLIVEIRA BENICIO</t>
  </si>
  <si>
    <t>WILSON PEDRO FIRMINO</t>
  </si>
  <si>
    <t>55.674.546 WILSON PEDRO FIRMINO</t>
  </si>
  <si>
    <t>WILSON PEDRO</t>
  </si>
  <si>
    <t>A. V. SILVA TRANSPORTES LTDA - ME</t>
  </si>
  <si>
    <t>AV SILVA</t>
  </si>
  <si>
    <t>A.F.G. GONZAGA TRANSPORTES LTDA</t>
  </si>
  <si>
    <t>AFG</t>
  </si>
  <si>
    <t>ALESSANDRO RODRIGUES SILVA - TRANSPORTES</t>
  </si>
  <si>
    <t>ALESSANDRO</t>
  </si>
  <si>
    <t>ALEXANDRE DE ARAUJO CIPRIANO - ME</t>
  </si>
  <si>
    <t>ALEXANDRE</t>
  </si>
  <si>
    <t>ANDERSON LUIZ DE MORAES - ME</t>
  </si>
  <si>
    <t>ANDERSON LUIZ</t>
  </si>
  <si>
    <t>ANDERSON MORAES TRANSPORTES E LOCACOES LTDA</t>
  </si>
  <si>
    <t>ANDERSON MORAES</t>
  </si>
  <si>
    <t>C A PEREIRA VENDAS E SER DE EQUIP DE INFO - ME</t>
  </si>
  <si>
    <t>CA PEREIRA</t>
  </si>
  <si>
    <t>CA PIRILLO TRANSPORTES E LOCACOES LTDA - ME</t>
  </si>
  <si>
    <t>CA PIRILLO</t>
  </si>
  <si>
    <t>CS GRADIZ TRANSPORTE E LOCADORA LTDA</t>
  </si>
  <si>
    <t>CS GRADIZ</t>
  </si>
  <si>
    <t>CTE TURISMO LTDA</t>
  </si>
  <si>
    <t>CTE</t>
  </si>
  <si>
    <t>DAN RM TRANSPORTES EIRELI - ME</t>
  </si>
  <si>
    <t>DAN RM</t>
  </si>
  <si>
    <t>DMM DOS SANTOS TRANSPORTES - ME</t>
  </si>
  <si>
    <t>DMM</t>
  </si>
  <si>
    <t>DOUGLAS SOUZA VILELA LTDA</t>
  </si>
  <si>
    <t>DOUGLAS</t>
  </si>
  <si>
    <t>E DE FREITAS MATOS TRANSPORTES - ME</t>
  </si>
  <si>
    <t>E DE FREITAS</t>
  </si>
  <si>
    <t>EDSON DA SILVA CRUZ TRANSPORTES - ME</t>
  </si>
  <si>
    <t>EDSON DA SILVA</t>
  </si>
  <si>
    <t>ESPLENDOR TURISMO LTDA - ME</t>
  </si>
  <si>
    <t>ESPLENDOR</t>
  </si>
  <si>
    <t>FLAVIO S BOSCACHI TRANSPORTES LTDA - ME</t>
  </si>
  <si>
    <t xml:space="preserve">FLAVIO S </t>
  </si>
  <si>
    <t>FRANCISCO DE ASSIS DA SILVA 49063626487</t>
  </si>
  <si>
    <t>FRANCISCO DE ASSIS</t>
  </si>
  <si>
    <t>FRANCISCO NASCIMENTO DE OLIVEIRA BARRETO 01032072369</t>
  </si>
  <si>
    <t>FRANCISCO NASCIMENTO</t>
  </si>
  <si>
    <t>G L M - TRANSPORTES DE PASSAGEIROS LTDA - ME</t>
  </si>
  <si>
    <t>GLM</t>
  </si>
  <si>
    <t>GRAHN TOUR TRANSPORTES EIRELI - ME</t>
  </si>
  <si>
    <t>GRAHN</t>
  </si>
  <si>
    <t>IRMAOS SANTANA TRANSPORTE ESCOLAR LTDA - ME</t>
  </si>
  <si>
    <t>IRMAOS SANTANA</t>
  </si>
  <si>
    <t>J.M.M TRANSPORTE LTDA - ME</t>
  </si>
  <si>
    <t>JMM</t>
  </si>
  <si>
    <t>JMB TRANSPORTE ESCOLAR LTDA</t>
  </si>
  <si>
    <t>JMB</t>
  </si>
  <si>
    <t>JOSE E CELIA</t>
  </si>
  <si>
    <t>JOSE ELIAS LOPES DE ABREU</t>
  </si>
  <si>
    <t>JOSE ELIAS</t>
  </si>
  <si>
    <t>LAUTON TRANSPORTES LTDA - ME</t>
  </si>
  <si>
    <t>LAUTON</t>
  </si>
  <si>
    <t>MARI CARMEM BERNAL DOMINGUES CRECHE - ME</t>
  </si>
  <si>
    <t>MARI CARMEM</t>
  </si>
  <si>
    <t>MARIA AUXILIADORA PINTO TRANSPORTE ESCOLAR - ME</t>
  </si>
  <si>
    <t>MARIA AUXILIADORA</t>
  </si>
  <si>
    <t>MAYFRAN LOCACAO DE VEICULOS E TRANSPORTES LTDA</t>
  </si>
  <si>
    <t>MAYFRAN</t>
  </si>
  <si>
    <t>PAIVA TRANSPORTES LTDA - ME</t>
  </si>
  <si>
    <t>PAIVA</t>
  </si>
  <si>
    <t>PANDATUR TRANSPORTES E LOCADORA LTDA - ME</t>
  </si>
  <si>
    <t>PANDATUR</t>
  </si>
  <si>
    <t>PJV JATOBA TRANSPORTES LTDA - ME</t>
  </si>
  <si>
    <t>PJV</t>
  </si>
  <si>
    <t>R.M.N. TRANSPORTES &amp; NEGOCIOS LTDA</t>
  </si>
  <si>
    <t>RMN</t>
  </si>
  <si>
    <t>ROBSON ROBERTO FAGUNDES TRANSPORTES - ME</t>
  </si>
  <si>
    <t>ROBSON</t>
  </si>
  <si>
    <t>RRTRANS TRANSPORTES E LOCADORA LTDA - ME</t>
  </si>
  <si>
    <t>RRTRANS</t>
  </si>
  <si>
    <t>RVS TRANSPORTE TERCEIRIZACAO E LOGISTICA LTDA - ME</t>
  </si>
  <si>
    <t>RVS</t>
  </si>
  <si>
    <t>SAYONARA MARIA DA SILVA SANTOS RIBEIRO TRANSPORTE - ME</t>
  </si>
  <si>
    <t>SAYONARA</t>
  </si>
  <si>
    <t>SEVERINO ANTONIO SOARES - ME</t>
  </si>
  <si>
    <t>SEVERINO</t>
  </si>
  <si>
    <t>SODRE TRANSPORTES LTDA - ME</t>
  </si>
  <si>
    <t>SODRE</t>
  </si>
  <si>
    <t>SORAYA APARECIDA MACIEL 19577526888</t>
  </si>
  <si>
    <t>SORAYA</t>
  </si>
  <si>
    <t>STEFANNY TUR TRANSPORTE ESCOLAR LTDA</t>
  </si>
  <si>
    <t>STEFANNY</t>
  </si>
  <si>
    <t>STYLE CAR LOCADORA DE VEICULOS LTDA - ME</t>
  </si>
  <si>
    <t>STYLE CAR</t>
  </si>
  <si>
    <t>STYLLUS CAR SERVICOS AUTOMOTIVOS E TRANSPORTES LTDA - ME</t>
  </si>
  <si>
    <t>STYLLUS CAR</t>
  </si>
  <si>
    <t>TAC SERVICOS E LOCACAO LTDA</t>
  </si>
  <si>
    <t>TAC</t>
  </si>
  <si>
    <t>TIA MARIA &amp; TIA BETE TRANSPORTES LTDA - ME</t>
  </si>
  <si>
    <t>TIA MARIA E TIA BETE</t>
  </si>
  <si>
    <t>TRANSGILO TRANSPORTES E LOCADORA LTDA - ME</t>
  </si>
  <si>
    <t>TRANSGILO</t>
  </si>
  <si>
    <t>TRANSPORTADORA RAPIDO NOVA ESPERANCA LTDA - ME</t>
  </si>
  <si>
    <t>RAPIDO NOVA ESPERANÇA</t>
  </si>
  <si>
    <t>TRANSPORTE ESCOLAR GAUNA LTDA - ME</t>
  </si>
  <si>
    <t>GAUNA</t>
  </si>
  <si>
    <t>TRANSPORTES CRUZ &amp; MARQUES LTDA - ME</t>
  </si>
  <si>
    <t>CRUZ &amp; MARQUES</t>
  </si>
  <si>
    <t>TRANSPORTES FAMILIA ROSA LTDA - ME</t>
  </si>
  <si>
    <t>FAMILIA ROSA</t>
  </si>
  <si>
    <t>TRANSVARIANTE LOCADORA LTDA - ME</t>
  </si>
  <si>
    <t>TRANSVARIANTE</t>
  </si>
  <si>
    <t>VL DE OLIVEIRA ABREU TRANSPORTES - ME</t>
  </si>
  <si>
    <t>VL</t>
  </si>
  <si>
    <t>VTEC TRANSPORTADORA ESCOLAR LTDA - ME</t>
  </si>
  <si>
    <t>VTEC</t>
  </si>
  <si>
    <t>W.A.S. TRANSPORTES E VIAGENS LTDA - ME</t>
  </si>
  <si>
    <t>WAS</t>
  </si>
  <si>
    <t>WASDEIA TRANSPORTES LTDA - ME</t>
  </si>
  <si>
    <t>WASDEIA</t>
  </si>
  <si>
    <t>ADEMIR CAROLINO</t>
  </si>
  <si>
    <t>ALEXANDRO MONTEIRO DE ANDRADE</t>
  </si>
  <si>
    <t>ANDRE CARVALHO DA SILVA</t>
  </si>
  <si>
    <t>ANGELINA PAULINO RODRIGUES</t>
  </si>
  <si>
    <t>ANTONIO ANICETO FERNANDES</t>
  </si>
  <si>
    <t>ANTONIO CARLOS DOS SANTOS</t>
  </si>
  <si>
    <t>ANTONIO MIGUEL DA SILVA</t>
  </si>
  <si>
    <t>ATAIDE INACIO FERREIRA</t>
  </si>
  <si>
    <t>CARLOS EDUARDO DA SILVA SANTANA</t>
  </si>
  <si>
    <t>CELIA REGINA DA SILVA IVO</t>
  </si>
  <si>
    <t>CHEILA SANTOS DE LIMA</t>
  </si>
  <si>
    <t>CLAUDIA APARECIDA DE CARVALHO OLIVEIRA</t>
  </si>
  <si>
    <t>CLAUDIO DE OLIVEIRA LEOPOLDO JUNIOR</t>
  </si>
  <si>
    <t>CLAUDIO SIMOES RIBEIRO</t>
  </si>
  <si>
    <t>CLAYTON MAXIMO DA SILVA</t>
  </si>
  <si>
    <t>CLEIR MANGUEIRA ANDRIOLA</t>
  </si>
  <si>
    <t>CRISTIANO CONCEICAO DA CRUZ</t>
  </si>
  <si>
    <t>DAIANE CRISTINA MANOEL</t>
  </si>
  <si>
    <t>DAVID ALEXANDRE GONCALVES</t>
  </si>
  <si>
    <t>DEJAILTON JESUS DA SILVA</t>
  </si>
  <si>
    <t>DOUGLAS GARBELINI CAVALCANTE</t>
  </si>
  <si>
    <t>EDUARDO COSTA DE MENDONCA</t>
  </si>
  <si>
    <t>EDUARDO VALENTIM TAVEIROS</t>
  </si>
  <si>
    <t>ELIZANDRA AQUINO DE OLIVEIRA</t>
  </si>
  <si>
    <t>EMERSON COSTA</t>
  </si>
  <si>
    <t>ERIC DE SOUZA</t>
  </si>
  <si>
    <t>FERNANDO MARTINS DE ARAUJO</t>
  </si>
  <si>
    <t>FLORISVAL SOUZA CRUZ</t>
  </si>
  <si>
    <t>GILFREDO COELHO ROCHA</t>
  </si>
  <si>
    <t>GILVAN ROMUALDO DE SOUZA</t>
  </si>
  <si>
    <t>HAMILTON MARTINS LEITE</t>
  </si>
  <si>
    <t>IGOR BARBOSA DA SILVA</t>
  </si>
  <si>
    <t>ISAIAS DA SILVA PIMENTEL</t>
  </si>
  <si>
    <t>JOEFRAN PEREIRA DE OLIVEIRA</t>
  </si>
  <si>
    <t>JOSE FRANCISCO ROSSIN</t>
  </si>
  <si>
    <t>JOSE JUAREZ DE SOUZA</t>
  </si>
  <si>
    <t>JOSE LENILDO MACIEL</t>
  </si>
  <si>
    <t>JOSE NOBRE DE ALMEIDA</t>
  </si>
  <si>
    <t>JUCIANA DE OLIVEIRA DE ARAUJO GUIMARAES</t>
  </si>
  <si>
    <t>KATY OBLESRCZUK GUIMARAES</t>
  </si>
  <si>
    <t>LEANDRO GOMES ROQUE</t>
  </si>
  <si>
    <t>LUZINETE APARECIDA RODRIGUES DA SILVA</t>
  </si>
  <si>
    <t>MARCELO DA SILVA RODRIGUES</t>
  </si>
  <si>
    <t>MARCELO TEIXEIRA</t>
  </si>
  <si>
    <t>MARIA IVONE APARECIDA ROCHA</t>
  </si>
  <si>
    <t>OSVALDO MASSATOSHI YAMADA</t>
  </si>
  <si>
    <t>RAFAEL PRUDENTE DE OLIVEIRA</t>
  </si>
  <si>
    <t>RENILDO DA SILVA BATISTA</t>
  </si>
  <si>
    <t>ROGERIO BARBOSA BORGES</t>
  </si>
  <si>
    <t>ROGERIO MANZATTO</t>
  </si>
  <si>
    <t>RONALDO PAULO DA SILVA</t>
  </si>
  <si>
    <t>ROSELI DE CARVALHO COUTO</t>
  </si>
  <si>
    <t>ROSIETE OLIVEIRA DA SILVA BATISTA</t>
  </si>
  <si>
    <t>SOLANGE IZABEL DE LIMA</t>
  </si>
  <si>
    <t>SONIA MARIA COSTA DO NASCIMENTO</t>
  </si>
  <si>
    <t>TONI LAZARO DA SILVA</t>
  </si>
  <si>
    <t>ULISSES GOMES BASTOS</t>
  </si>
  <si>
    <t>VOLNEI NUNES DE BARROS</t>
  </si>
  <si>
    <t>WELTON RIBEIRO BARBOSA</t>
  </si>
  <si>
    <t>WILSON VALENTIM TAVEIROS</t>
  </si>
  <si>
    <t>WILTON FERNANDES</t>
  </si>
  <si>
    <t>WILTON LEANDRO FERREIRA</t>
  </si>
  <si>
    <t>52.391.092 KATY OBLESRCZUK GUIMARAES</t>
  </si>
  <si>
    <t>KATY OBLESRCZUK</t>
  </si>
  <si>
    <t>54.828.451 EDNALDO DA SILVA RODRIGUES</t>
  </si>
  <si>
    <t>EDNALDO</t>
  </si>
  <si>
    <t>ACER TRANSPORTES LTDA - ME</t>
  </si>
  <si>
    <t>ACER</t>
  </si>
  <si>
    <t>ACESSA TRANSPORTES LTDA - ME</t>
  </si>
  <si>
    <t>ACESSA</t>
  </si>
  <si>
    <t>ALTRUISTA</t>
  </si>
  <si>
    <t>ANDS TRANSPORTES ESCOLARES LTDA - ME</t>
  </si>
  <si>
    <t>ANDS</t>
  </si>
  <si>
    <t>ASSISTENCIAL TRANSPORTES ESCOLARES E FRETAMENTOS LTDA - ME</t>
  </si>
  <si>
    <t>ASSISTENCIAL</t>
  </si>
  <si>
    <t>BRYANTUR TRANSPORTES LTDA - ME</t>
  </si>
  <si>
    <t>BRYANTUR</t>
  </si>
  <si>
    <t>C. RUIZ AMAD ENNES ESCOLAR E CIA LTDA - ME</t>
  </si>
  <si>
    <t>C. RUIZ AMAD</t>
  </si>
  <si>
    <t>CAVALCANTE</t>
  </si>
  <si>
    <t>CELEBRA TRANSPORTES LTDA - ME</t>
  </si>
  <si>
    <t>CELEBRA</t>
  </si>
  <si>
    <t>CRISTIANO ALVES LIMA TRANSPORTES - ME</t>
  </si>
  <si>
    <t>CRISTIANO ALVES</t>
  </si>
  <si>
    <t>DC TRANSPORTES LTDA</t>
  </si>
  <si>
    <t>DC</t>
  </si>
  <si>
    <t>FORMITUR TRANSPORTES LTDA - ME</t>
  </si>
  <si>
    <t>FORMITUR</t>
  </si>
  <si>
    <t>GIMENEZ E LATERI TRANSPORTES DE ESCOLAR E DE PASSAGEIROS LTDA - EPP</t>
  </si>
  <si>
    <t>GIMENEZ</t>
  </si>
  <si>
    <t>MARCIA JOAO NASCIMENTO TRANSPORTES LTDA</t>
  </si>
  <si>
    <t>MARCIA JOAO</t>
  </si>
  <si>
    <t>MARCIO DE SOUSA PINHEIRO - ME</t>
  </si>
  <si>
    <t>MARCIO SOUSA</t>
  </si>
  <si>
    <t>MARIA DA PENHA CARVALHO LLONA TRANSPORTES - ME</t>
  </si>
  <si>
    <t>MARIA DA PENHA</t>
  </si>
  <si>
    <t>MONICA SMORIGO DE OLIVEIRA - ME</t>
  </si>
  <si>
    <t>MONICA</t>
  </si>
  <si>
    <t>Q &amp; J TRANSPORTES LTDA - ME</t>
  </si>
  <si>
    <t>Q&amp;J</t>
  </si>
  <si>
    <t>RJC TRANSPORTES E LOCACAO DE VEICULOS LTDA - ME</t>
  </si>
  <si>
    <t>RJC</t>
  </si>
  <si>
    <t>SHIRLEI &amp; ALAUR TRANSPORTES VALE LTDA - ME</t>
  </si>
  <si>
    <t>SHIRLEI</t>
  </si>
  <si>
    <t>SOLANGE PEDROSO DE CAMPOS - ME</t>
  </si>
  <si>
    <t>SOLANGE PEDROSO</t>
  </si>
  <si>
    <t>TRANS SALES TRANSPORTES LTDA - ME</t>
  </si>
  <si>
    <t>TRANS SALES</t>
  </si>
  <si>
    <t>TRANSOLIVEIRA TRANSPORTE ESCOLAR LTDA - ME</t>
  </si>
  <si>
    <t>TRANSOLIVEIRA</t>
  </si>
  <si>
    <t>VBS TRANSPORTES LTDA - ME</t>
  </si>
  <si>
    <t>VBS</t>
  </si>
  <si>
    <t>VIA LUZ TRANSPORTES DE PASSAGEIROS LTDA - EPP</t>
  </si>
  <si>
    <t>VIA LUZ</t>
  </si>
  <si>
    <t>corrige erro - não encontrou apelido</t>
  </si>
  <si>
    <t>checagem antecipada se tem alguma planilha com problema ou não encontrada</t>
  </si>
  <si>
    <t>01/dez/ processamento por pf e pj e colocar filtro na emissão de demonstrativo</t>
  </si>
  <si>
    <t>Base de CAlculo IR 2026</t>
  </si>
  <si>
    <t>Faixa 1</t>
  </si>
  <si>
    <t>Faixa 2</t>
  </si>
  <si>
    <t>Faixa 3</t>
  </si>
  <si>
    <t>Faixa 4</t>
  </si>
  <si>
    <t>Faixa 5</t>
  </si>
  <si>
    <t>IR 2026</t>
  </si>
  <si>
    <t>SUBSECRETARIA DO TESOURO MUNICIPAL
DEPARTAMENTO DE CONTADORIA
DIVISAO DE CONTABILIDADE DE RECEITAS E DE IMPOSTO DE RENDA</t>
  </si>
  <si>
    <t xml:space="preserve">PLANILHA PARA SIMULAÇÃO DE CÁLCULO DO IRRF </t>
  </si>
  <si>
    <t xml:space="preserve">VIGÊNCIA A PARTIR DE 1º DE JANEIRO/2026 </t>
  </si>
  <si>
    <t>São editáveis apenas os campos destacados em cinza</t>
  </si>
  <si>
    <t xml:space="preserve">Rendimentos tributáveis </t>
  </si>
  <si>
    <t>Pagamentos anteriores</t>
  </si>
  <si>
    <t>Pagamento da NLP atual</t>
  </si>
  <si>
    <t>Rendimentos tributáveis Acumulado¹</t>
  </si>
  <si>
    <t xml:space="preserve">¹ O fato gerador do IR é o pagamento. O cálculo deve considerar os valores com base na previsão de pagamento dentro de um mesmo mês. </t>
  </si>
  <si>
    <t>Retenção anterior</t>
  </si>
  <si>
    <t>Valor(es) retido(s) em NLP(s) anterior(es)</t>
  </si>
  <si>
    <t>Informações para simulação do cálculo do IRRF</t>
  </si>
  <si>
    <t>Deduções Legais</t>
  </si>
  <si>
    <t xml:space="preserve"> Previdência oficial</t>
  </si>
  <si>
    <t>Dependentes (quantidade)</t>
  </si>
  <si>
    <t>Pensão alimentícia</t>
  </si>
  <si>
    <t>Outras Deduções Previdência Privada, Funpresp, FAPI e Parcela isenta de aposentadoria, reserva remunerada, reforma e pensão para declarante com 65 anos ou mais, caso não tenha sido deduzida dos rendimentos tributáveis. Carne-Leão: Livro Caixa.</t>
  </si>
  <si>
    <t>Desconto simplicado (Dedução 25% s/ 1ª Faixa)</t>
  </si>
  <si>
    <t>Por Deduções Legais</t>
  </si>
  <si>
    <t>Por Desconto Simplificado ²</t>
  </si>
  <si>
    <t>Valor da retencão acumulada</t>
  </si>
  <si>
    <t>Valor a reter na NLP atual</t>
  </si>
  <si>
    <t>Melhor opção para o IRRF</t>
  </si>
  <si>
    <t>Observações:</t>
  </si>
  <si>
    <t>• A apuração do imposto é realizada com base na opção entre as deduções legais ou o desconto simplificado, adotando-se a alternativa mais vantajosa ao contribuinte.</t>
  </si>
  <si>
    <t>• O cálculo já contempla a isenção e a redução do Imposto de Renda estabelecidas na Lei nº 15.270, de 26 de novembro de 2025.</t>
  </si>
  <si>
    <t>RENDIMENTOS TRIBUTÁVEIS SUJEITOS AO AJUSTE MENSAL</t>
  </si>
  <si>
    <t>REDUÇÃO DO IMPOSTO DE RENDA</t>
  </si>
  <si>
    <t>De</t>
  </si>
  <si>
    <t>Até</t>
  </si>
  <si>
    <t>Regra</t>
  </si>
  <si>
    <t>até R$ 312,89 (de modo que o imposto devido seja zero)</t>
  </si>
  <si>
    <t>R$ 978,62 - (0,133145 x rendimentos tributáveis sujeitos à incidência mensal)
(de modo que a redução do imposto seja decrescente linearmente até zerar para rendimentos a partir de R$ 7.350,00)</t>
  </si>
  <si>
    <t>Vigente a partir do mês de janeiro do ano-calendário de 2026. Lei nº 15.270, de 26 de novembro de 2025</t>
  </si>
  <si>
    <t xml:space="preserve">Acima de R$ 7.350,00 não haverá redução no imposto devido. </t>
  </si>
  <si>
    <t>Tabela Progressiva</t>
  </si>
  <si>
    <t>Base de Cálculo (R$)</t>
  </si>
  <si>
    <t>Alíquota (%)</t>
  </si>
  <si>
    <t>Parcela a Deduzir do IR (R$)</t>
  </si>
  <si>
    <t>Até 2.428,80</t>
  </si>
  <si>
    <t>De 2.428,81 até 2.826,65</t>
  </si>
  <si>
    <t>De 2.826,66 até 3.751,05</t>
  </si>
  <si>
    <t>De 3.751,06 até 4.664,68</t>
  </si>
  <si>
    <t>Acima de 4.664,68</t>
  </si>
  <si>
    <t>Vigente a partir do mês de maio do ano-calendário de 2025 (Lei nº 11.482, de 31 de maio de 2007)</t>
  </si>
  <si>
    <t>Base Contribuição Previdenciária:</t>
  </si>
  <si>
    <t>Total de Contribuição</t>
  </si>
  <si>
    <t>Base Imposto de Renda</t>
  </si>
  <si>
    <t>Quantidade de Dependentes</t>
  </si>
  <si>
    <t>Dedução por dependente</t>
  </si>
  <si>
    <t>Total das Deduções:</t>
  </si>
  <si>
    <t>Valor da Base</t>
  </si>
  <si>
    <t>Pensão</t>
  </si>
  <si>
    <t>Inicial</t>
  </si>
  <si>
    <t>Final</t>
  </si>
  <si>
    <t>Alíquota</t>
  </si>
  <si>
    <t>Dedução</t>
  </si>
  <si>
    <t>Valor</t>
  </si>
  <si>
    <t>Outras Deduções</t>
  </si>
  <si>
    <t>Total Desconto de IR</t>
  </si>
  <si>
    <t>Calculo considerando a regra de Isenção até R$ 5.000,00</t>
  </si>
  <si>
    <t>Calculo do imposto considerando a redução sobre rendimentos tributaveis entre R$ 5.000,01 e R$ 7.350,00</t>
  </si>
  <si>
    <t>Valor do IR apurado a ser retido considerando isenção e redução</t>
  </si>
  <si>
    <t>CÁLCULO REDUÇÃO DE IR</t>
  </si>
  <si>
    <t>Rendimento tributavel acumulado</t>
  </si>
  <si>
    <t xml:space="preserve">Fator Multiplicador do Rendimento Tributável </t>
  </si>
  <si>
    <t>Valor Fixo de redução</t>
  </si>
  <si>
    <r>
      <t xml:space="preserve">rendimentos tributáveis sujeitos à incidência mensal </t>
    </r>
    <r>
      <rPr>
        <b/>
        <sz val="11"/>
        <color rgb="FFEE0000"/>
        <rFont val="Calibri"/>
        <family val="2"/>
        <scheme val="minor"/>
      </rPr>
      <t>(bruto)</t>
    </r>
  </si>
  <si>
    <t xml:space="preserve">Fator Multiplicador </t>
  </si>
  <si>
    <t>Valor da reduçao</t>
  </si>
  <si>
    <t>Valor do IR aplicando a tabela progressiva</t>
  </si>
  <si>
    <t>Valor da reduçao do IR</t>
  </si>
  <si>
    <t>Valor da retençao do IR acumulada Faixa de redução R$ 5.000,01 a R$ 7.350,00</t>
  </si>
  <si>
    <t> LEI Nº 15.270, DE 26 DE NOVEMBRO DE 2025</t>
  </si>
  <si>
    <t>Base Imposto de Renda (MODO SIMPLIFICADO)</t>
  </si>
  <si>
    <t>Remuneração</t>
  </si>
  <si>
    <t>Dedução 25% s/ 1ª Faixa</t>
  </si>
  <si>
    <t>TOTAL ALUNOS N CAD(MENOS DE 30 DIAS)</t>
  </si>
  <si>
    <t>TOTAL ALUNOS N CAD(30 DIAS)</t>
  </si>
  <si>
    <t>TOTAL ALUNOS CAD (30 DIAS)</t>
  </si>
  <si>
    <t>TOTAL ALUNOS CAD (MENOS DE 30 DIAS)</t>
  </si>
  <si>
    <t>01/04/2026</t>
  </si>
  <si>
    <t>30/04/2026</t>
  </si>
  <si>
    <t>NORMAL</t>
  </si>
  <si>
    <t>EMEI</t>
  </si>
  <si>
    <t>EMEF</t>
  </si>
  <si>
    <t>EMEE</t>
  </si>
  <si>
    <t>CEI</t>
  </si>
  <si>
    <t>ADAPTADO</t>
  </si>
  <si>
    <t>CRECHE</t>
  </si>
  <si>
    <t>Ajuste positivo referente a desconto indevido de recesso do mês de MARÇO/2026</t>
  </si>
  <si>
    <t>Santo Amaro</t>
  </si>
  <si>
    <t>SAE</t>
  </si>
  <si>
    <t>SA</t>
  </si>
  <si>
    <t>SAC</t>
  </si>
  <si>
    <t>DTE3J89</t>
  </si>
  <si>
    <t>047.616-00</t>
  </si>
  <si>
    <t>2023/0016919-001B</t>
  </si>
  <si>
    <t>2023/0016919</t>
  </si>
  <si>
    <t>EZP1980</t>
  </si>
  <si>
    <t>041.080-00</t>
  </si>
  <si>
    <t>2022/0053470-001C</t>
  </si>
  <si>
    <t>2022/0053470</t>
  </si>
  <si>
    <t>DTE9260</t>
  </si>
  <si>
    <t>008.013-00</t>
  </si>
  <si>
    <t>2022/0026089-001</t>
  </si>
  <si>
    <t>2022/0026089</t>
  </si>
  <si>
    <t>EMU5020</t>
  </si>
  <si>
    <t>020.395-00</t>
  </si>
  <si>
    <t>2022/0029234-001A</t>
  </si>
  <si>
    <t>2022/0029234</t>
  </si>
  <si>
    <t>EFU7289</t>
  </si>
  <si>
    <t>024.787-00</t>
  </si>
  <si>
    <t>2022/0031577-001B</t>
  </si>
  <si>
    <t>2022/0031577</t>
  </si>
  <si>
    <t>EFU8004</t>
  </si>
  <si>
    <t>016.725-00</t>
  </si>
  <si>
    <t>2022/0025161-001A</t>
  </si>
  <si>
    <t>2022/0025161</t>
  </si>
  <si>
    <t>DTC4208</t>
  </si>
  <si>
    <t>017.357-00</t>
  </si>
  <si>
    <t>2022/0029325-001A</t>
  </si>
  <si>
    <t>2022/0029325</t>
  </si>
  <si>
    <t>ELQ4507</t>
  </si>
  <si>
    <t>017.851-00</t>
  </si>
  <si>
    <t>2022/0028735-001C</t>
  </si>
  <si>
    <t>2022/0028735</t>
  </si>
  <si>
    <t>CUD3D75</t>
  </si>
  <si>
    <t>039.328-00</t>
  </si>
  <si>
    <t>2023/0015621-001</t>
  </si>
  <si>
    <t>2023/0015621</t>
  </si>
  <si>
    <t>EFV3186</t>
  </si>
  <si>
    <t>021.281-00</t>
  </si>
  <si>
    <t>2022/0035772-001B</t>
  </si>
  <si>
    <t>2022/0035772</t>
  </si>
  <si>
    <t>GBA1957</t>
  </si>
  <si>
    <t>018.775-00</t>
  </si>
  <si>
    <t>2022/0030458-001A</t>
  </si>
  <si>
    <t>2022/0030458</t>
  </si>
  <si>
    <t>DAJ7J70</t>
  </si>
  <si>
    <t>018.075-00</t>
  </si>
  <si>
    <t>2022/0030121-001</t>
  </si>
  <si>
    <t>2022/0030121</t>
  </si>
  <si>
    <t>DTE6127</t>
  </si>
  <si>
    <t>017.954-00</t>
  </si>
  <si>
    <t>2022/0024138-001</t>
  </si>
  <si>
    <t>2022/0024138</t>
  </si>
  <si>
    <t>DRN4996</t>
  </si>
  <si>
    <t>036.586-00</t>
  </si>
  <si>
    <t>2022/0028386-001A</t>
  </si>
  <si>
    <t>2022/0028386</t>
  </si>
  <si>
    <t>FGK5721</t>
  </si>
  <si>
    <t>017.310-00</t>
  </si>
  <si>
    <t>2022/0027432-001</t>
  </si>
  <si>
    <t>2022/0027432</t>
  </si>
  <si>
    <t>DTC1109</t>
  </si>
  <si>
    <t>017.741-00</t>
  </si>
  <si>
    <t>2022/0032741-001B</t>
  </si>
  <si>
    <t>2022/0032741</t>
  </si>
  <si>
    <t>FYJ6890</t>
  </si>
  <si>
    <t>019.369-00</t>
  </si>
  <si>
    <t>2023/0026645-001A</t>
  </si>
  <si>
    <t>2023/0026645</t>
  </si>
  <si>
    <t>FVM1F69</t>
  </si>
  <si>
    <t>019.105-00</t>
  </si>
  <si>
    <t>2022/0034333-001</t>
  </si>
  <si>
    <t>2022/0034333</t>
  </si>
  <si>
    <t>FBB3F98</t>
  </si>
  <si>
    <t>008.436-00</t>
  </si>
  <si>
    <t>2022/0028396-001</t>
  </si>
  <si>
    <t>2022/0028396</t>
  </si>
  <si>
    <t>EJW0354</t>
  </si>
  <si>
    <t>014.110-00</t>
  </si>
  <si>
    <t>2022/0031019-001</t>
  </si>
  <si>
    <t>2022/0031019</t>
  </si>
  <si>
    <t>EFV7689</t>
  </si>
  <si>
    <t>029.150-00</t>
  </si>
  <si>
    <t>2022/0029304-001</t>
  </si>
  <si>
    <t>2022/0029304</t>
  </si>
  <si>
    <t>FND8382</t>
  </si>
  <si>
    <t>040.575-00</t>
  </si>
  <si>
    <t>2022/0031066-001</t>
  </si>
  <si>
    <t>2022/0031066</t>
  </si>
  <si>
    <t>AXH7840</t>
  </si>
  <si>
    <t>038.478-00</t>
  </si>
  <si>
    <t>2022/0044087-001</t>
  </si>
  <si>
    <t>2022/0044087</t>
  </si>
  <si>
    <t>EFW7B90</t>
  </si>
  <si>
    <t>018.225-00</t>
  </si>
  <si>
    <t>2022/0031266-001</t>
  </si>
  <si>
    <t>2022/0031266</t>
  </si>
  <si>
    <t>CZX7080</t>
  </si>
  <si>
    <t>027.315-00</t>
  </si>
  <si>
    <t>2022/0030136-001A</t>
  </si>
  <si>
    <t>2022/0030136</t>
  </si>
  <si>
    <t>EJW6006</t>
  </si>
  <si>
    <t>043.572-00</t>
  </si>
  <si>
    <t>2022/0032596-001B</t>
  </si>
  <si>
    <t>2022/0032596</t>
  </si>
  <si>
    <t>CSK7778</t>
  </si>
  <si>
    <t>027.871-00</t>
  </si>
  <si>
    <t>2022/0030485-001B</t>
  </si>
  <si>
    <t>2022/0030485</t>
  </si>
  <si>
    <t>ECT8814</t>
  </si>
  <si>
    <t>016.827-00</t>
  </si>
  <si>
    <t>2022/0029664-001</t>
  </si>
  <si>
    <t>2022/0029664</t>
  </si>
  <si>
    <t>DLF4H29</t>
  </si>
  <si>
    <t>017.632-00</t>
  </si>
  <si>
    <t>2022/0024496-001</t>
  </si>
  <si>
    <t>2022/0024496</t>
  </si>
  <si>
    <t>DTE3J29</t>
  </si>
  <si>
    <t>016.990-00-c</t>
  </si>
  <si>
    <t>2022/0024222-001</t>
  </si>
  <si>
    <t>2022/0024222</t>
  </si>
  <si>
    <t>016.803-00</t>
  </si>
  <si>
    <t>2022/0034733-001</t>
  </si>
  <si>
    <t>2022/0034733</t>
  </si>
  <si>
    <t>EFV0117</t>
  </si>
  <si>
    <t>032.265-00</t>
  </si>
  <si>
    <t>2022/0024487-001</t>
  </si>
  <si>
    <t>2022/0024487</t>
  </si>
  <si>
    <t>FDI8151</t>
  </si>
  <si>
    <t>025.577-00</t>
  </si>
  <si>
    <t>2023/0033067-001B</t>
  </si>
  <si>
    <t>2023/0033067</t>
  </si>
  <si>
    <t>SUR1E21</t>
  </si>
  <si>
    <t>015.668-00</t>
  </si>
  <si>
    <t>2022/0044475-001A</t>
  </si>
  <si>
    <t>2022/0044475</t>
  </si>
  <si>
    <t>HGJ7004</t>
  </si>
  <si>
    <t>006.811-00</t>
  </si>
  <si>
    <t>2022/0032182-001A</t>
  </si>
  <si>
    <t>2022/0032182</t>
  </si>
  <si>
    <t>GCP5200</t>
  </si>
  <si>
    <t>017.184-00</t>
  </si>
  <si>
    <t>2022/0030825-001</t>
  </si>
  <si>
    <t>2022/0030825</t>
  </si>
  <si>
    <t>GCA5I47</t>
  </si>
  <si>
    <t>016.958-00</t>
  </si>
  <si>
    <t>2022/0033045-001</t>
  </si>
  <si>
    <t>2022/0033045</t>
  </si>
  <si>
    <t>FQF6740</t>
  </si>
  <si>
    <t>040.862-00</t>
  </si>
  <si>
    <t>2022/0029115-001B</t>
  </si>
  <si>
    <t>2022/0029115</t>
  </si>
  <si>
    <t>FXT6750</t>
  </si>
  <si>
    <t>028.837-00</t>
  </si>
  <si>
    <t>2022/0050932-001</t>
  </si>
  <si>
    <t>2022/0050932</t>
  </si>
  <si>
    <t>FDR0J93</t>
  </si>
  <si>
    <t>012.128-00</t>
  </si>
  <si>
    <t>2022/0028414-001</t>
  </si>
  <si>
    <t>2022/0028414</t>
  </si>
  <si>
    <t>DTE7972</t>
  </si>
  <si>
    <t>018.168-00</t>
  </si>
  <si>
    <t>2022/0028533-001</t>
  </si>
  <si>
    <t>2022/0028533</t>
  </si>
  <si>
    <t>ELW7189</t>
  </si>
  <si>
    <t>021.686-00</t>
  </si>
  <si>
    <t>2022/0030145-001</t>
  </si>
  <si>
    <t>2022/0030145</t>
  </si>
  <si>
    <t>FTQ0203</t>
  </si>
  <si>
    <t>018.648-00</t>
  </si>
  <si>
    <t>2022/0035737-001A</t>
  </si>
  <si>
    <t>2022/0035737</t>
  </si>
  <si>
    <t>KPX5075</t>
  </si>
  <si>
    <t>018.323-00</t>
  </si>
  <si>
    <t>2022/0033777-001</t>
  </si>
  <si>
    <t>2022/0033777</t>
  </si>
  <si>
    <t>FHQ5B90</t>
  </si>
  <si>
    <t>008.362-00</t>
  </si>
  <si>
    <t>2022/0026381-001</t>
  </si>
  <si>
    <t>2022/0026381</t>
  </si>
  <si>
    <t>ECT8750</t>
  </si>
  <si>
    <t>029.185-00</t>
  </si>
  <si>
    <t>2022/0050690-001</t>
  </si>
  <si>
    <t>2022/0050690</t>
  </si>
  <si>
    <t>EFV6669</t>
  </si>
  <si>
    <t>016.710-00</t>
  </si>
  <si>
    <t>2022/0031397-001</t>
  </si>
  <si>
    <t>2022/0031397</t>
  </si>
  <si>
    <t>EFU5591</t>
  </si>
  <si>
    <t>008.777-00</t>
  </si>
  <si>
    <t>2022/0026388-001A</t>
  </si>
  <si>
    <t>2022/0026388</t>
  </si>
  <si>
    <t>FAS8690</t>
  </si>
  <si>
    <t>018.647-00</t>
  </si>
  <si>
    <t>2022/0027565-001A</t>
  </si>
  <si>
    <t>2022/0027565</t>
  </si>
  <si>
    <t>DTC0979</t>
  </si>
  <si>
    <t>034.220-00</t>
  </si>
  <si>
    <t>2022/0034886-001</t>
  </si>
  <si>
    <t>2022/0034886</t>
  </si>
  <si>
    <t>EZH1780</t>
  </si>
  <si>
    <t>045.025-00</t>
  </si>
  <si>
    <t>2022/0033675-001B</t>
  </si>
  <si>
    <t>2022/0033675</t>
  </si>
  <si>
    <t>EVP9291</t>
  </si>
  <si>
    <t>038.764-00</t>
  </si>
  <si>
    <t>2022/0033281-001</t>
  </si>
  <si>
    <t>2022/0033281</t>
  </si>
  <si>
    <t>CUD6H32</t>
  </si>
  <si>
    <t xml:space="preserve">Desconto devido a falta apontado pela SME/DRE </t>
  </si>
  <si>
    <t>6020.2023/0016919-6</t>
  </si>
  <si>
    <t>6020.2022/0053470-4</t>
  </si>
  <si>
    <t>6020.2022/0026089-2</t>
  </si>
  <si>
    <t>6020.2022/0029234-4</t>
  </si>
  <si>
    <t>6020.2022/0031577-8</t>
  </si>
  <si>
    <t>6020.2022/0025161-3</t>
  </si>
  <si>
    <t>6020.2022/0029325-1</t>
  </si>
  <si>
    <t>6020.2022/0028735-9</t>
  </si>
  <si>
    <t>6020.2023/0015621-3</t>
  </si>
  <si>
    <t>6020.2022/0035772-1</t>
  </si>
  <si>
    <t>6020.2022/0030458-0</t>
  </si>
  <si>
    <t>6020.2022/0030121-1</t>
  </si>
  <si>
    <t>6020.2022/0024138-3</t>
  </si>
  <si>
    <t>6020.2022/0028386-8</t>
  </si>
  <si>
    <t>6020.2022/0027432-0</t>
  </si>
  <si>
    <t>6020.2022/0032741-5</t>
  </si>
  <si>
    <t>6020.2023/0026645-0</t>
  </si>
  <si>
    <t>6020.2022/0034333-0</t>
  </si>
  <si>
    <t>6020.2022/0028396-5</t>
  </si>
  <si>
    <t>6020.2022/0031019-9</t>
  </si>
  <si>
    <t>6020.2022/0029304-9</t>
  </si>
  <si>
    <t>6020.2022/0031066-0</t>
  </si>
  <si>
    <t>6020.2022/0044087-4</t>
  </si>
  <si>
    <t>6020.2022/0031266-3</t>
  </si>
  <si>
    <t>6020.2022/0030136-0</t>
  </si>
  <si>
    <t>6020.2022/0032596-0</t>
  </si>
  <si>
    <t>6020.2022/0030485-7</t>
  </si>
  <si>
    <t>6020.2022/0029664-1</t>
  </si>
  <si>
    <t>6020.2022/0024496-0</t>
  </si>
  <si>
    <t>6020.2022/0024222-3</t>
  </si>
  <si>
    <t>6020.2022/0034733-5</t>
  </si>
  <si>
    <t>6020.2022/0024487-0</t>
  </si>
  <si>
    <t>6020.2023/0033067-1</t>
  </si>
  <si>
    <t>6020.2022/0044475-6</t>
  </si>
  <si>
    <t>6020.2022/0032182-4</t>
  </si>
  <si>
    <t>6020.2022/0030825-9</t>
  </si>
  <si>
    <t>6020.2022/0033045-9</t>
  </si>
  <si>
    <t>6020.2022/0029115-1</t>
  </si>
  <si>
    <t>6020.2022/0050932-7</t>
  </si>
  <si>
    <t>6020.2022/0028414-7</t>
  </si>
  <si>
    <t>6020.2022/0028533-0</t>
  </si>
  <si>
    <t>6020.2022/0030145-9</t>
  </si>
  <si>
    <t>6020.2022/0035737-3</t>
  </si>
  <si>
    <t>6020.2022/0033777-1</t>
  </si>
  <si>
    <t>6020.2022/0026381-6</t>
  </si>
  <si>
    <t>6020.2022/0050690-5</t>
  </si>
  <si>
    <t>6020.2022/0031397-0</t>
  </si>
  <si>
    <t>6020.2022/0026388-3</t>
  </si>
  <si>
    <t>6020.2022/0027565-2</t>
  </si>
  <si>
    <t>6020.2022/0034886-2</t>
  </si>
  <si>
    <t>6020.2022/0033675-9</t>
  </si>
  <si>
    <t>6020.2022/0033281-8</t>
  </si>
  <si>
    <t>135.803.408-75</t>
  </si>
  <si>
    <t>222.187.468-40</t>
  </si>
  <si>
    <t>101.306.398-85</t>
  </si>
  <si>
    <t>152.025.468-74</t>
  </si>
  <si>
    <t>125.590.978-18</t>
  </si>
  <si>
    <t>183.012.258-40</t>
  </si>
  <si>
    <t>073.143.388-25</t>
  </si>
  <si>
    <t>014.398.198-66</t>
  </si>
  <si>
    <t>283.833.608-86</t>
  </si>
  <si>
    <t>041.088.398-03</t>
  </si>
  <si>
    <t>118.545.448-96</t>
  </si>
  <si>
    <t>065.838.918-16</t>
  </si>
  <si>
    <t>069.317.178-20</t>
  </si>
  <si>
    <t>107.176.658-95</t>
  </si>
  <si>
    <t>043.821.038-78</t>
  </si>
  <si>
    <t>254.675.478-52</t>
  </si>
  <si>
    <t>090.816.648-67</t>
  </si>
  <si>
    <t>384.088.805-00</t>
  </si>
  <si>
    <t>844.972.978-53</t>
  </si>
  <si>
    <t>125.256.728-60</t>
  </si>
  <si>
    <t>158.004.188-45</t>
  </si>
  <si>
    <t>414.922.668-76</t>
  </si>
  <si>
    <t>220.851.748-25</t>
  </si>
  <si>
    <t>090.816.548-02</t>
  </si>
  <si>
    <t>261.149.348-06</t>
  </si>
  <si>
    <t>418.913.988-22</t>
  </si>
  <si>
    <t>861.150.068-72</t>
  </si>
  <si>
    <t>118.428.998-05</t>
  </si>
  <si>
    <t>268.157.868-03</t>
  </si>
  <si>
    <t>271.469.628-73</t>
  </si>
  <si>
    <t>641.909.606-59</t>
  </si>
  <si>
    <t>119.065.468-78</t>
  </si>
  <si>
    <t>130.278.158-81</t>
  </si>
  <si>
    <t>007.322.088-40</t>
  </si>
  <si>
    <t>116.062.948-06</t>
  </si>
  <si>
    <t>153.148.008-02</t>
  </si>
  <si>
    <t>022.722.098-66</t>
  </si>
  <si>
    <t>063.288.598-05</t>
  </si>
  <si>
    <t>296.102.728-43</t>
  </si>
  <si>
    <t>064.321.598-06</t>
  </si>
  <si>
    <t>911.240.505-15</t>
  </si>
  <si>
    <t>192.728.018-42</t>
  </si>
  <si>
    <t>064.024.768-70</t>
  </si>
  <si>
    <t>161.236.148-00</t>
  </si>
  <si>
    <t>013.582.808-27</t>
  </si>
  <si>
    <t>147.444.188-21</t>
  </si>
  <si>
    <t>933.904.168-20</t>
  </si>
  <si>
    <t>086.444.278-57</t>
  </si>
  <si>
    <t>055.307.698-10</t>
  </si>
  <si>
    <t>033.251.468-48</t>
  </si>
  <si>
    <t>223.930.318-20</t>
  </si>
  <si>
    <t>381.812.208-38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</si>
</sst>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4" formatCode="_(&quot;R$&quot;* #,##0.00_);_(&quot;R$&quot;* \(#,##0.00\);_(&quot;R$&quot;* &quot;-&quot;??_);_(@_)"/>
    <numFmt numFmtId="43" formatCode="_(* #,##0.00_);_(* \(#,##0.00\);_(* &quot;-&quot;??_);_(@_)"/>
    <numFmt numFmtId="164" formatCode="_-&quot;R$&quot;\ * #,##0.00_-;\-&quot;R$&quot;\ * #,##0.00_-;_-&quot;R$&quot;\ * &quot;-&quot;??_-;_-@_-"/>
    <numFmt numFmtId="165" formatCode="_(* #,##0.00_);_(* \(#,##0.00\);_(* &quot;-&quot;??_);_(@_)"/>
    <numFmt numFmtId="166" formatCode="_([$€-2]* #,##0.00_);_([$€-2]* \(#,##0.00\);_([$€-2]* \-??_)"/>
    <numFmt numFmtId="167" formatCode="_(&quot;R$ &quot;* #,##0.00_);_(&quot;R$ &quot;* \(#,##0.00\);_(&quot;R$ &quot;* \-??_);_(@_)"/>
    <numFmt numFmtId="168" formatCode="_(* #,##0.00_);_(* \(#,##0.00\);_(* \-??_);_(@_)"/>
    <numFmt numFmtId="169" formatCode="_-* #,##0.00_-;\-* #,##0.00_-;_-* \-??_-;_-@_-"/>
    <numFmt numFmtId="170" formatCode="####\-#\.###\.###\-#"/>
    <numFmt numFmtId="171" formatCode="d/m/yy;@"/>
    <numFmt numFmtId="172" formatCode="dd/mm/yy;@"/>
    <numFmt numFmtId="173" formatCode="##&quot;- &quot;#\.###\.###\-#"/>
    <numFmt numFmtId="174" formatCode="mm/yy"/>
    <numFmt numFmtId="175" formatCode="0.0%"/>
    <numFmt numFmtId="176" formatCode="###\-#\.###\.###\-#"/>
    <numFmt numFmtId="177" formatCode="mmm/yyyy"/>
    <numFmt numFmtId="178" formatCode="_(&quot;R$ &quot;* #,##0.00_);_(&quot;R$ &quot;* \(#,##0.00\);_(&quot;R$ &quot;* &quot;-&quot;??_);_(@_)"/>
    <numFmt numFmtId="179" formatCode="_([$€-2]* #,##0.00_);_([$€-2]* \(#,##0.00\);_([$€-2]* &quot;-&quot;??_)"/>
    <numFmt numFmtId="180" formatCode="00"/>
    <numFmt numFmtId="181" formatCode="0.0000"/>
    <numFmt numFmtId="182" formatCode="[$-416]mmmm\-yy;@"/>
    <numFmt numFmtId="183" formatCode="_-* #,##0_-;\-* #,##0_-;_-* &quot;-&quot;??_-;_-@_-"/>
    <numFmt numFmtId="184" formatCode="dd/mm/yy"/>
    <numFmt numFmtId="185" formatCode="###\.###\.###\-##"/>
    <numFmt numFmtId="186" formatCode="0.000"/>
    <numFmt numFmtId="187" formatCode="_(&quot;R$&quot;* #,##0.00_);_(&quot;R$&quot;* \(#,##0.00\);_(&quot;R$&quot;* &quot;-&quot;??_);_(@_)"/>
    <numFmt numFmtId="188" formatCode="#,##0_ ;\-#,##0\ "/>
    <numFmt numFmtId="189" formatCode="_-[$R$-416]\ * #,##0.00_-;\-[$R$-416]\ * #,##0.00_-;_-[$R$-416]\ * &quot;-&quot;??_-;_-@_-"/>
    <numFmt numFmtId="190" formatCode="0.000%"/>
    <numFmt numFmtId="191" formatCode="_-&quot;R$&quot;\ * #,##0.000_-;\-&quot;R$&quot;\ * #,##0.000_-;_-&quot;R$&quot;\ * &quot;-&quot;??_-;_-@_-"/>
    <numFmt numFmtId="192" formatCode="_-&quot;R$&quot;\ * #,##0.00000_-;\-&quot;R$&quot;\ * #,##0.00000_-;_-&quot;R$&quot;\ * &quot;-&quot;??_-;_-@_-"/>
    <numFmt numFmtId="193" formatCode="_-[$R$-416]\ * #,##0.000_-;\-[$R$-416]\ * #,##0.000_-;_-[$R$-416]\ * &quot;-&quot;??_-;_-@_-"/>
    <numFmt numFmtId="194" formatCode="_-[$R$-416]\ * #,##0.0000_-;\-[$R$-416]\ * #,##0.0000_-;_-[$R$-416]\ * &quot;-&quot;??_-;_-@_-"/>
  </numFmts>
  <fonts count="108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Arial"/>
      <family val="2"/>
    </font>
    <font>
      <sz val="10"/>
      <name val="Arial"/>
      <family val="2"/>
      <charset val="1"/>
    </font>
    <font>
      <sz val="10"/>
      <name val="MS Sans Serif"/>
      <family val="2"/>
    </font>
    <font>
      <sz val="10"/>
      <color indexed="8"/>
      <name val="MS Sans Serif"/>
      <family val="2"/>
    </font>
    <font>
      <b/>
      <sz val="11"/>
      <color indexed="63"/>
      <name val="Calibri"/>
      <family val="2"/>
    </font>
    <font>
      <sz val="10"/>
      <color indexed="8"/>
      <name val="Arial"/>
      <family val="2"/>
      <charset val="1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1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sz val="11"/>
      <name val="Calibri"/>
      <family val="2"/>
    </font>
    <font>
      <sz val="9"/>
      <color indexed="8"/>
      <name val="Arial"/>
      <family val="2"/>
    </font>
    <font>
      <sz val="8"/>
      <name val="Calibri"/>
      <family val="2"/>
    </font>
    <font>
      <b/>
      <sz val="14"/>
      <name val="Arial"/>
      <family val="2"/>
    </font>
    <font>
      <sz val="7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8"/>
      <color indexed="8"/>
      <name val="Arial"/>
      <family val="2"/>
    </font>
    <font>
      <b/>
      <sz val="10"/>
      <color indexed="8"/>
      <name val="Arial"/>
      <family val="2"/>
    </font>
    <font>
      <b/>
      <sz val="8"/>
      <color indexed="12"/>
      <name val="Arial"/>
      <family val="2"/>
    </font>
    <font>
      <sz val="10"/>
      <color indexed="9"/>
      <name val="Arial"/>
      <family val="2"/>
    </font>
    <font>
      <sz val="12"/>
      <name val="Arial"/>
      <family val="2"/>
    </font>
    <font>
      <sz val="8"/>
      <color indexed="22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u/>
      <sz val="8"/>
      <color theme="10"/>
      <name val="Arial"/>
      <family val="2"/>
    </font>
    <font>
      <b/>
      <sz val="11"/>
      <color indexed="8"/>
      <name val="Calibri"/>
      <family val="2"/>
      <charset val="1"/>
    </font>
    <font>
      <sz val="11"/>
      <color indexed="8"/>
      <name val="Calibri"/>
      <family val="2"/>
      <charset val="1"/>
    </font>
    <font>
      <sz val="16"/>
      <name val="Arial"/>
      <family val="2"/>
    </font>
    <font>
      <sz val="10"/>
      <color rgb="FF000000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3"/>
      <name val="Arial"/>
      <family val="2"/>
    </font>
    <font>
      <sz val="14"/>
      <name val="Arial"/>
      <family val="2"/>
    </font>
    <font>
      <sz val="9.5"/>
      <name val="Arial"/>
      <family val="2"/>
    </font>
    <font>
      <sz val="11"/>
      <color theme="0"/>
      <name val="Arial"/>
      <family val="2"/>
    </font>
    <font>
      <u/>
      <sz val="8.8000000000000007"/>
      <color theme="10"/>
      <name val="Calibri"/>
      <family val="2"/>
    </font>
    <font>
      <sz val="10"/>
      <color rgb="FF000000"/>
      <name val="Calibri"/>
      <family val="2"/>
      <scheme val="minor"/>
    </font>
    <font>
      <sz val="12"/>
      <name val="Calibri"/>
      <family val="2"/>
    </font>
    <font>
      <sz val="9"/>
      <color theme="0"/>
      <name val="Arial"/>
      <family val="2"/>
    </font>
    <font>
      <b/>
      <sz val="9"/>
      <color theme="0"/>
      <name val="Arial"/>
      <family val="2"/>
    </font>
    <font>
      <sz val="18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0"/>
      <name val="Arial"/>
      <family val="2"/>
    </font>
    <font>
      <sz val="11"/>
      <color indexed="8"/>
      <name val="Arial"/>
      <family val="2"/>
    </font>
    <font>
      <sz val="9"/>
      <name val="Calibri"/>
      <family val="2"/>
    </font>
    <font>
      <b/>
      <sz val="9"/>
      <color indexed="8"/>
      <name val="Arial"/>
      <family val="2"/>
    </font>
    <font>
      <sz val="8.8000000000000007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sz val="9"/>
      <color theme="5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7"/>
      <color theme="1"/>
      <name val="Roboto"/>
    </font>
    <font>
      <sz val="6.5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EE0000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7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31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0070C0"/>
        <bgColor indexed="40"/>
      </patternFill>
    </fill>
    <fill>
      <patternFill patternType="solid">
        <fgColor rgb="FF66FFCC"/>
        <bgColor indexed="31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21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40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51"/>
      </patternFill>
    </fill>
    <fill>
      <patternFill patternType="solid">
        <fgColor rgb="FFFF0000"/>
        <bgColor indexed="31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22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9CCFF"/>
        <bgColor rgb="FF99CCFF"/>
      </patternFill>
    </fill>
    <fill>
      <patternFill patternType="solid">
        <fgColor rgb="FFCCFFFF"/>
        <bgColor rgb="FFCCFFFF"/>
      </patternFill>
    </fill>
    <fill>
      <patternFill patternType="solid">
        <fgColor rgb="FF33CCCC"/>
        <bgColor rgb="FF33CCCC"/>
      </patternFill>
    </fill>
    <fill>
      <patternFill patternType="solid">
        <fgColor rgb="FF0066CC"/>
        <bgColor rgb="FF0066CC"/>
      </patternFill>
    </fill>
    <fill>
      <patternFill patternType="solid">
        <fgColor rgb="FF31859B"/>
        <bgColor rgb="FF31859B"/>
      </patternFill>
    </fill>
    <fill>
      <patternFill patternType="solid">
        <fgColor theme="0"/>
        <bgColor indexed="26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rgb="FF002060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8A3E"/>
        <bgColor indexed="64"/>
      </patternFill>
    </fill>
    <fill>
      <patternFill patternType="solid">
        <fgColor theme="4" tint="0.59999389629810485"/>
        <bgColor theme="7"/>
      </patternFill>
    </fill>
    <fill>
      <patternFill patternType="solid">
        <fgColor rgb="FFE3F6FD"/>
        <bgColor theme="7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5" tint="0.79998168889431442"/>
        <bgColor indexed="64"/>
      </patternFill>
    </fill>
  </fills>
  <borders count="20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medium">
        <color indexed="8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630">
    <xf numFmtId="0" fontId="0" fillId="0" borderId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9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4" fillId="20" borderId="1" applyNumberFormat="0" applyAlignment="0" applyProtection="0"/>
    <xf numFmtId="0" fontId="15" fillId="21" borderId="2" applyNumberFormat="0" applyAlignment="0" applyProtection="0"/>
    <xf numFmtId="166" fontId="52" fillId="0" borderId="0" applyFill="0" applyBorder="0" applyAlignment="0" applyProtection="0"/>
    <xf numFmtId="166" fontId="52" fillId="0" borderId="0" applyFill="0" applyBorder="0" applyAlignment="0" applyProtection="0"/>
    <xf numFmtId="166" fontId="52" fillId="0" borderId="0" applyFill="0" applyBorder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1" fillId="7" borderId="1" applyNumberFormat="0" applyAlignment="0" applyProtection="0"/>
    <xf numFmtId="0" fontId="22" fillId="0" borderId="6" applyNumberFormat="0" applyFill="0" applyAlignment="0" applyProtection="0"/>
    <xf numFmtId="167" fontId="52" fillId="0" borderId="0" applyFill="0" applyBorder="0" applyAlignment="0" applyProtection="0"/>
    <xf numFmtId="167" fontId="52" fillId="0" borderId="0" applyFill="0" applyBorder="0" applyAlignment="0" applyProtection="0"/>
    <xf numFmtId="167" fontId="52" fillId="0" borderId="0" applyFill="0" applyBorder="0" applyAlignment="0" applyProtection="0"/>
    <xf numFmtId="167" fontId="52" fillId="0" borderId="0" applyFill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5" fillId="0" borderId="0"/>
    <xf numFmtId="0" fontId="24" fillId="0" borderId="0">
      <alignment vertical="top"/>
    </xf>
    <xf numFmtId="0" fontId="25" fillId="0" borderId="0"/>
    <xf numFmtId="0" fontId="52" fillId="0" borderId="0"/>
    <xf numFmtId="0" fontId="52" fillId="0" borderId="0"/>
    <xf numFmtId="0" fontId="25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/>
    <xf numFmtId="0" fontId="5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/>
    <xf numFmtId="0" fontId="11" fillId="0" borderId="0"/>
    <xf numFmtId="0" fontId="52" fillId="0" borderId="0"/>
    <xf numFmtId="0" fontId="11" fillId="0" borderId="0"/>
    <xf numFmtId="0" fontId="52" fillId="0" borderId="0"/>
    <xf numFmtId="0" fontId="11" fillId="0" borderId="0"/>
    <xf numFmtId="0" fontId="52" fillId="0" borderId="0"/>
    <xf numFmtId="0" fontId="26" fillId="0" borderId="0"/>
    <xf numFmtId="0" fontId="26" fillId="0" borderId="0"/>
    <xf numFmtId="0" fontId="52" fillId="0" borderId="0"/>
    <xf numFmtId="0" fontId="24" fillId="0" borderId="0">
      <alignment vertical="top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26" fillId="0" borderId="0"/>
    <xf numFmtId="0" fontId="26" fillId="0" borderId="0"/>
    <xf numFmtId="0" fontId="24" fillId="0" borderId="0">
      <alignment vertical="top"/>
    </xf>
    <xf numFmtId="0" fontId="26" fillId="0" borderId="0"/>
    <xf numFmtId="0" fontId="24" fillId="0" borderId="0"/>
    <xf numFmtId="0" fontId="27" fillId="0" borderId="0"/>
    <xf numFmtId="0" fontId="52" fillId="23" borderId="7" applyNumberFormat="0" applyAlignment="0" applyProtection="0"/>
    <xf numFmtId="0" fontId="52" fillId="23" borderId="7" applyNumberFormat="0" applyAlignment="0" applyProtection="0"/>
    <xf numFmtId="0" fontId="28" fillId="20" borderId="8" applyNumberFormat="0" applyAlignment="0" applyProtection="0"/>
    <xf numFmtId="9" fontId="52" fillId="0" borderId="0" applyFill="0" applyBorder="0" applyAlignment="0" applyProtection="0"/>
    <xf numFmtId="9" fontId="52" fillId="0" borderId="0" applyFill="0" applyBorder="0" applyAlignment="0" applyProtection="0"/>
    <xf numFmtId="9" fontId="52" fillId="0" borderId="0" applyFill="0" applyBorder="0" applyAlignment="0" applyProtection="0"/>
    <xf numFmtId="9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9" fontId="52" fillId="0" borderId="0" applyFill="0" applyBorder="0" applyAlignment="0" applyProtection="0"/>
    <xf numFmtId="0" fontId="29" fillId="0" borderId="0"/>
    <xf numFmtId="0" fontId="30" fillId="0" borderId="0" applyNumberFormat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0" fontId="31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0" fontId="13" fillId="30" borderId="0" applyNumberFormat="0" applyBorder="0" applyAlignment="0" applyProtection="0"/>
    <xf numFmtId="0" fontId="55" fillId="0" borderId="22" applyProtection="0"/>
    <xf numFmtId="0" fontId="56" fillId="0" borderId="0"/>
    <xf numFmtId="0" fontId="25" fillId="0" borderId="0"/>
    <xf numFmtId="0" fontId="25" fillId="0" borderId="0"/>
    <xf numFmtId="0" fontId="29" fillId="0" borderId="0"/>
    <xf numFmtId="168" fontId="25" fillId="0" borderId="0" applyBorder="0" applyProtection="0"/>
    <xf numFmtId="168" fontId="25" fillId="0" borderId="0" applyBorder="0" applyProtection="0"/>
    <xf numFmtId="0" fontId="17" fillId="31" borderId="0" applyNumberFormat="0" applyBorder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23" fillId="32" borderId="0" applyNumberFormat="0" applyBorder="0" applyAlignment="0" applyProtection="0"/>
    <xf numFmtId="0" fontId="52" fillId="0" borderId="0"/>
    <xf numFmtId="0" fontId="26" fillId="33" borderId="13" applyNumberFormat="0" applyFont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10" fillId="0" borderId="0"/>
    <xf numFmtId="0" fontId="58" fillId="0" borderId="0"/>
    <xf numFmtId="0" fontId="59" fillId="0" borderId="0"/>
    <xf numFmtId="0" fontId="60" fillId="0" borderId="0"/>
    <xf numFmtId="179" fontId="52" fillId="0" borderId="0" applyFont="0" applyFill="0" applyBorder="0" applyAlignment="0" applyProtection="0"/>
    <xf numFmtId="178" fontId="52" fillId="0" borderId="0" applyFont="0" applyFill="0" applyBorder="0" applyAlignment="0" applyProtection="0"/>
    <xf numFmtId="178" fontId="52" fillId="0" borderId="0" applyFont="0" applyFill="0" applyBorder="0" applyAlignment="0" applyProtection="0"/>
    <xf numFmtId="0" fontId="9" fillId="0" borderId="0"/>
    <xf numFmtId="0" fontId="9" fillId="0" borderId="0"/>
    <xf numFmtId="0" fontId="26" fillId="0" borderId="0"/>
    <xf numFmtId="0" fontId="60" fillId="0" borderId="0"/>
    <xf numFmtId="9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52" fillId="0" borderId="0"/>
    <xf numFmtId="0" fontId="55" fillId="0" borderId="22" applyProtection="0"/>
    <xf numFmtId="0" fontId="9" fillId="0" borderId="0"/>
    <xf numFmtId="0" fontId="9" fillId="0" borderId="0"/>
    <xf numFmtId="0" fontId="9" fillId="0" borderId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2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55" fillId="0" borderId="22" applyProtection="0"/>
    <xf numFmtId="43" fontId="52" fillId="0" borderId="0" applyFont="0" applyFill="0" applyBorder="0" applyAlignment="0" applyProtection="0"/>
    <xf numFmtId="0" fontId="9" fillId="0" borderId="0"/>
    <xf numFmtId="0" fontId="24" fillId="0" borderId="0">
      <alignment vertical="top"/>
    </xf>
    <xf numFmtId="0" fontId="9" fillId="0" borderId="0"/>
    <xf numFmtId="0" fontId="9" fillId="0" borderId="0"/>
    <xf numFmtId="0" fontId="9" fillId="0" borderId="0"/>
    <xf numFmtId="165" fontId="52" fillId="0" borderId="0" applyFont="0" applyFill="0" applyBorder="0" applyAlignment="0" applyProtection="0"/>
    <xf numFmtId="0" fontId="9" fillId="0" borderId="0"/>
    <xf numFmtId="0" fontId="11" fillId="0" borderId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52" fillId="0" borderId="0"/>
    <xf numFmtId="0" fontId="60" fillId="0" borderId="0"/>
    <xf numFmtId="0" fontId="55" fillId="0" borderId="22" applyProtection="0"/>
    <xf numFmtId="0" fontId="52" fillId="0" borderId="0"/>
    <xf numFmtId="9" fontId="52" fillId="0" borderId="0" applyFill="0" applyBorder="0" applyAlignment="0" applyProtection="0"/>
    <xf numFmtId="0" fontId="8" fillId="0" borderId="0"/>
    <xf numFmtId="0" fontId="14" fillId="46" borderId="1" applyNumberFormat="0" applyAlignment="0" applyProtection="0"/>
    <xf numFmtId="0" fontId="52" fillId="0" borderId="0"/>
    <xf numFmtId="0" fontId="52" fillId="0" borderId="0"/>
    <xf numFmtId="0" fontId="52" fillId="0" borderId="0"/>
    <xf numFmtId="0" fontId="7" fillId="0" borderId="0"/>
    <xf numFmtId="0" fontId="52" fillId="23" borderId="13" applyNumberFormat="0" applyAlignment="0" applyProtection="0"/>
    <xf numFmtId="0" fontId="52" fillId="23" borderId="13" applyNumberFormat="0" applyAlignment="0" applyProtection="0"/>
    <xf numFmtId="0" fontId="26" fillId="33" borderId="13" applyNumberFormat="0" applyFont="0" applyAlignment="0" applyProtection="0"/>
    <xf numFmtId="0" fontId="6" fillId="0" borderId="0"/>
    <xf numFmtId="44" fontId="6" fillId="0" borderId="0" applyFont="0" applyFill="0" applyBorder="0" applyAlignment="0" applyProtection="0"/>
    <xf numFmtId="0" fontId="55" fillId="0" borderId="22" applyProtection="0"/>
    <xf numFmtId="0" fontId="55" fillId="0" borderId="22" applyProtection="0"/>
    <xf numFmtId="0" fontId="55" fillId="0" borderId="22" applyProtection="0"/>
    <xf numFmtId="0" fontId="55" fillId="0" borderId="22" applyProtection="0"/>
    <xf numFmtId="0" fontId="20" fillId="0" borderId="5" applyNumberFormat="0" applyFill="0" applyAlignment="0" applyProtection="0"/>
    <xf numFmtId="0" fontId="21" fillId="47" borderId="1" applyNumberFormat="0" applyAlignment="0" applyProtection="0"/>
    <xf numFmtId="0" fontId="28" fillId="46" borderId="8" applyNumberFormat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5" fillId="0" borderId="0"/>
    <xf numFmtId="0" fontId="65" fillId="0" borderId="0" applyNumberFormat="0" applyFill="0" applyBorder="0" applyAlignment="0" applyProtection="0">
      <alignment vertical="top"/>
      <protection locked="0"/>
    </xf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0" borderId="0"/>
    <xf numFmtId="0" fontId="52" fillId="0" borderId="0"/>
    <xf numFmtId="0" fontId="5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23" borderId="54" applyNumberFormat="0" applyAlignment="0" applyProtection="0"/>
    <xf numFmtId="0" fontId="52" fillId="23" borderId="54" applyNumberFormat="0" applyAlignment="0" applyProtection="0"/>
    <xf numFmtId="0" fontId="52" fillId="23" borderId="54" applyNumberFormat="0" applyAlignment="0" applyProtection="0"/>
    <xf numFmtId="0" fontId="52" fillId="23" borderId="54" applyNumberFormat="0" applyAlignment="0" applyProtection="0"/>
    <xf numFmtId="0" fontId="26" fillId="33" borderId="54" applyNumberFormat="0" applyFont="0" applyAlignment="0" applyProtection="0"/>
    <xf numFmtId="0" fontId="26" fillId="33" borderId="54" applyNumberFormat="0" applyFont="0" applyAlignment="0" applyProtection="0"/>
    <xf numFmtId="9" fontId="4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66" fillId="0" borderId="0"/>
    <xf numFmtId="0" fontId="66" fillId="0" borderId="0"/>
    <xf numFmtId="164" fontId="52" fillId="0" borderId="0" applyFont="0" applyFill="0" applyBorder="0" applyAlignment="0" applyProtection="0"/>
    <xf numFmtId="0" fontId="28" fillId="46" borderId="128" applyNumberFormat="0" applyAlignment="0" applyProtection="0"/>
    <xf numFmtId="0" fontId="52" fillId="23" borderId="116" applyNumberFormat="0" applyAlignment="0" applyProtection="0"/>
    <xf numFmtId="0" fontId="55" fillId="0" borderId="114" applyProtection="0"/>
    <xf numFmtId="0" fontId="55" fillId="0" borderId="114" applyProtection="0"/>
    <xf numFmtId="0" fontId="52" fillId="23" borderId="116" applyNumberFormat="0" applyAlignment="0" applyProtection="0"/>
    <xf numFmtId="0" fontId="52" fillId="23" borderId="106" applyNumberFormat="0" applyAlignment="0" applyProtection="0"/>
    <xf numFmtId="0" fontId="55" fillId="0" borderId="109" applyProtection="0"/>
    <xf numFmtId="0" fontId="55" fillId="0" borderId="114" applyProtection="0"/>
    <xf numFmtId="0" fontId="55" fillId="0" borderId="129" applyProtection="0"/>
    <xf numFmtId="0" fontId="55" fillId="0" borderId="109" applyProtection="0"/>
    <xf numFmtId="0" fontId="28" fillId="46" borderId="99" applyNumberFormat="0" applyAlignment="0" applyProtection="0"/>
    <xf numFmtId="0" fontId="21" fillId="47" borderId="98" applyNumberFormat="0" applyAlignment="0" applyProtection="0"/>
    <xf numFmtId="0" fontId="55" fillId="0" borderId="100" applyProtection="0"/>
    <xf numFmtId="0" fontId="55" fillId="0" borderId="100" applyProtection="0"/>
    <xf numFmtId="0" fontId="55" fillId="0" borderId="100" applyProtection="0"/>
    <xf numFmtId="0" fontId="55" fillId="0" borderId="100" applyProtection="0"/>
    <xf numFmtId="0" fontId="55" fillId="0" borderId="105" applyProtection="0"/>
    <xf numFmtId="0" fontId="52" fillId="23" borderId="116" applyNumberFormat="0" applyAlignment="0" applyProtection="0"/>
    <xf numFmtId="0" fontId="55" fillId="0" borderId="109" applyProtection="0"/>
    <xf numFmtId="0" fontId="14" fillId="46" borderId="98" applyNumberFormat="0" applyAlignment="0" applyProtection="0"/>
    <xf numFmtId="0" fontId="55" fillId="0" borderId="100" applyProtection="0"/>
    <xf numFmtId="0" fontId="21" fillId="47" borderId="117" applyNumberFormat="0" applyAlignment="0" applyProtection="0"/>
    <xf numFmtId="0" fontId="28" fillId="46" borderId="113" applyNumberFormat="0" applyAlignment="0" applyProtection="0"/>
    <xf numFmtId="0" fontId="55" fillId="0" borderId="100" applyProtection="0"/>
    <xf numFmtId="0" fontId="21" fillId="7" borderId="103" applyNumberFormat="0" applyAlignment="0" applyProtection="0"/>
    <xf numFmtId="0" fontId="55" fillId="0" borderId="105" applyProtection="0"/>
    <xf numFmtId="0" fontId="55" fillId="0" borderId="105" applyProtection="0"/>
    <xf numFmtId="0" fontId="28" fillId="46" borderId="108" applyNumberFormat="0" applyAlignment="0" applyProtection="0"/>
    <xf numFmtId="0" fontId="55" fillId="0" borderId="119" applyProtection="0"/>
    <xf numFmtId="0" fontId="55" fillId="0" borderId="119" applyProtection="0"/>
    <xf numFmtId="0" fontId="52" fillId="23" borderId="110" applyNumberFormat="0" applyAlignment="0" applyProtection="0"/>
    <xf numFmtId="0" fontId="55" fillId="0" borderId="100" applyProtection="0"/>
    <xf numFmtId="0" fontId="55" fillId="0" borderId="109" applyProtection="0"/>
    <xf numFmtId="0" fontId="28" fillId="20" borderId="118" applyNumberFormat="0" applyAlignment="0" applyProtection="0"/>
    <xf numFmtId="0" fontId="14" fillId="46" borderId="112" applyNumberFormat="0" applyAlignment="0" applyProtection="0"/>
    <xf numFmtId="0" fontId="52" fillId="23" borderId="116" applyNumberFormat="0" applyAlignment="0" applyProtection="0"/>
    <xf numFmtId="0" fontId="52" fillId="23" borderId="106" applyNumberFormat="0" applyAlignment="0" applyProtection="0"/>
    <xf numFmtId="0" fontId="26" fillId="33" borderId="126" applyNumberFormat="0" applyFont="0" applyAlignment="0" applyProtection="0"/>
    <xf numFmtId="0" fontId="28" fillId="20" borderId="108" applyNumberFormat="0" applyAlignment="0" applyProtection="0"/>
    <xf numFmtId="0" fontId="28" fillId="20" borderId="104" applyNumberFormat="0" applyAlignment="0" applyProtection="0"/>
    <xf numFmtId="0" fontId="52" fillId="23" borderId="110" applyNumberFormat="0" applyAlignment="0" applyProtection="0"/>
    <xf numFmtId="0" fontId="55" fillId="0" borderId="109" applyProtection="0"/>
    <xf numFmtId="0" fontId="26" fillId="33" borderId="116" applyNumberFormat="0" applyFont="0" applyAlignment="0" applyProtection="0"/>
    <xf numFmtId="0" fontId="52" fillId="23" borderId="110" applyNumberFormat="0" applyAlignment="0" applyProtection="0"/>
    <xf numFmtId="0" fontId="55" fillId="0" borderId="105" applyProtection="0"/>
    <xf numFmtId="0" fontId="52" fillId="23" borderId="126" applyNumberFormat="0" applyAlignment="0" applyProtection="0"/>
    <xf numFmtId="0" fontId="14" fillId="46" borderId="103" applyNumberFormat="0" applyAlignment="0" applyProtection="0"/>
    <xf numFmtId="0" fontId="21" fillId="7" borderId="98" applyNumberFormat="0" applyAlignment="0" applyProtection="0"/>
    <xf numFmtId="0" fontId="55" fillId="0" borderId="109" applyProtection="0"/>
    <xf numFmtId="0" fontId="14" fillId="46" borderId="107" applyNumberFormat="0" applyAlignment="0" applyProtection="0"/>
    <xf numFmtId="0" fontId="21" fillId="47" borderId="127" applyNumberFormat="0" applyAlignment="0" applyProtection="0"/>
    <xf numFmtId="0" fontId="55" fillId="0" borderId="105" applyProtection="0"/>
    <xf numFmtId="0" fontId="55" fillId="0" borderId="114" applyProtection="0"/>
    <xf numFmtId="0" fontId="55" fillId="0" borderId="129" applyProtection="0"/>
    <xf numFmtId="0" fontId="14" fillId="20" borderId="107" applyNumberFormat="0" applyAlignment="0" applyProtection="0"/>
    <xf numFmtId="0" fontId="55" fillId="0" borderId="119" applyProtection="0"/>
    <xf numFmtId="0" fontId="55" fillId="0" borderId="105" applyProtection="0"/>
    <xf numFmtId="0" fontId="55" fillId="0" borderId="129" applyProtection="0"/>
    <xf numFmtId="0" fontId="52" fillId="23" borderId="106" applyNumberFormat="0" applyAlignment="0" applyProtection="0"/>
    <xf numFmtId="0" fontId="3" fillId="0" borderId="0"/>
    <xf numFmtId="0" fontId="55" fillId="0" borderId="114" applyProtection="0"/>
    <xf numFmtId="0" fontId="28" fillId="20" borderId="99" applyNumberFormat="0" applyAlignment="0" applyProtection="0"/>
    <xf numFmtId="0" fontId="3" fillId="0" borderId="0"/>
    <xf numFmtId="0" fontId="3" fillId="0" borderId="0"/>
    <xf numFmtId="0" fontId="52" fillId="23" borderId="126" applyNumberFormat="0" applyAlignment="0" applyProtection="0"/>
    <xf numFmtId="0" fontId="55" fillId="0" borderId="114" applyProtection="0"/>
    <xf numFmtId="0" fontId="3" fillId="0" borderId="0"/>
    <xf numFmtId="0" fontId="3" fillId="0" borderId="0"/>
    <xf numFmtId="0" fontId="3" fillId="0" borderId="0"/>
    <xf numFmtId="0" fontId="55" fillId="0" borderId="109" applyProtection="0"/>
    <xf numFmtId="0" fontId="14" fillId="20" borderId="127" applyNumberFormat="0" applyAlignment="0" applyProtection="0"/>
    <xf numFmtId="0" fontId="3" fillId="0" borderId="0"/>
    <xf numFmtId="0" fontId="3" fillId="0" borderId="0"/>
    <xf numFmtId="0" fontId="3" fillId="0" borderId="0"/>
    <xf numFmtId="0" fontId="52" fillId="23" borderId="110" applyNumberFormat="0" applyAlignment="0" applyProtection="0"/>
    <xf numFmtId="0" fontId="3" fillId="0" borderId="0"/>
    <xf numFmtId="0" fontId="14" fillId="20" borderId="112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33" borderId="116" applyNumberFormat="0" applyFont="0" applyAlignment="0" applyProtection="0"/>
    <xf numFmtId="0" fontId="3" fillId="0" borderId="0"/>
    <xf numFmtId="0" fontId="55" fillId="0" borderId="129" applyProtection="0"/>
    <xf numFmtId="0" fontId="3" fillId="0" borderId="0"/>
    <xf numFmtId="0" fontId="21" fillId="47" borderId="107" applyNumberFormat="0" applyAlignment="0" applyProtection="0"/>
    <xf numFmtId="0" fontId="3" fillId="0" borderId="0"/>
    <xf numFmtId="44" fontId="3" fillId="0" borderId="0" applyFont="0" applyFill="0" applyBorder="0" applyAlignment="0" applyProtection="0"/>
    <xf numFmtId="0" fontId="55" fillId="0" borderId="100" applyProtection="0"/>
    <xf numFmtId="0" fontId="55" fillId="0" borderId="105" applyProtection="0"/>
    <xf numFmtId="0" fontId="28" fillId="46" borderId="104" applyNumberFormat="0" applyAlignment="0" applyProtection="0"/>
    <xf numFmtId="0" fontId="55" fillId="0" borderId="119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24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5" fillId="0" borderId="119" applyProtection="0"/>
    <xf numFmtId="0" fontId="55" fillId="0" borderId="129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2" fillId="23" borderId="97" applyNumberFormat="0" applyAlignment="0" applyProtection="0"/>
    <xf numFmtId="0" fontId="52" fillId="23" borderId="97" applyNumberFormat="0" applyAlignment="0" applyProtection="0"/>
    <xf numFmtId="0" fontId="52" fillId="23" borderId="97" applyNumberFormat="0" applyAlignment="0" applyProtection="0"/>
    <xf numFmtId="0" fontId="52" fillId="23" borderId="97" applyNumberFormat="0" applyAlignment="0" applyProtection="0"/>
    <xf numFmtId="0" fontId="26" fillId="33" borderId="97" applyNumberFormat="0" applyFont="0" applyAlignment="0" applyProtection="0"/>
    <xf numFmtId="0" fontId="26" fillId="33" borderId="97" applyNumberFormat="0" applyFont="0" applyAlignment="0" applyProtection="0"/>
    <xf numFmtId="9" fontId="3" fillId="0" borderId="0" applyFont="0" applyFill="0" applyBorder="0" applyAlignment="0" applyProtection="0"/>
    <xf numFmtId="0" fontId="55" fillId="0" borderId="129" applyProtection="0"/>
    <xf numFmtId="0" fontId="55" fillId="0" borderId="105" applyProtection="0"/>
    <xf numFmtId="0" fontId="21" fillId="47" borderId="103" applyNumberFormat="0" applyAlignment="0" applyProtection="0"/>
    <xf numFmtId="0" fontId="14" fillId="46" borderId="117" applyNumberFormat="0" applyAlignment="0" applyProtection="0"/>
    <xf numFmtId="0" fontId="14" fillId="20" borderId="98" applyNumberFormat="0" applyAlignment="0" applyProtection="0"/>
    <xf numFmtId="0" fontId="21" fillId="7" borderId="107" applyNumberFormat="0" applyAlignment="0" applyProtection="0"/>
    <xf numFmtId="0" fontId="52" fillId="23" borderId="126" applyNumberFormat="0" applyAlignment="0" applyProtection="0"/>
    <xf numFmtId="0" fontId="55" fillId="0" borderId="114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8" fillId="20" borderId="113" applyNumberFormat="0" applyAlignment="0" applyProtection="0"/>
    <xf numFmtId="43" fontId="3" fillId="0" borderId="0" applyFont="0" applyFill="0" applyBorder="0" applyAlignment="0" applyProtection="0"/>
    <xf numFmtId="0" fontId="26" fillId="33" borderId="106" applyNumberFormat="0" applyFont="0" applyAlignment="0" applyProtection="0"/>
    <xf numFmtId="0" fontId="55" fillId="0" borderId="119" applyProtection="0"/>
    <xf numFmtId="0" fontId="52" fillId="23" borderId="102" applyNumberFormat="0" applyAlignment="0" applyProtection="0"/>
    <xf numFmtId="0" fontId="52" fillId="23" borderId="102" applyNumberFormat="0" applyAlignment="0" applyProtection="0"/>
    <xf numFmtId="0" fontId="52" fillId="23" borderId="102" applyNumberFormat="0" applyAlignment="0" applyProtection="0"/>
    <xf numFmtId="0" fontId="52" fillId="23" borderId="102" applyNumberFormat="0" applyAlignment="0" applyProtection="0"/>
    <xf numFmtId="0" fontId="26" fillId="33" borderId="102" applyNumberFormat="0" applyFont="0" applyAlignment="0" applyProtection="0"/>
    <xf numFmtId="0" fontId="26" fillId="33" borderId="102" applyNumberFormat="0" applyFont="0" applyAlignment="0" applyProtection="0"/>
    <xf numFmtId="0" fontId="55" fillId="0" borderId="119" applyProtection="0"/>
    <xf numFmtId="0" fontId="55" fillId="0" borderId="129" applyProtection="0"/>
    <xf numFmtId="0" fontId="14" fillId="20" borderId="103" applyNumberFormat="0" applyAlignment="0" applyProtection="0"/>
    <xf numFmtId="0" fontId="26" fillId="33" borderId="126" applyNumberFormat="0" applyFont="0" applyAlignment="0" applyProtection="0"/>
    <xf numFmtId="0" fontId="52" fillId="23" borderId="106" applyNumberFormat="0" applyAlignment="0" applyProtection="0"/>
    <xf numFmtId="0" fontId="26" fillId="33" borderId="106" applyNumberFormat="0" applyFont="0" applyAlignment="0" applyProtection="0"/>
    <xf numFmtId="0" fontId="55" fillId="0" borderId="114" applyProtection="0"/>
    <xf numFmtId="0" fontId="55" fillId="0" borderId="109" applyProtection="0"/>
    <xf numFmtId="0" fontId="26" fillId="33" borderId="110" applyNumberFormat="0" applyFont="0" applyAlignment="0" applyProtection="0"/>
    <xf numFmtId="0" fontId="26" fillId="33" borderId="110" applyNumberFormat="0" applyFont="0" applyAlignment="0" applyProtection="0"/>
    <xf numFmtId="0" fontId="21" fillId="7" borderId="112" applyNumberFormat="0" applyAlignment="0" applyProtection="0"/>
    <xf numFmtId="0" fontId="14" fillId="20" borderId="117" applyNumberFormat="0" applyAlignment="0" applyProtection="0"/>
    <xf numFmtId="0" fontId="14" fillId="46" borderId="127" applyNumberFormat="0" applyAlignment="0" applyProtection="0"/>
    <xf numFmtId="0" fontId="21" fillId="47" borderId="112" applyNumberFormat="0" applyAlignment="0" applyProtection="0"/>
    <xf numFmtId="0" fontId="28" fillId="46" borderId="118" applyNumberFormat="0" applyAlignment="0" applyProtection="0"/>
    <xf numFmtId="0" fontId="28" fillId="20" borderId="128" applyNumberFormat="0" applyAlignment="0" applyProtection="0"/>
    <xf numFmtId="0" fontId="52" fillId="23" borderId="126" applyNumberFormat="0" applyAlignment="0" applyProtection="0"/>
    <xf numFmtId="0" fontId="21" fillId="7" borderId="127" applyNumberFormat="0" applyAlignment="0" applyProtection="0"/>
    <xf numFmtId="0" fontId="55" fillId="0" borderId="119" applyProtection="0"/>
    <xf numFmtId="0" fontId="55" fillId="0" borderId="129" applyProtection="0"/>
    <xf numFmtId="0" fontId="21" fillId="7" borderId="117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52" fillId="23" borderId="126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28" fillId="46" borderId="128" applyNumberFormat="0" applyAlignment="0" applyProtection="0"/>
    <xf numFmtId="0" fontId="21" fillId="47" borderId="127" applyNumberFormat="0" applyAlignment="0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5" fillId="0" borderId="129" applyProtection="0"/>
    <xf numFmtId="0" fontId="14" fillId="46" borderId="127" applyNumberFormat="0" applyAlignment="0" applyProtection="0"/>
    <xf numFmtId="0" fontId="55" fillId="0" borderId="129" applyProtection="0"/>
    <xf numFmtId="0" fontId="21" fillId="47" borderId="127" applyNumberFormat="0" applyAlignment="0" applyProtection="0"/>
    <xf numFmtId="0" fontId="28" fillId="46" borderId="128" applyNumberFormat="0" applyAlignment="0" applyProtection="0"/>
    <xf numFmtId="0" fontId="55" fillId="0" borderId="129" applyProtection="0"/>
    <xf numFmtId="0" fontId="21" fillId="7" borderId="127" applyNumberFormat="0" applyAlignment="0" applyProtection="0"/>
    <xf numFmtId="0" fontId="55" fillId="0" borderId="129" applyProtection="0"/>
    <xf numFmtId="0" fontId="55" fillId="0" borderId="129" applyProtection="0"/>
    <xf numFmtId="0" fontId="28" fillId="46" borderId="128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5" fillId="0" borderId="129" applyProtection="0"/>
    <xf numFmtId="0" fontId="55" fillId="0" borderId="129" applyProtection="0"/>
    <xf numFmtId="0" fontId="28" fillId="20" borderId="128" applyNumberFormat="0" applyAlignment="0" applyProtection="0"/>
    <xf numFmtId="0" fontId="14" fillId="46" borderId="127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28" fillId="20" borderId="128" applyNumberFormat="0" applyAlignment="0" applyProtection="0"/>
    <xf numFmtId="0" fontId="28" fillId="20" borderId="128" applyNumberFormat="0" applyAlignment="0" applyProtection="0"/>
    <xf numFmtId="0" fontId="52" fillId="23" borderId="126" applyNumberFormat="0" applyAlignment="0" applyProtection="0"/>
    <xf numFmtId="0" fontId="55" fillId="0" borderId="129" applyProtection="0"/>
    <xf numFmtId="0" fontId="26" fillId="33" borderId="126" applyNumberFormat="0" applyFont="0" applyAlignment="0" applyProtection="0"/>
    <xf numFmtId="0" fontId="52" fillId="23" borderId="126" applyNumberFormat="0" applyAlignment="0" applyProtection="0"/>
    <xf numFmtId="0" fontId="55" fillId="0" borderId="129" applyProtection="0"/>
    <xf numFmtId="0" fontId="14" fillId="46" borderId="127" applyNumberFormat="0" applyAlignment="0" applyProtection="0"/>
    <xf numFmtId="0" fontId="21" fillId="7" borderId="127" applyNumberFormat="0" applyAlignment="0" applyProtection="0"/>
    <xf numFmtId="0" fontId="55" fillId="0" borderId="129" applyProtection="0"/>
    <xf numFmtId="0" fontId="14" fillId="46" borderId="127" applyNumberFormat="0" applyAlignment="0" applyProtection="0"/>
    <xf numFmtId="0" fontId="55" fillId="0" borderId="129" applyProtection="0"/>
    <xf numFmtId="0" fontId="55" fillId="0" borderId="129" applyProtection="0"/>
    <xf numFmtId="0" fontId="14" fillId="20" borderId="127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5" fillId="0" borderId="129" applyProtection="0"/>
    <xf numFmtId="0" fontId="28" fillId="20" borderId="128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14" fillId="20" borderId="127" applyNumberFormat="0" applyAlignment="0" applyProtection="0"/>
    <xf numFmtId="0" fontId="26" fillId="33" borderId="126" applyNumberFormat="0" applyFont="0" applyAlignment="0" applyProtection="0"/>
    <xf numFmtId="0" fontId="21" fillId="47" borderId="127" applyNumberFormat="0" applyAlignment="0" applyProtection="0"/>
    <xf numFmtId="0" fontId="55" fillId="0" borderId="129" applyProtection="0"/>
    <xf numFmtId="0" fontId="55" fillId="0" borderId="129" applyProtection="0"/>
    <xf numFmtId="0" fontId="28" fillId="46" borderId="128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26" fillId="33" borderId="126" applyNumberFormat="0" applyFon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21" fillId="47" borderId="127" applyNumberFormat="0" applyAlignment="0" applyProtection="0"/>
    <xf numFmtId="0" fontId="14" fillId="46" borderId="127" applyNumberFormat="0" applyAlignment="0" applyProtection="0"/>
    <xf numFmtId="0" fontId="14" fillId="20" borderId="127" applyNumberFormat="0" applyAlignment="0" applyProtection="0"/>
    <xf numFmtId="0" fontId="21" fillId="7" borderId="127" applyNumberFormat="0" applyAlignment="0" applyProtection="0"/>
    <xf numFmtId="0" fontId="55" fillId="0" borderId="129" applyProtection="0"/>
    <xf numFmtId="0" fontId="28" fillId="20" borderId="128" applyNumberForma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26" fillId="33" borderId="126" applyNumberFormat="0" applyFon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14" fillId="20" borderId="127" applyNumberFormat="0" applyAlignment="0" applyProtection="0"/>
    <xf numFmtId="0" fontId="52" fillId="23" borderId="126" applyNumberForma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55" fillId="0" borderId="129" applyProtection="0"/>
    <xf numFmtId="0" fontId="26" fillId="33" borderId="126" applyNumberFormat="0" applyFont="0" applyAlignment="0" applyProtection="0"/>
    <xf numFmtId="0" fontId="26" fillId="33" borderId="126" applyNumberFormat="0" applyFont="0" applyAlignment="0" applyProtection="0"/>
    <xf numFmtId="0" fontId="21" fillId="7" borderId="127" applyNumberFormat="0" applyAlignment="0" applyProtection="0"/>
    <xf numFmtId="0" fontId="14" fillId="20" borderId="127" applyNumberFormat="0" applyAlignment="0" applyProtection="0"/>
    <xf numFmtId="0" fontId="21" fillId="47" borderId="127" applyNumberFormat="0" applyAlignment="0" applyProtection="0"/>
    <xf numFmtId="0" fontId="28" fillId="46" borderId="128" applyNumberFormat="0" applyAlignment="0" applyProtection="0"/>
    <xf numFmtId="0" fontId="55" fillId="0" borderId="129" applyProtection="0"/>
    <xf numFmtId="0" fontId="21" fillId="7" borderId="127" applyNumberFormat="0" applyAlignment="0" applyProtection="0"/>
    <xf numFmtId="43" fontId="52" fillId="0" borderId="0" applyFont="0" applyFill="0" applyBorder="0" applyAlignment="0" applyProtection="0"/>
    <xf numFmtId="0" fontId="24" fillId="0" borderId="0"/>
    <xf numFmtId="0" fontId="2" fillId="0" borderId="0"/>
    <xf numFmtId="0" fontId="27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82" fillId="0" borderId="0"/>
    <xf numFmtId="0" fontId="1" fillId="0" borderId="0"/>
    <xf numFmtId="187" fontId="1" fillId="0" borderId="0" applyFont="0" applyFill="0" applyBorder="0" applyAlignment="0" applyProtection="0"/>
    <xf numFmtId="0" fontId="91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902">
    <xf numFmtId="0" fontId="0" fillId="0" borderId="0" xfId="0"/>
    <xf numFmtId="14" fontId="37" fillId="25" borderId="0" xfId="107" applyNumberFormat="1" applyFont="1" applyFill="1" applyAlignment="1">
      <alignment horizontal="center"/>
    </xf>
    <xf numFmtId="0" fontId="52" fillId="25" borderId="0" xfId="107" applyFill="1"/>
    <xf numFmtId="0" fontId="52" fillId="0" borderId="0" xfId="107"/>
    <xf numFmtId="0" fontId="33" fillId="0" borderId="0" xfId="0" applyFont="1"/>
    <xf numFmtId="0" fontId="37" fillId="0" borderId="0" xfId="0" applyFont="1"/>
    <xf numFmtId="0" fontId="37" fillId="0" borderId="0" xfId="0" applyFont="1" applyAlignment="1">
      <alignment horizontal="center"/>
    </xf>
    <xf numFmtId="0" fontId="40" fillId="0" borderId="0" xfId="0" applyFont="1" applyAlignment="1">
      <alignment horizontal="center" vertical="center"/>
    </xf>
    <xf numFmtId="0" fontId="41" fillId="8" borderId="0" xfId="0" applyFont="1" applyFill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2" fillId="0" borderId="0" xfId="0" applyFont="1" applyAlignment="1">
      <alignment vertical="center"/>
    </xf>
    <xf numFmtId="1" fontId="0" fillId="20" borderId="0" xfId="0" applyNumberFormat="1" applyFill="1" applyAlignment="1">
      <alignment horizontal="center" vertical="center"/>
    </xf>
    <xf numFmtId="0" fontId="52" fillId="0" borderId="0" xfId="82"/>
    <xf numFmtId="0" fontId="52" fillId="0" borderId="0" xfId="82" applyAlignment="1">
      <alignment wrapText="1"/>
    </xf>
    <xf numFmtId="0" fontId="0" fillId="0" borderId="0" xfId="82" applyFont="1" applyAlignment="1">
      <alignment vertical="center" textRotation="180" wrapText="1"/>
    </xf>
    <xf numFmtId="0" fontId="0" fillId="0" borderId="0" xfId="82" applyFont="1"/>
    <xf numFmtId="0" fontId="37" fillId="0" borderId="0" xfId="82" applyFont="1"/>
    <xf numFmtId="0" fontId="43" fillId="0" borderId="0" xfId="82" applyFont="1"/>
    <xf numFmtId="0" fontId="37" fillId="0" borderId="0" xfId="82" applyFont="1" applyAlignment="1">
      <alignment vertical="center"/>
    </xf>
    <xf numFmtId="0" fontId="35" fillId="0" borderId="0" xfId="82" applyFont="1" applyAlignment="1">
      <alignment horizontal="center" vertical="center"/>
    </xf>
    <xf numFmtId="1" fontId="52" fillId="0" borderId="0" xfId="82" applyNumberFormat="1"/>
    <xf numFmtId="0" fontId="33" fillId="6" borderId="0" xfId="82" applyFont="1" applyFill="1" applyAlignment="1" applyProtection="1">
      <alignment horizontal="left"/>
      <protection locked="0"/>
    </xf>
    <xf numFmtId="0" fontId="37" fillId="6" borderId="0" xfId="82" applyFont="1" applyFill="1" applyProtection="1">
      <protection locked="0"/>
    </xf>
    <xf numFmtId="0" fontId="33" fillId="6" borderId="0" xfId="82" applyFont="1" applyFill="1" applyAlignment="1" applyProtection="1">
      <alignment vertical="center"/>
      <protection locked="0"/>
    </xf>
    <xf numFmtId="0" fontId="32" fillId="0" borderId="0" xfId="82" applyFont="1" applyAlignment="1">
      <alignment vertical="center" textRotation="180" wrapText="1"/>
    </xf>
    <xf numFmtId="0" fontId="33" fillId="6" borderId="0" xfId="82" applyFont="1" applyFill="1" applyAlignment="1" applyProtection="1">
      <alignment horizontal="left" vertical="center"/>
      <protection locked="0"/>
    </xf>
    <xf numFmtId="0" fontId="33" fillId="6" borderId="0" xfId="82" applyFont="1" applyFill="1" applyAlignment="1" applyProtection="1">
      <alignment horizontal="center" vertical="center"/>
      <protection locked="0"/>
    </xf>
    <xf numFmtId="0" fontId="46" fillId="6" borderId="0" xfId="82" applyFont="1" applyFill="1" applyAlignment="1" applyProtection="1">
      <alignment horizontal="left"/>
      <protection locked="0"/>
    </xf>
    <xf numFmtId="0" fontId="46" fillId="6" borderId="0" xfId="82" applyFont="1" applyFill="1" applyAlignment="1" applyProtection="1">
      <alignment horizontal="left" vertical="center"/>
      <protection locked="0"/>
    </xf>
    <xf numFmtId="0" fontId="46" fillId="6" borderId="0" xfId="82" applyFont="1" applyFill="1" applyAlignment="1" applyProtection="1">
      <alignment horizontal="center" vertical="center"/>
      <protection locked="0"/>
    </xf>
    <xf numFmtId="0" fontId="33" fillId="0" borderId="0" xfId="82" applyFont="1"/>
    <xf numFmtId="1" fontId="33" fillId="0" borderId="0" xfId="82" applyNumberFormat="1" applyFont="1"/>
    <xf numFmtId="174" fontId="35" fillId="0" borderId="0" xfId="82" applyNumberFormat="1" applyFont="1"/>
    <xf numFmtId="14" fontId="33" fillId="0" borderId="0" xfId="82" applyNumberFormat="1" applyFont="1"/>
    <xf numFmtId="169" fontId="32" fillId="0" borderId="0" xfId="82" applyNumberFormat="1" applyFont="1" applyAlignment="1">
      <alignment vertical="center" textRotation="180" wrapText="1"/>
    </xf>
    <xf numFmtId="0" fontId="52" fillId="24" borderId="0" xfId="82" applyFill="1"/>
    <xf numFmtId="2" fontId="52" fillId="24" borderId="0" xfId="82" applyNumberFormat="1" applyFill="1"/>
    <xf numFmtId="2" fontId="33" fillId="24" borderId="0" xfId="82" applyNumberFormat="1" applyFont="1" applyFill="1"/>
    <xf numFmtId="0" fontId="0" fillId="24" borderId="0" xfId="82" applyFont="1" applyFill="1"/>
    <xf numFmtId="0" fontId="43" fillId="24" borderId="0" xfId="82" applyFont="1" applyFill="1"/>
    <xf numFmtId="0" fontId="33" fillId="24" borderId="0" xfId="82" applyFont="1" applyFill="1"/>
    <xf numFmtId="0" fontId="0" fillId="0" borderId="0" xfId="82" applyFont="1" applyAlignment="1">
      <alignment horizontal="left"/>
    </xf>
    <xf numFmtId="0" fontId="52" fillId="0" borderId="0" xfId="82" applyAlignment="1">
      <alignment horizontal="left"/>
    </xf>
    <xf numFmtId="0" fontId="52" fillId="24" borderId="0" xfId="82" applyFill="1" applyAlignment="1">
      <alignment horizontal="left"/>
    </xf>
    <xf numFmtId="49" fontId="45" fillId="24" borderId="0" xfId="116" applyNumberFormat="1" applyFont="1" applyFill="1" applyAlignment="1">
      <alignment horizontal="center" vertical="center"/>
    </xf>
    <xf numFmtId="4" fontId="37" fillId="24" borderId="0" xfId="82" applyNumberFormat="1" applyFont="1" applyFill="1" applyAlignment="1">
      <alignment horizontal="center" vertical="center"/>
    </xf>
    <xf numFmtId="2" fontId="37" fillId="24" borderId="0" xfId="82" applyNumberFormat="1" applyFont="1" applyFill="1" applyAlignment="1">
      <alignment horizontal="center"/>
    </xf>
    <xf numFmtId="4" fontId="37" fillId="24" borderId="0" xfId="82" applyNumberFormat="1" applyFont="1" applyFill="1" applyAlignment="1">
      <alignment horizontal="center"/>
    </xf>
    <xf numFmtId="4" fontId="47" fillId="24" borderId="0" xfId="82" applyNumberFormat="1" applyFont="1" applyFill="1" applyAlignment="1">
      <alignment horizontal="center" vertical="center"/>
    </xf>
    <xf numFmtId="0" fontId="47" fillId="24" borderId="0" xfId="82" applyFont="1" applyFill="1" applyAlignment="1">
      <alignment horizontal="center" vertical="center"/>
    </xf>
    <xf numFmtId="0" fontId="52" fillId="0" borderId="0" xfId="68"/>
    <xf numFmtId="4" fontId="48" fillId="24" borderId="0" xfId="82" applyNumberFormat="1" applyFont="1" applyFill="1" applyAlignment="1">
      <alignment horizontal="center"/>
    </xf>
    <xf numFmtId="175" fontId="48" fillId="24" borderId="0" xfId="82" applyNumberFormat="1" applyFont="1" applyFill="1" applyAlignment="1">
      <alignment horizontal="center"/>
    </xf>
    <xf numFmtId="4" fontId="48" fillId="24" borderId="0" xfId="82" applyNumberFormat="1" applyFont="1" applyFill="1"/>
    <xf numFmtId="0" fontId="37" fillId="24" borderId="0" xfId="82" applyFont="1" applyFill="1"/>
    <xf numFmtId="4" fontId="52" fillId="0" borderId="0" xfId="82" applyNumberFormat="1"/>
    <xf numFmtId="0" fontId="52" fillId="0" borderId="0" xfId="83"/>
    <xf numFmtId="0" fontId="52" fillId="0" borderId="0" xfId="83" applyAlignment="1">
      <alignment vertical="center"/>
    </xf>
    <xf numFmtId="0" fontId="52" fillId="0" borderId="0" xfId="83" applyAlignment="1">
      <alignment horizontal="center"/>
    </xf>
    <xf numFmtId="0" fontId="52" fillId="0" borderId="0" xfId="83" applyAlignment="1">
      <alignment shrinkToFit="1"/>
    </xf>
    <xf numFmtId="4" fontId="52" fillId="0" borderId="0" xfId="83" applyNumberFormat="1"/>
    <xf numFmtId="0" fontId="38" fillId="0" borderId="0" xfId="78" applyFont="1"/>
    <xf numFmtId="0" fontId="52" fillId="0" borderId="0" xfId="83" applyAlignment="1">
      <alignment horizontal="center" shrinkToFit="1"/>
    </xf>
    <xf numFmtId="171" fontId="33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34" fillId="0" borderId="0" xfId="0" applyFont="1" applyAlignment="1" applyProtection="1">
      <alignment horizontal="center" vertical="center"/>
      <protection locked="0"/>
    </xf>
    <xf numFmtId="0" fontId="52" fillId="24" borderId="0" xfId="82" applyFill="1" applyAlignment="1">
      <alignment horizontal="left" vertical="center"/>
    </xf>
    <xf numFmtId="0" fontId="43" fillId="24" borderId="0" xfId="82" applyFont="1" applyFill="1" applyAlignment="1">
      <alignment horizontal="left" vertical="center"/>
    </xf>
    <xf numFmtId="0" fontId="0" fillId="24" borderId="0" xfId="82" applyFont="1" applyFill="1" applyAlignment="1">
      <alignment horizontal="left" wrapText="1"/>
    </xf>
    <xf numFmtId="0" fontId="52" fillId="0" borderId="18" xfId="81" applyBorder="1"/>
    <xf numFmtId="0" fontId="52" fillId="0" borderId="21" xfId="81" applyBorder="1"/>
    <xf numFmtId="0" fontId="52" fillId="0" borderId="16" xfId="81" applyBorder="1"/>
    <xf numFmtId="0" fontId="52" fillId="0" borderId="0" xfId="81"/>
    <xf numFmtId="0" fontId="54" fillId="0" borderId="0" xfId="141" applyFill="1" applyBorder="1" applyAlignment="1" applyProtection="1"/>
    <xf numFmtId="14" fontId="33" fillId="0" borderId="0" xfId="82" applyNumberFormat="1" applyFont="1" applyAlignment="1">
      <alignment horizontal="center"/>
    </xf>
    <xf numFmtId="4" fontId="52" fillId="24" borderId="0" xfId="82" applyNumberFormat="1" applyFill="1"/>
    <xf numFmtId="177" fontId="33" fillId="0" borderId="25" xfId="81" applyNumberFormat="1" applyFont="1" applyBorder="1" applyAlignment="1">
      <alignment horizontal="left"/>
    </xf>
    <xf numFmtId="0" fontId="52" fillId="0" borderId="25" xfId="81" applyBorder="1"/>
    <xf numFmtId="0" fontId="37" fillId="0" borderId="0" xfId="0" applyFont="1" applyAlignment="1">
      <alignment vertical="center"/>
    </xf>
    <xf numFmtId="0" fontId="49" fillId="0" borderId="0" xfId="0" applyFont="1"/>
    <xf numFmtId="0" fontId="49" fillId="0" borderId="0" xfId="0" applyFont="1" applyAlignment="1">
      <alignment horizontal="center" vertical="center"/>
    </xf>
    <xf numFmtId="1" fontId="0" fillId="20" borderId="15" xfId="0" applyNumberFormat="1" applyFill="1" applyBorder="1" applyAlignment="1">
      <alignment horizontal="center" vertical="center" wrapText="1"/>
    </xf>
    <xf numFmtId="0" fontId="49" fillId="0" borderId="0" xfId="82" applyFont="1"/>
    <xf numFmtId="0" fontId="0" fillId="0" borderId="0" xfId="89" applyFont="1"/>
    <xf numFmtId="0" fontId="49" fillId="37" borderId="0" xfId="0" applyFont="1" applyFill="1"/>
    <xf numFmtId="0" fontId="49" fillId="37" borderId="0" xfId="0" applyFont="1" applyFill="1" applyAlignment="1">
      <alignment horizontal="center" vertical="center"/>
    </xf>
    <xf numFmtId="0" fontId="62" fillId="0" borderId="0" xfId="0" applyFont="1"/>
    <xf numFmtId="0" fontId="41" fillId="0" borderId="0" xfId="0" applyFont="1"/>
    <xf numFmtId="0" fontId="46" fillId="0" borderId="0" xfId="82" applyFont="1" applyAlignment="1" applyProtection="1">
      <alignment horizontal="left"/>
      <protection locked="0"/>
    </xf>
    <xf numFmtId="0" fontId="49" fillId="37" borderId="0" xfId="0" applyFont="1" applyFill="1" applyAlignment="1">
      <alignment vertical="center"/>
    </xf>
    <xf numFmtId="0" fontId="49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62" fillId="0" borderId="0" xfId="0" applyFont="1" applyAlignment="1">
      <alignment vertical="center"/>
    </xf>
    <xf numFmtId="0" fontId="62" fillId="37" borderId="0" xfId="0" applyFont="1" applyFill="1" applyAlignment="1">
      <alignment horizontal="center" vertical="center"/>
    </xf>
    <xf numFmtId="0" fontId="0" fillId="0" borderId="0" xfId="83" applyFont="1"/>
    <xf numFmtId="0" fontId="37" fillId="0" borderId="0" xfId="0" applyFont="1" applyAlignment="1">
      <alignment horizontal="left"/>
    </xf>
    <xf numFmtId="0" fontId="37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2" fillId="0" borderId="0" xfId="107" applyFont="1" applyAlignment="1" applyProtection="1">
      <alignment horizontal="center" vertical="center"/>
      <protection locked="0"/>
    </xf>
    <xf numFmtId="1" fontId="49" fillId="24" borderId="26" xfId="82" applyNumberFormat="1" applyFont="1" applyFill="1" applyBorder="1" applyAlignment="1">
      <alignment horizontal="center" vertical="center"/>
    </xf>
    <xf numFmtId="0" fontId="52" fillId="0" borderId="0" xfId="83" applyAlignment="1" applyProtection="1">
      <alignment horizontal="center"/>
      <protection locked="0"/>
    </xf>
    <xf numFmtId="3" fontId="52" fillId="0" borderId="0" xfId="83" applyNumberFormat="1" applyAlignment="1">
      <alignment vertical="center"/>
    </xf>
    <xf numFmtId="4" fontId="34" fillId="40" borderId="27" xfId="107" applyNumberFormat="1" applyFont="1" applyFill="1" applyBorder="1" applyAlignment="1" applyProtection="1">
      <alignment vertical="center"/>
      <protection locked="0"/>
    </xf>
    <xf numFmtId="4" fontId="34" fillId="40" borderId="15" xfId="107" applyNumberFormat="1" applyFont="1" applyFill="1" applyBorder="1" applyAlignment="1" applyProtection="1">
      <alignment horizontal="center" vertical="center"/>
      <protection locked="0"/>
    </xf>
    <xf numFmtId="4" fontId="53" fillId="38" borderId="23" xfId="0" applyNumberFormat="1" applyFont="1" applyFill="1" applyBorder="1" applyAlignment="1">
      <alignment vertical="center"/>
    </xf>
    <xf numFmtId="0" fontId="44" fillId="0" borderId="0" xfId="0" applyFont="1" applyAlignment="1" applyProtection="1">
      <alignment horizontal="center" vertical="center"/>
      <protection locked="0"/>
    </xf>
    <xf numFmtId="1" fontId="0" fillId="20" borderId="27" xfId="0" applyNumberFormat="1" applyFill="1" applyBorder="1" applyAlignment="1">
      <alignment horizontal="center" vertical="center" wrapText="1"/>
    </xf>
    <xf numFmtId="4" fontId="32" fillId="40" borderId="14" xfId="107" applyNumberFormat="1" applyFont="1" applyFill="1" applyBorder="1" applyAlignment="1">
      <alignment horizontal="center" vertical="center"/>
    </xf>
    <xf numFmtId="0" fontId="44" fillId="0" borderId="16" xfId="81" applyFont="1" applyBorder="1" applyAlignment="1">
      <alignment horizontal="left" wrapText="1"/>
    </xf>
    <xf numFmtId="0" fontId="44" fillId="0" borderId="0" xfId="81" applyFont="1" applyAlignment="1">
      <alignment horizontal="left" wrapText="1"/>
    </xf>
    <xf numFmtId="0" fontId="44" fillId="0" borderId="25" xfId="81" applyFont="1" applyBorder="1" applyAlignment="1">
      <alignment horizontal="left" wrapText="1"/>
    </xf>
    <xf numFmtId="0" fontId="0" fillId="24" borderId="0" xfId="82" applyFont="1" applyFill="1" applyAlignment="1">
      <alignment horizontal="left"/>
    </xf>
    <xf numFmtId="0" fontId="48" fillId="24" borderId="0" xfId="82" applyFont="1" applyFill="1" applyAlignment="1">
      <alignment horizontal="center"/>
    </xf>
    <xf numFmtId="0" fontId="33" fillId="24" borderId="0" xfId="82" applyFont="1" applyFill="1" applyAlignment="1">
      <alignment horizontal="center"/>
    </xf>
    <xf numFmtId="0" fontId="43" fillId="0" borderId="0" xfId="82" applyFont="1" applyAlignment="1">
      <alignment horizontal="center"/>
    </xf>
    <xf numFmtId="0" fontId="63" fillId="39" borderId="27" xfId="107" applyFont="1" applyFill="1" applyBorder="1" applyAlignment="1" applyProtection="1">
      <alignment horizontal="center" vertical="center" wrapText="1"/>
      <protection locked="0"/>
    </xf>
    <xf numFmtId="0" fontId="63" fillId="36" borderId="27" xfId="107" applyFont="1" applyFill="1" applyBorder="1" applyAlignment="1" applyProtection="1">
      <alignment horizontal="center" vertical="center" wrapText="1"/>
      <protection locked="0"/>
    </xf>
    <xf numFmtId="4" fontId="32" fillId="40" borderId="16" xfId="107" applyNumberFormat="1" applyFont="1" applyFill="1" applyBorder="1" applyAlignment="1">
      <alignment horizontal="center" vertical="center"/>
    </xf>
    <xf numFmtId="4" fontId="32" fillId="40" borderId="16" xfId="107" applyNumberFormat="1" applyFont="1" applyFill="1" applyBorder="1" applyAlignment="1" applyProtection="1">
      <alignment horizontal="center" vertical="center"/>
      <protection locked="0"/>
    </xf>
    <xf numFmtId="0" fontId="52" fillId="0" borderId="0" xfId="82" applyAlignment="1">
      <alignment horizontal="center"/>
    </xf>
    <xf numFmtId="0" fontId="32" fillId="0" borderId="0" xfId="82" applyFont="1" applyAlignment="1">
      <alignment horizontal="center" vertical="center" textRotation="180" wrapText="1"/>
    </xf>
    <xf numFmtId="0" fontId="52" fillId="24" borderId="0" xfId="82" applyFill="1" applyAlignment="1">
      <alignment horizontal="center"/>
    </xf>
    <xf numFmtId="1" fontId="0" fillId="20" borderId="30" xfId="0" applyNumberFormat="1" applyFill="1" applyBorder="1" applyAlignment="1">
      <alignment horizontal="center" vertical="center" wrapText="1"/>
    </xf>
    <xf numFmtId="0" fontId="34" fillId="40" borderId="27" xfId="107" applyFont="1" applyFill="1" applyBorder="1" applyAlignment="1" applyProtection="1">
      <alignment horizontal="center" vertical="center"/>
      <protection locked="0"/>
    </xf>
    <xf numFmtId="4" fontId="32" fillId="0" borderId="31" xfId="107" applyNumberFormat="1" applyFont="1" applyBorder="1" applyAlignment="1">
      <alignment horizontal="center" vertical="center"/>
    </xf>
    <xf numFmtId="4" fontId="32" fillId="40" borderId="31" xfId="107" applyNumberFormat="1" applyFont="1" applyFill="1" applyBorder="1" applyAlignment="1">
      <alignment horizontal="center" vertical="center"/>
    </xf>
    <xf numFmtId="4" fontId="35" fillId="0" borderId="31" xfId="107" applyNumberFormat="1" applyFont="1" applyBorder="1" applyAlignment="1">
      <alignment horizontal="center" vertical="center"/>
    </xf>
    <xf numFmtId="170" fontId="32" fillId="20" borderId="33" xfId="83" applyNumberFormat="1" applyFont="1" applyFill="1" applyBorder="1" applyAlignment="1">
      <alignment horizontal="center" vertical="center"/>
    </xf>
    <xf numFmtId="0" fontId="0" fillId="0" borderId="32" xfId="83" applyFont="1" applyBorder="1" applyAlignment="1">
      <alignment horizontal="center" vertical="center"/>
    </xf>
    <xf numFmtId="3" fontId="41" fillId="0" borderId="34" xfId="0" applyNumberFormat="1" applyFont="1" applyBorder="1"/>
    <xf numFmtId="0" fontId="0" fillId="0" borderId="32" xfId="0" applyBorder="1" applyAlignment="1">
      <alignment horizontal="center" vertical="center"/>
    </xf>
    <xf numFmtId="176" fontId="52" fillId="0" borderId="32" xfId="82" applyNumberFormat="1" applyBorder="1" applyAlignment="1">
      <alignment horizontal="center" vertical="center"/>
    </xf>
    <xf numFmtId="1" fontId="34" fillId="0" borderId="32" xfId="82" applyNumberFormat="1" applyFont="1" applyBorder="1" applyAlignment="1">
      <alignment horizontal="center" vertical="center"/>
    </xf>
    <xf numFmtId="4" fontId="39" fillId="0" borderId="32" xfId="83" applyNumberFormat="1" applyFont="1" applyBorder="1" applyAlignment="1">
      <alignment vertical="center"/>
    </xf>
    <xf numFmtId="176" fontId="52" fillId="0" borderId="32" xfId="82" applyNumberFormat="1" applyBorder="1" applyAlignment="1">
      <alignment horizontal="left" vertical="center"/>
    </xf>
    <xf numFmtId="4" fontId="39" fillId="40" borderId="32" xfId="83" applyNumberFormat="1" applyFont="1" applyFill="1" applyBorder="1" applyAlignment="1">
      <alignment vertical="center"/>
    </xf>
    <xf numFmtId="3" fontId="52" fillId="0" borderId="32" xfId="82" applyNumberFormat="1" applyBorder="1" applyAlignment="1">
      <alignment shrinkToFit="1"/>
    </xf>
    <xf numFmtId="3" fontId="0" fillId="0" borderId="32" xfId="83" applyNumberFormat="1" applyFont="1" applyBorder="1" applyAlignment="1">
      <alignment horizontal="left"/>
    </xf>
    <xf numFmtId="0" fontId="0" fillId="0" borderId="32" xfId="83" applyFont="1" applyBorder="1" applyAlignment="1">
      <alignment horizontal="center"/>
    </xf>
    <xf numFmtId="4" fontId="0" fillId="0" borderId="35" xfId="83" applyNumberFormat="1" applyFont="1" applyBorder="1" applyAlignment="1">
      <alignment horizontal="center"/>
    </xf>
    <xf numFmtId="0" fontId="52" fillId="29" borderId="34" xfId="80" applyFill="1" applyBorder="1" applyAlignment="1">
      <alignment horizontal="center"/>
    </xf>
    <xf numFmtId="0" fontId="52" fillId="0" borderId="32" xfId="83" applyBorder="1" applyAlignment="1">
      <alignment horizontal="center" vertical="center"/>
    </xf>
    <xf numFmtId="176" fontId="52" fillId="0" borderId="32" xfId="83" applyNumberFormat="1" applyBorder="1" applyAlignment="1">
      <alignment horizontal="center" vertical="center"/>
    </xf>
    <xf numFmtId="4" fontId="33" fillId="0" borderId="32" xfId="83" applyNumberFormat="1" applyFont="1" applyBorder="1" applyAlignment="1">
      <alignment vertical="center"/>
    </xf>
    <xf numFmtId="4" fontId="52" fillId="0" borderId="32" xfId="83" applyNumberFormat="1" applyBorder="1" applyAlignment="1">
      <alignment vertical="center"/>
    </xf>
    <xf numFmtId="0" fontId="24" fillId="0" borderId="32" xfId="75" applyFont="1" applyBorder="1"/>
    <xf numFmtId="49" fontId="42" fillId="20" borderId="40" xfId="116" applyNumberFormat="1" applyFont="1" applyFill="1" applyBorder="1" applyAlignment="1">
      <alignment horizontal="center" vertical="center" wrapText="1"/>
    </xf>
    <xf numFmtId="171" fontId="32" fillId="39" borderId="46" xfId="107" applyNumberFormat="1" applyFont="1" applyFill="1" applyBorder="1" applyAlignment="1">
      <alignment horizontal="center" vertical="center" wrapText="1"/>
    </xf>
    <xf numFmtId="171" fontId="32" fillId="36" borderId="46" xfId="107" applyNumberFormat="1" applyFont="1" applyFill="1" applyBorder="1" applyAlignment="1">
      <alignment horizontal="center" vertical="center" wrapText="1"/>
    </xf>
    <xf numFmtId="171" fontId="41" fillId="20" borderId="46" xfId="0" applyNumberFormat="1" applyFont="1" applyFill="1" applyBorder="1" applyAlignment="1">
      <alignment horizontal="center" vertical="center" wrapText="1"/>
    </xf>
    <xf numFmtId="171" fontId="0" fillId="20" borderId="46" xfId="0" applyNumberFormat="1" applyFill="1" applyBorder="1" applyAlignment="1">
      <alignment horizontal="center" vertical="center" wrapText="1"/>
    </xf>
    <xf numFmtId="1" fontId="0" fillId="20" borderId="47" xfId="0" applyNumberFormat="1" applyFill="1" applyBorder="1" applyAlignment="1">
      <alignment horizontal="center" vertical="center" wrapText="1"/>
    </xf>
    <xf numFmtId="1" fontId="0" fillId="20" borderId="46" xfId="0" applyNumberFormat="1" applyFill="1" applyBorder="1" applyAlignment="1">
      <alignment horizontal="center" vertical="center" wrapText="1"/>
    </xf>
    <xf numFmtId="1" fontId="0" fillId="20" borderId="48" xfId="0" applyNumberFormat="1" applyFill="1" applyBorder="1" applyAlignment="1">
      <alignment horizontal="center" vertical="center" wrapText="1"/>
    </xf>
    <xf numFmtId="171" fontId="0" fillId="20" borderId="47" xfId="109" applyNumberFormat="1" applyFont="1" applyFill="1" applyBorder="1" applyAlignment="1">
      <alignment horizontal="center" vertical="center" wrapText="1"/>
    </xf>
    <xf numFmtId="1" fontId="0" fillId="20" borderId="49" xfId="0" applyNumberFormat="1" applyFill="1" applyBorder="1" applyAlignment="1">
      <alignment horizontal="center" vertical="center"/>
    </xf>
    <xf numFmtId="1" fontId="0" fillId="20" borderId="44" xfId="0" applyNumberFormat="1" applyFill="1" applyBorder="1" applyAlignment="1">
      <alignment horizontal="center" vertical="center"/>
    </xf>
    <xf numFmtId="1" fontId="0" fillId="20" borderId="40" xfId="0" applyNumberFormat="1" applyFill="1" applyBorder="1" applyAlignment="1">
      <alignment horizontal="center" vertical="center"/>
    </xf>
    <xf numFmtId="0" fontId="32" fillId="0" borderId="46" xfId="0" applyFont="1" applyBorder="1" applyAlignment="1">
      <alignment vertical="center"/>
    </xf>
    <xf numFmtId="1" fontId="32" fillId="42" borderId="44" xfId="107" applyNumberFormat="1" applyFont="1" applyFill="1" applyBorder="1" applyAlignment="1" applyProtection="1">
      <alignment horizontal="center" vertical="center"/>
      <protection locked="0"/>
    </xf>
    <xf numFmtId="1" fontId="0" fillId="20" borderId="50" xfId="0" applyNumberFormat="1" applyFill="1" applyBorder="1" applyAlignment="1">
      <alignment horizontal="center" vertical="center" wrapText="1"/>
    </xf>
    <xf numFmtId="49" fontId="0" fillId="20" borderId="50" xfId="116" applyNumberFormat="1" applyFont="1" applyFill="1" applyBorder="1" applyAlignment="1">
      <alignment vertical="center"/>
    </xf>
    <xf numFmtId="49" fontId="49" fillId="20" borderId="50" xfId="116" applyNumberFormat="1" applyFont="1" applyFill="1" applyBorder="1" applyAlignment="1">
      <alignment horizontal="center" vertical="center"/>
    </xf>
    <xf numFmtId="49" fontId="42" fillId="20" borderId="51" xfId="116" applyNumberFormat="1" applyFont="1" applyFill="1" applyBorder="1" applyAlignment="1">
      <alignment horizontal="center" vertical="center" wrapText="1"/>
    </xf>
    <xf numFmtId="171" fontId="49" fillId="20" borderId="45" xfId="0" applyNumberFormat="1" applyFont="1" applyFill="1" applyBorder="1" applyAlignment="1">
      <alignment horizontal="center" vertical="center" wrapText="1"/>
    </xf>
    <xf numFmtId="171" fontId="49" fillId="20" borderId="46" xfId="0" applyNumberFormat="1" applyFont="1" applyFill="1" applyBorder="1" applyAlignment="1">
      <alignment horizontal="center" vertical="center" wrapText="1"/>
    </xf>
    <xf numFmtId="171" fontId="33" fillId="20" borderId="46" xfId="0" applyNumberFormat="1" applyFont="1" applyFill="1" applyBorder="1" applyAlignment="1">
      <alignment horizontal="center" vertical="center" wrapText="1"/>
    </xf>
    <xf numFmtId="1" fontId="0" fillId="20" borderId="52" xfId="0" applyNumberFormat="1" applyFill="1" applyBorder="1" applyAlignment="1">
      <alignment horizontal="center" vertical="center" wrapText="1"/>
    </xf>
    <xf numFmtId="171" fontId="0" fillId="20" borderId="53" xfId="109" applyNumberFormat="1" applyFont="1" applyFill="1" applyBorder="1" applyAlignment="1">
      <alignment horizontal="center" vertical="center" wrapText="1"/>
    </xf>
    <xf numFmtId="0" fontId="32" fillId="0" borderId="44" xfId="0" applyFont="1" applyBorder="1" applyAlignment="1">
      <alignment vertical="center"/>
    </xf>
    <xf numFmtId="1" fontId="32" fillId="0" borderId="44" xfId="0" applyNumberFormat="1" applyFont="1" applyBorder="1" applyAlignment="1">
      <alignment horizontal="center"/>
    </xf>
    <xf numFmtId="1" fontId="61" fillId="0" borderId="44" xfId="0" applyNumberFormat="1" applyFont="1" applyBorder="1" applyAlignment="1">
      <alignment horizontal="center"/>
    </xf>
    <xf numFmtId="4" fontId="64" fillId="0" borderId="46" xfId="107" applyNumberFormat="1" applyFont="1" applyBorder="1" applyAlignment="1">
      <alignment horizontal="center" vertical="center"/>
    </xf>
    <xf numFmtId="4" fontId="32" fillId="29" borderId="44" xfId="107" applyNumberFormat="1" applyFont="1" applyFill="1" applyBorder="1" applyAlignment="1">
      <alignment horizontal="center"/>
    </xf>
    <xf numFmtId="4" fontId="32" fillId="40" borderId="56" xfId="107" applyNumberFormat="1" applyFont="1" applyFill="1" applyBorder="1" applyAlignment="1">
      <alignment horizontal="center" vertical="center"/>
    </xf>
    <xf numFmtId="4" fontId="53" fillId="38" borderId="55" xfId="0" applyNumberFormat="1" applyFont="1" applyFill="1" applyBorder="1" applyAlignment="1">
      <alignment horizontal="center" vertical="center"/>
    </xf>
    <xf numFmtId="4" fontId="32" fillId="40" borderId="58" xfId="107" applyNumberFormat="1" applyFont="1" applyFill="1" applyBorder="1" applyAlignment="1" applyProtection="1">
      <alignment horizontal="center" vertical="center"/>
      <protection locked="0"/>
    </xf>
    <xf numFmtId="4" fontId="34" fillId="0" borderId="55" xfId="0" applyNumberFormat="1" applyFont="1" applyBorder="1" applyAlignment="1">
      <alignment vertical="center"/>
    </xf>
    <xf numFmtId="1" fontId="35" fillId="0" borderId="44" xfId="0" applyNumberFormat="1" applyFont="1" applyBorder="1" applyAlignment="1">
      <alignment horizontal="center"/>
    </xf>
    <xf numFmtId="4" fontId="35" fillId="29" borderId="44" xfId="107" applyNumberFormat="1" applyFont="1" applyFill="1" applyBorder="1" applyAlignment="1">
      <alignment horizontal="center"/>
    </xf>
    <xf numFmtId="4" fontId="35" fillId="40" borderId="38" xfId="107" applyNumberFormat="1" applyFont="1" applyFill="1" applyBorder="1" applyAlignment="1" applyProtection="1">
      <alignment horizontal="center" vertical="center"/>
      <protection locked="0"/>
    </xf>
    <xf numFmtId="4" fontId="44" fillId="40" borderId="59" xfId="107" applyNumberFormat="1" applyFont="1" applyFill="1" applyBorder="1" applyAlignment="1" applyProtection="1">
      <alignment horizontal="center" vertical="center"/>
      <protection locked="0"/>
    </xf>
    <xf numFmtId="0" fontId="50" fillId="24" borderId="44" xfId="82" applyFont="1" applyFill="1" applyBorder="1" applyAlignment="1">
      <alignment horizontal="center" vertical="center"/>
    </xf>
    <xf numFmtId="1" fontId="37" fillId="24" borderId="44" xfId="82" applyNumberFormat="1" applyFont="1" applyFill="1" applyBorder="1" applyAlignment="1">
      <alignment horizontal="center" vertical="center"/>
    </xf>
    <xf numFmtId="177" fontId="34" fillId="24" borderId="44" xfId="82" applyNumberFormat="1" applyFont="1" applyFill="1" applyBorder="1" applyAlignment="1">
      <alignment horizontal="center" vertical="center"/>
    </xf>
    <xf numFmtId="0" fontId="34" fillId="24" borderId="44" xfId="82" applyFont="1" applyFill="1" applyBorder="1" applyAlignment="1">
      <alignment horizontal="center" vertical="center"/>
    </xf>
    <xf numFmtId="0" fontId="42" fillId="24" borderId="50" xfId="82" applyFont="1" applyFill="1" applyBorder="1" applyAlignment="1">
      <alignment horizontal="left" vertical="center"/>
    </xf>
    <xf numFmtId="1" fontId="34" fillId="24" borderId="40" xfId="82" applyNumberFormat="1" applyFont="1" applyFill="1" applyBorder="1"/>
    <xf numFmtId="0" fontId="34" fillId="24" borderId="51" xfId="82" applyFont="1" applyFill="1" applyBorder="1"/>
    <xf numFmtId="1" fontId="34" fillId="24" borderId="51" xfId="82" applyNumberFormat="1" applyFont="1" applyFill="1" applyBorder="1" applyAlignment="1">
      <alignment horizontal="right"/>
    </xf>
    <xf numFmtId="0" fontId="34" fillId="24" borderId="49" xfId="82" applyFont="1" applyFill="1" applyBorder="1"/>
    <xf numFmtId="1" fontId="34" fillId="0" borderId="40" xfId="82" applyNumberFormat="1" applyFont="1" applyBorder="1"/>
    <xf numFmtId="0" fontId="34" fillId="24" borderId="49" xfId="82" applyFont="1" applyFill="1" applyBorder="1" applyAlignment="1">
      <alignment horizontal="left"/>
    </xf>
    <xf numFmtId="0" fontId="52" fillId="0" borderId="61" xfId="81" applyBorder="1"/>
    <xf numFmtId="0" fontId="52" fillId="0" borderId="62" xfId="81" applyBorder="1"/>
    <xf numFmtId="0" fontId="52" fillId="0" borderId="63" xfId="81" applyBorder="1"/>
    <xf numFmtId="49" fontId="46" fillId="20" borderId="45" xfId="116" applyNumberFormat="1" applyFont="1" applyFill="1" applyBorder="1" applyAlignment="1">
      <alignment horizontal="center" vertical="center"/>
    </xf>
    <xf numFmtId="49" fontId="46" fillId="20" borderId="46" xfId="82" applyNumberFormat="1" applyFont="1" applyFill="1" applyBorder="1" applyAlignment="1">
      <alignment horizontal="center" vertical="center" wrapText="1"/>
    </xf>
    <xf numFmtId="49" fontId="46" fillId="20" borderId="46" xfId="82" applyNumberFormat="1" applyFont="1" applyFill="1" applyBorder="1" applyAlignment="1">
      <alignment horizontal="center" vertical="center"/>
    </xf>
    <xf numFmtId="49" fontId="46" fillId="20" borderId="44" xfId="116" applyNumberFormat="1" applyFont="1" applyFill="1" applyBorder="1" applyAlignment="1">
      <alignment horizontal="center" vertical="center" wrapText="1"/>
    </xf>
    <xf numFmtId="171" fontId="34" fillId="39" borderId="46" xfId="107" applyNumberFormat="1" applyFont="1" applyFill="1" applyBorder="1" applyAlignment="1">
      <alignment horizontal="center" vertical="center" wrapText="1"/>
    </xf>
    <xf numFmtId="171" fontId="34" fillId="36" borderId="46" xfId="107" applyNumberFormat="1" applyFont="1" applyFill="1" applyBorder="1" applyAlignment="1">
      <alignment horizontal="center" vertical="center" wrapText="1"/>
    </xf>
    <xf numFmtId="49" fontId="46" fillId="20" borderId="64" xfId="116" applyNumberFormat="1" applyFont="1" applyFill="1" applyBorder="1" applyAlignment="1">
      <alignment horizontal="center" vertical="center"/>
    </xf>
    <xf numFmtId="49" fontId="46" fillId="20" borderId="64" xfId="82" applyNumberFormat="1" applyFont="1" applyFill="1" applyBorder="1" applyAlignment="1">
      <alignment horizontal="center" vertical="center" wrapText="1"/>
    </xf>
    <xf numFmtId="49" fontId="46" fillId="20" borderId="64" xfId="82" applyNumberFormat="1" applyFont="1" applyFill="1" applyBorder="1" applyAlignment="1">
      <alignment horizontal="center" vertical="center"/>
    </xf>
    <xf numFmtId="1" fontId="49" fillId="24" borderId="44" xfId="82" applyNumberFormat="1" applyFont="1" applyFill="1" applyBorder="1" applyAlignment="1">
      <alignment horizontal="left" vertical="center"/>
    </xf>
    <xf numFmtId="14" fontId="49" fillId="24" borderId="44" xfId="82" applyNumberFormat="1" applyFont="1" applyFill="1" applyBorder="1" applyAlignment="1">
      <alignment horizontal="left" vertical="center"/>
    </xf>
    <xf numFmtId="1" fontId="49" fillId="0" borderId="44" xfId="82" applyNumberFormat="1" applyFont="1" applyBorder="1" applyAlignment="1">
      <alignment horizontal="center" vertical="center"/>
    </xf>
    <xf numFmtId="4" fontId="49" fillId="0" borderId="44" xfId="82" applyNumberFormat="1" applyFont="1" applyBorder="1" applyAlignment="1">
      <alignment horizontal="center" vertical="center"/>
    </xf>
    <xf numFmtId="0" fontId="32" fillId="0" borderId="50" xfId="82" applyFont="1" applyBorder="1" applyAlignment="1">
      <alignment horizontal="center" vertical="center" textRotation="180" wrapText="1"/>
    </xf>
    <xf numFmtId="0" fontId="32" fillId="0" borderId="50" xfId="82" applyFont="1" applyBorder="1" applyAlignment="1">
      <alignment vertical="center" textRotation="180" wrapText="1"/>
    </xf>
    <xf numFmtId="0" fontId="44" fillId="20" borderId="44" xfId="82" applyFont="1" applyFill="1" applyBorder="1" applyAlignment="1">
      <alignment horizontal="center" vertical="center"/>
    </xf>
    <xf numFmtId="0" fontId="44" fillId="20" borderId="40" xfId="82" applyFont="1" applyFill="1" applyBorder="1" applyAlignment="1">
      <alignment vertical="center"/>
    </xf>
    <xf numFmtId="0" fontId="44" fillId="20" borderId="51" xfId="82" applyFont="1" applyFill="1" applyBorder="1" applyAlignment="1">
      <alignment vertical="center"/>
    </xf>
    <xf numFmtId="0" fontId="33" fillId="20" borderId="44" xfId="82" applyFont="1" applyFill="1" applyBorder="1" applyAlignment="1">
      <alignment horizontal="center" vertical="center" wrapText="1"/>
    </xf>
    <xf numFmtId="0" fontId="0" fillId="0" borderId="44" xfId="82" applyFont="1" applyBorder="1" applyAlignment="1">
      <alignment horizontal="center" vertical="center"/>
    </xf>
    <xf numFmtId="0" fontId="0" fillId="0" borderId="40" xfId="82" applyFont="1" applyBorder="1" applyAlignment="1">
      <alignment vertical="center"/>
    </xf>
    <xf numFmtId="0" fontId="0" fillId="0" borderId="51" xfId="82" applyFont="1" applyBorder="1" applyAlignment="1">
      <alignment vertical="center"/>
    </xf>
    <xf numFmtId="14" fontId="0" fillId="0" borderId="40" xfId="82" applyNumberFormat="1" applyFont="1" applyBorder="1" applyAlignment="1">
      <alignment vertical="center"/>
    </xf>
    <xf numFmtId="14" fontId="0" fillId="0" borderId="51" xfId="82" applyNumberFormat="1" applyFont="1" applyBorder="1" applyAlignment="1">
      <alignment vertical="center"/>
    </xf>
    <xf numFmtId="1" fontId="0" fillId="0" borderId="51" xfId="82" applyNumberFormat="1" applyFont="1" applyBorder="1" applyAlignment="1">
      <alignment horizontal="center" vertical="center"/>
    </xf>
    <xf numFmtId="14" fontId="0" fillId="0" borderId="49" xfId="82" applyNumberFormat="1" applyFont="1" applyBorder="1" applyAlignment="1">
      <alignment horizontal="left" vertical="center"/>
    </xf>
    <xf numFmtId="0" fontId="0" fillId="0" borderId="44" xfId="82" applyFont="1" applyBorder="1" applyAlignment="1">
      <alignment horizontal="center" vertical="center" wrapText="1"/>
    </xf>
    <xf numFmtId="49" fontId="36" fillId="20" borderId="44" xfId="82" applyNumberFormat="1" applyFont="1" applyFill="1" applyBorder="1" applyAlignment="1">
      <alignment horizontal="center" vertical="center"/>
    </xf>
    <xf numFmtId="0" fontId="33" fillId="21" borderId="44" xfId="82" applyFont="1" applyFill="1" applyBorder="1" applyAlignment="1">
      <alignment horizontal="center" vertical="center" wrapText="1"/>
    </xf>
    <xf numFmtId="49" fontId="45" fillId="20" borderId="46" xfId="116" applyNumberFormat="1" applyFont="1" applyFill="1" applyBorder="1" applyAlignment="1">
      <alignment vertical="center" wrapText="1"/>
    </xf>
    <xf numFmtId="49" fontId="45" fillId="20" borderId="46" xfId="116" applyNumberFormat="1" applyFont="1" applyFill="1" applyBorder="1" applyAlignment="1">
      <alignment horizontal="center" vertical="center" wrapText="1"/>
    </xf>
    <xf numFmtId="4" fontId="45" fillId="20" borderId="48" xfId="82" applyNumberFormat="1" applyFont="1" applyFill="1" applyBorder="1" applyAlignment="1">
      <alignment horizontal="center" vertical="center" wrapText="1"/>
    </xf>
    <xf numFmtId="4" fontId="45" fillId="20" borderId="44" xfId="82" applyNumberFormat="1" applyFont="1" applyFill="1" applyBorder="1" applyAlignment="1">
      <alignment horizontal="center" vertical="center" wrapText="1"/>
    </xf>
    <xf numFmtId="1" fontId="52" fillId="24" borderId="44" xfId="82" applyNumberFormat="1" applyFill="1" applyBorder="1" applyAlignment="1">
      <alignment horizontal="left" vertical="center"/>
    </xf>
    <xf numFmtId="1" fontId="52" fillId="0" borderId="44" xfId="82" applyNumberFormat="1" applyBorder="1" applyAlignment="1">
      <alignment horizontal="center" vertical="center"/>
    </xf>
    <xf numFmtId="1" fontId="52" fillId="0" borderId="44" xfId="68" applyNumberFormat="1" applyBorder="1" applyAlignment="1">
      <alignment horizontal="center" vertical="center" wrapText="1"/>
    </xf>
    <xf numFmtId="171" fontId="32" fillId="42" borderId="45" xfId="107" applyNumberFormat="1" applyFont="1" applyFill="1" applyBorder="1" applyAlignment="1">
      <alignment horizontal="center" vertical="center" wrapText="1"/>
    </xf>
    <xf numFmtId="171" fontId="32" fillId="42" borderId="44" xfId="107" applyNumberFormat="1" applyFont="1" applyFill="1" applyBorder="1" applyAlignment="1">
      <alignment vertical="center" wrapText="1"/>
    </xf>
    <xf numFmtId="0" fontId="32" fillId="0" borderId="32" xfId="83" applyFont="1" applyBorder="1" applyAlignment="1">
      <alignment horizontal="center" vertical="center"/>
    </xf>
    <xf numFmtId="0" fontId="32" fillId="0" borderId="0" xfId="83" applyFont="1" applyAlignment="1">
      <alignment horizontal="center"/>
    </xf>
    <xf numFmtId="0" fontId="32" fillId="0" borderId="0" xfId="0" applyFont="1" applyAlignment="1">
      <alignment horizontal="center"/>
    </xf>
    <xf numFmtId="0" fontId="0" fillId="0" borderId="40" xfId="83" applyFont="1" applyBorder="1" applyAlignment="1">
      <alignment vertical="center"/>
    </xf>
    <xf numFmtId="0" fontId="0" fillId="0" borderId="27" xfId="83" applyFont="1" applyBorder="1" applyAlignment="1">
      <alignment vertical="center"/>
    </xf>
    <xf numFmtId="0" fontId="52" fillId="0" borderId="27" xfId="83" applyBorder="1" applyAlignment="1">
      <alignment horizontal="right" vertical="center"/>
    </xf>
    <xf numFmtId="170" fontId="32" fillId="20" borderId="0" xfId="83" applyNumberFormat="1" applyFont="1" applyFill="1" applyAlignment="1">
      <alignment horizontal="center" vertical="center"/>
    </xf>
    <xf numFmtId="0" fontId="0" fillId="0" borderId="0" xfId="83" applyFont="1" applyAlignment="1">
      <alignment horizontal="right" vertical="center"/>
    </xf>
    <xf numFmtId="2" fontId="52" fillId="0" borderId="0" xfId="82" applyNumberFormat="1"/>
    <xf numFmtId="1" fontId="0" fillId="20" borderId="44" xfId="0" applyNumberFormat="1" applyFill="1" applyBorder="1" applyAlignment="1">
      <alignment horizontal="center" vertical="center" wrapText="1"/>
    </xf>
    <xf numFmtId="49" fontId="0" fillId="20" borderId="44" xfId="116" applyNumberFormat="1" applyFont="1" applyFill="1" applyBorder="1" applyAlignment="1">
      <alignment vertical="center"/>
    </xf>
    <xf numFmtId="49" fontId="49" fillId="20" borderId="44" xfId="116" applyNumberFormat="1" applyFont="1" applyFill="1" applyBorder="1" applyAlignment="1">
      <alignment horizontal="center" vertical="center"/>
    </xf>
    <xf numFmtId="49" fontId="42" fillId="20" borderId="44" xfId="116" applyNumberFormat="1" applyFont="1" applyFill="1" applyBorder="1" applyAlignment="1">
      <alignment horizontal="center" vertical="center" wrapText="1"/>
    </xf>
    <xf numFmtId="4" fontId="0" fillId="4" borderId="66" xfId="0" applyNumberFormat="1" applyFill="1" applyBorder="1" applyAlignment="1">
      <alignment horizontal="center"/>
    </xf>
    <xf numFmtId="4" fontId="32" fillId="29" borderId="64" xfId="107" applyNumberFormat="1" applyFont="1" applyFill="1" applyBorder="1" applyAlignment="1">
      <alignment horizontal="center"/>
    </xf>
    <xf numFmtId="4" fontId="0" fillId="0" borderId="64" xfId="0" applyNumberFormat="1" applyBorder="1" applyAlignment="1">
      <alignment horizontal="center" vertical="center"/>
    </xf>
    <xf numFmtId="4" fontId="34" fillId="0" borderId="23" xfId="0" applyNumberFormat="1" applyFont="1" applyBorder="1" applyAlignment="1">
      <alignment vertical="center"/>
    </xf>
    <xf numFmtId="4" fontId="34" fillId="0" borderId="23" xfId="0" applyNumberFormat="1" applyFont="1" applyBorder="1" applyAlignment="1">
      <alignment horizontal="center" vertical="center"/>
    </xf>
    <xf numFmtId="4" fontId="35" fillId="0" borderId="64" xfId="107" applyNumberFormat="1" applyFont="1" applyBorder="1" applyAlignment="1">
      <alignment horizontal="center" vertical="center"/>
    </xf>
    <xf numFmtId="4" fontId="33" fillId="4" borderId="66" xfId="0" applyNumberFormat="1" applyFont="1" applyFill="1" applyBorder="1" applyAlignment="1">
      <alignment horizontal="center"/>
    </xf>
    <xf numFmtId="4" fontId="35" fillId="29" borderId="64" xfId="107" applyNumberFormat="1" applyFont="1" applyFill="1" applyBorder="1" applyAlignment="1">
      <alignment horizontal="center"/>
    </xf>
    <xf numFmtId="4" fontId="35" fillId="40" borderId="67" xfId="107" applyNumberFormat="1" applyFont="1" applyFill="1" applyBorder="1" applyAlignment="1">
      <alignment horizontal="center" vertical="center"/>
    </xf>
    <xf numFmtId="4" fontId="53" fillId="38" borderId="65" xfId="0" applyNumberFormat="1" applyFont="1" applyFill="1" applyBorder="1" applyAlignment="1">
      <alignment horizontal="center" vertical="center"/>
    </xf>
    <xf numFmtId="4" fontId="44" fillId="0" borderId="67" xfId="0" applyNumberFormat="1" applyFont="1" applyBorder="1" applyAlignment="1">
      <alignment horizontal="center" vertical="center"/>
    </xf>
    <xf numFmtId="4" fontId="44" fillId="40" borderId="68" xfId="107" applyNumberFormat="1" applyFont="1" applyFill="1" applyBorder="1" applyAlignment="1" applyProtection="1">
      <alignment horizontal="center" vertical="center"/>
      <protection locked="0"/>
    </xf>
    <xf numFmtId="0" fontId="63" fillId="39" borderId="68" xfId="107" applyFont="1" applyFill="1" applyBorder="1" applyAlignment="1" applyProtection="1">
      <alignment horizontal="center" wrapText="1"/>
      <protection locked="0"/>
    </xf>
    <xf numFmtId="0" fontId="63" fillId="36" borderId="68" xfId="107" applyFont="1" applyFill="1" applyBorder="1" applyAlignment="1" applyProtection="1">
      <alignment horizontal="center" wrapText="1"/>
      <protection locked="0"/>
    </xf>
    <xf numFmtId="171" fontId="32" fillId="26" borderId="45" xfId="107" applyNumberFormat="1" applyFont="1" applyFill="1" applyBorder="1" applyAlignment="1">
      <alignment horizontal="center" vertical="center" wrapText="1"/>
    </xf>
    <xf numFmtId="0" fontId="52" fillId="0" borderId="69" xfId="81" applyBorder="1"/>
    <xf numFmtId="0" fontId="52" fillId="0" borderId="25" xfId="68" applyBorder="1"/>
    <xf numFmtId="177" fontId="33" fillId="0" borderId="0" xfId="81" applyNumberFormat="1" applyFont="1" applyAlignment="1">
      <alignment horizontal="left"/>
    </xf>
    <xf numFmtId="0" fontId="52" fillId="0" borderId="70" xfId="81" applyBorder="1"/>
    <xf numFmtId="0" fontId="54" fillId="0" borderId="0" xfId="141" applyAlignment="1" applyProtection="1"/>
    <xf numFmtId="2" fontId="52" fillId="0" borderId="0" xfId="83" applyNumberFormat="1"/>
    <xf numFmtId="0" fontId="66" fillId="0" borderId="0" xfId="302"/>
    <xf numFmtId="0" fontId="66" fillId="0" borderId="0" xfId="302" quotePrefix="1"/>
    <xf numFmtId="2" fontId="66" fillId="0" borderId="0" xfId="302" applyNumberFormat="1"/>
    <xf numFmtId="4" fontId="66" fillId="0" borderId="0" xfId="302" applyNumberFormat="1"/>
    <xf numFmtId="0" fontId="53" fillId="48" borderId="27" xfId="0" applyFont="1" applyFill="1" applyBorder="1" applyAlignment="1">
      <alignment horizontal="center" vertical="center"/>
    </xf>
    <xf numFmtId="0" fontId="37" fillId="26" borderId="0" xfId="0" applyFont="1" applyFill="1" applyAlignment="1">
      <alignment horizontal="center" vertical="center"/>
    </xf>
    <xf numFmtId="0" fontId="37" fillId="26" borderId="0" xfId="0" applyFont="1" applyFill="1"/>
    <xf numFmtId="0" fontId="37" fillId="26" borderId="0" xfId="0" applyFont="1" applyFill="1" applyAlignment="1">
      <alignment horizontal="center"/>
    </xf>
    <xf numFmtId="0" fontId="37" fillId="26" borderId="0" xfId="0" applyFont="1" applyFill="1" applyAlignment="1">
      <alignment vertical="center"/>
    </xf>
    <xf numFmtId="1" fontId="0" fillId="27" borderId="46" xfId="0" applyNumberFormat="1" applyFill="1" applyBorder="1" applyAlignment="1">
      <alignment horizontal="center" vertical="center" wrapText="1"/>
    </xf>
    <xf numFmtId="1" fontId="0" fillId="27" borderId="48" xfId="0" applyNumberFormat="1" applyFill="1" applyBorder="1" applyAlignment="1">
      <alignment horizontal="center" vertical="center" wrapText="1"/>
    </xf>
    <xf numFmtId="4" fontId="0" fillId="26" borderId="57" xfId="0" applyNumberFormat="1" applyFill="1" applyBorder="1" applyAlignment="1">
      <alignment horizontal="center" vertical="center"/>
    </xf>
    <xf numFmtId="0" fontId="49" fillId="20" borderId="10" xfId="0" applyFont="1" applyFill="1" applyBorder="1" applyAlignment="1">
      <alignment horizontal="center" vertical="center"/>
    </xf>
    <xf numFmtId="14" fontId="49" fillId="20" borderId="12" xfId="0" applyNumberFormat="1" applyFont="1" applyFill="1" applyBorder="1" applyAlignment="1">
      <alignment horizontal="center" vertical="center"/>
    </xf>
    <xf numFmtId="14" fontId="49" fillId="20" borderId="29" xfId="0" applyNumberFormat="1" applyFont="1" applyFill="1" applyBorder="1" applyAlignment="1">
      <alignment horizontal="center" vertical="center"/>
    </xf>
    <xf numFmtId="49" fontId="42" fillId="20" borderId="0" xfId="116" applyNumberFormat="1" applyFont="1" applyFill="1" applyAlignment="1">
      <alignment horizontal="center" vertical="center" wrapText="1"/>
    </xf>
    <xf numFmtId="49" fontId="34" fillId="20" borderId="44" xfId="116" applyNumberFormat="1" applyFont="1" applyFill="1" applyBorder="1" applyAlignment="1">
      <alignment horizontal="center" vertical="center" wrapText="1"/>
    </xf>
    <xf numFmtId="49" fontId="34" fillId="20" borderId="40" xfId="116" applyNumberFormat="1" applyFont="1" applyFill="1" applyBorder="1" applyAlignment="1">
      <alignment horizontal="center" vertical="center" wrapText="1"/>
    </xf>
    <xf numFmtId="49" fontId="32" fillId="20" borderId="48" xfId="116" applyNumberFormat="1" applyFont="1" applyFill="1" applyBorder="1" applyAlignment="1">
      <alignment horizontal="center" vertical="center" wrapText="1"/>
    </xf>
    <xf numFmtId="4" fontId="34" fillId="41" borderId="72" xfId="0" applyNumberFormat="1" applyFont="1" applyFill="1" applyBorder="1" applyAlignment="1">
      <alignment horizontal="center" vertical="center"/>
    </xf>
    <xf numFmtId="4" fontId="68" fillId="41" borderId="31" xfId="0" applyNumberFormat="1" applyFont="1" applyFill="1" applyBorder="1" applyAlignment="1">
      <alignment horizontal="center" vertical="center"/>
    </xf>
    <xf numFmtId="4" fontId="69" fillId="41" borderId="73" xfId="0" applyNumberFormat="1" applyFont="1" applyFill="1" applyBorder="1" applyAlignment="1">
      <alignment horizontal="center" vertical="center"/>
    </xf>
    <xf numFmtId="0" fontId="0" fillId="0" borderId="76" xfId="0" applyBorder="1"/>
    <xf numFmtId="0" fontId="0" fillId="0" borderId="0" xfId="0" applyAlignment="1">
      <alignment horizontal="center"/>
    </xf>
    <xf numFmtId="0" fontId="0" fillId="0" borderId="88" xfId="0" applyBorder="1"/>
    <xf numFmtId="172" fontId="11" fillId="20" borderId="89" xfId="0" applyNumberFormat="1" applyFont="1" applyFill="1" applyBorder="1" applyAlignment="1">
      <alignment horizontal="center"/>
    </xf>
    <xf numFmtId="0" fontId="62" fillId="0" borderId="90" xfId="0" applyFont="1" applyBorder="1"/>
    <xf numFmtId="0" fontId="62" fillId="0" borderId="85" xfId="0" applyFont="1" applyBorder="1"/>
    <xf numFmtId="0" fontId="0" fillId="0" borderId="27" xfId="0" applyBorder="1"/>
    <xf numFmtId="0" fontId="33" fillId="0" borderId="27" xfId="0" applyFont="1" applyBorder="1" applyAlignment="1">
      <alignment horizontal="center"/>
    </xf>
    <xf numFmtId="0" fontId="38" fillId="0" borderId="27" xfId="0" applyFont="1" applyBorder="1"/>
    <xf numFmtId="0" fontId="38" fillId="37" borderId="27" xfId="0" applyFont="1" applyFill="1" applyBorder="1"/>
    <xf numFmtId="0" fontId="38" fillId="0" borderId="27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37" fillId="50" borderId="0" xfId="107" applyFont="1" applyFill="1" applyAlignment="1">
      <alignment horizontal="center"/>
    </xf>
    <xf numFmtId="14" fontId="37" fillId="50" borderId="0" xfId="107" applyNumberFormat="1" applyFont="1" applyFill="1" applyAlignment="1">
      <alignment horizontal="center"/>
    </xf>
    <xf numFmtId="0" fontId="0" fillId="39" borderId="0" xfId="0" applyFill="1"/>
    <xf numFmtId="0" fontId="0" fillId="39" borderId="27" xfId="0" applyFill="1" applyBorder="1"/>
    <xf numFmtId="0" fontId="0" fillId="49" borderId="93" xfId="0" applyFill="1" applyBorder="1" applyAlignment="1">
      <alignment horizontal="center" vertical="center"/>
    </xf>
    <xf numFmtId="0" fontId="0" fillId="49" borderId="79" xfId="0" applyFill="1" applyBorder="1" applyAlignment="1">
      <alignment horizontal="center" vertical="center"/>
    </xf>
    <xf numFmtId="0" fontId="0" fillId="49" borderId="81" xfId="0" applyFill="1" applyBorder="1" applyAlignment="1">
      <alignment horizontal="center" vertical="center"/>
    </xf>
    <xf numFmtId="0" fontId="70" fillId="0" borderId="83" xfId="0" applyFont="1" applyBorder="1"/>
    <xf numFmtId="0" fontId="70" fillId="0" borderId="85" xfId="0" applyFont="1" applyBorder="1"/>
    <xf numFmtId="0" fontId="70" fillId="0" borderId="84" xfId="0" applyFont="1" applyBorder="1"/>
    <xf numFmtId="14" fontId="38" fillId="0" borderId="27" xfId="0" applyNumberFormat="1" applyFont="1" applyBorder="1" applyAlignment="1">
      <alignment horizontal="center"/>
    </xf>
    <xf numFmtId="0" fontId="0" fillId="52" borderId="87" xfId="0" applyFill="1" applyBorder="1"/>
    <xf numFmtId="0" fontId="0" fillId="52" borderId="75" xfId="0" applyFill="1" applyBorder="1"/>
    <xf numFmtId="0" fontId="0" fillId="49" borderId="80" xfId="0" applyFill="1" applyBorder="1" applyAlignment="1">
      <alignment horizontal="center" vertical="center"/>
    </xf>
    <xf numFmtId="0" fontId="38" fillId="0" borderId="0" xfId="0" applyFont="1" applyAlignment="1">
      <alignment horizontal="center"/>
    </xf>
    <xf numFmtId="1" fontId="49" fillId="0" borderId="89" xfId="82" applyNumberFormat="1" applyFont="1" applyBorder="1" applyAlignment="1">
      <alignment horizontal="center" vertical="center"/>
    </xf>
    <xf numFmtId="4" fontId="49" fillId="0" borderId="89" xfId="82" applyNumberFormat="1" applyFont="1" applyBorder="1" applyAlignment="1">
      <alignment horizontal="center" vertical="center"/>
    </xf>
    <xf numFmtId="0" fontId="53" fillId="48" borderId="27" xfId="0" applyFont="1" applyFill="1" applyBorder="1" applyAlignment="1">
      <alignment horizontal="right" vertical="center"/>
    </xf>
    <xf numFmtId="0" fontId="0" fillId="29" borderId="27" xfId="0" applyFill="1" applyBorder="1" applyAlignment="1">
      <alignment horizontal="right" vertical="center"/>
    </xf>
    <xf numFmtId="2" fontId="0" fillId="29" borderId="27" xfId="0" applyNumberFormat="1" applyFill="1" applyBorder="1" applyAlignment="1">
      <alignment horizontal="right" vertical="center"/>
    </xf>
    <xf numFmtId="0" fontId="66" fillId="0" borderId="0" xfId="302" applyAlignment="1">
      <alignment horizontal="right"/>
    </xf>
    <xf numFmtId="0" fontId="52" fillId="0" borderId="0" xfId="83" applyAlignment="1">
      <alignment horizontal="right"/>
    </xf>
    <xf numFmtId="181" fontId="0" fillId="29" borderId="27" xfId="0" applyNumberFormat="1" applyFill="1" applyBorder="1" applyAlignment="1">
      <alignment horizontal="right" vertical="center"/>
    </xf>
    <xf numFmtId="164" fontId="49" fillId="24" borderId="26" xfId="304" applyFont="1" applyFill="1" applyBorder="1" applyAlignment="1">
      <alignment horizontal="center" vertical="center"/>
    </xf>
    <xf numFmtId="182" fontId="52" fillId="0" borderId="0" xfId="81" applyNumberFormat="1"/>
    <xf numFmtId="14" fontId="0" fillId="0" borderId="32" xfId="0" applyNumberFormat="1" applyBorder="1" applyAlignment="1">
      <alignment horizontal="center"/>
    </xf>
    <xf numFmtId="0" fontId="32" fillId="43" borderId="28" xfId="107" applyFont="1" applyFill="1" applyBorder="1" applyAlignment="1">
      <alignment horizontal="center" vertical="center"/>
    </xf>
    <xf numFmtId="2" fontId="34" fillId="41" borderId="101" xfId="0" applyNumberFormat="1" applyFont="1" applyFill="1" applyBorder="1" applyAlignment="1" applyProtection="1">
      <alignment horizontal="center" vertical="center"/>
      <protection locked="0"/>
    </xf>
    <xf numFmtId="0" fontId="49" fillId="0" borderId="0" xfId="0" applyFont="1" applyAlignment="1">
      <alignment horizontal="center"/>
    </xf>
    <xf numFmtId="0" fontId="11" fillId="0" borderId="110" xfId="400" applyFont="1" applyBorder="1" applyAlignment="1">
      <alignment horizontal="left" wrapText="1"/>
    </xf>
    <xf numFmtId="0" fontId="67" fillId="0" borderId="0" xfId="0" applyFont="1" applyAlignment="1">
      <alignment horizontal="center" vertical="center"/>
    </xf>
    <xf numFmtId="0" fontId="49" fillId="0" borderId="0" xfId="0" applyFont="1" applyAlignment="1">
      <alignment horizontal="right"/>
    </xf>
    <xf numFmtId="0" fontId="32" fillId="0" borderId="0" xfId="107" applyFont="1" applyAlignment="1" applyProtection="1">
      <alignment horizontal="center"/>
      <protection locked="0"/>
    </xf>
    <xf numFmtId="0" fontId="32" fillId="40" borderId="0" xfId="107" applyFont="1" applyFill="1" applyAlignment="1" applyProtection="1">
      <alignment horizontal="center"/>
      <protection locked="0"/>
    </xf>
    <xf numFmtId="0" fontId="32" fillId="45" borderId="111" xfId="107" applyFont="1" applyFill="1" applyBorder="1" applyAlignment="1">
      <alignment horizontal="center"/>
    </xf>
    <xf numFmtId="171" fontId="0" fillId="20" borderId="122" xfId="0" applyNumberFormat="1" applyFill="1" applyBorder="1" applyAlignment="1">
      <alignment horizontal="center" vertical="center" wrapText="1"/>
    </xf>
    <xf numFmtId="171" fontId="0" fillId="35" borderId="123" xfId="0" applyNumberFormat="1" applyFill="1" applyBorder="1" applyAlignment="1">
      <alignment horizontal="center" vertical="center" wrapText="1"/>
    </xf>
    <xf numFmtId="49" fontId="42" fillId="20" borderId="120" xfId="116" applyNumberFormat="1" applyFont="1" applyFill="1" applyBorder="1" applyAlignment="1">
      <alignment horizontal="center" vertical="center" wrapText="1"/>
    </xf>
    <xf numFmtId="49" fontId="42" fillId="20" borderId="125" xfId="116" applyNumberFormat="1" applyFont="1" applyFill="1" applyBorder="1" applyAlignment="1">
      <alignment horizontal="center" vertical="center" wrapText="1"/>
    </xf>
    <xf numFmtId="2" fontId="34" fillId="54" borderId="121" xfId="0" applyNumberFormat="1" applyFont="1" applyFill="1" applyBorder="1" applyAlignment="1" applyProtection="1">
      <alignment horizontal="center" vertical="center"/>
      <protection locked="0"/>
    </xf>
    <xf numFmtId="2" fontId="44" fillId="54" borderId="121" xfId="0" applyNumberFormat="1" applyFont="1" applyFill="1" applyBorder="1" applyAlignment="1" applyProtection="1">
      <alignment horizontal="center" vertical="center"/>
      <protection locked="0"/>
    </xf>
    <xf numFmtId="4" fontId="0" fillId="0" borderId="31" xfId="0" applyNumberFormat="1" applyBorder="1" applyAlignment="1">
      <alignment vertical="center"/>
    </xf>
    <xf numFmtId="4" fontId="0" fillId="0" borderId="31" xfId="0" applyNumberFormat="1" applyBorder="1" applyAlignment="1">
      <alignment horizontal="center" vertical="center"/>
    </xf>
    <xf numFmtId="1" fontId="0" fillId="20" borderId="123" xfId="0" applyNumberFormat="1" applyFill="1" applyBorder="1" applyAlignment="1">
      <alignment horizontal="center" vertical="center" wrapText="1"/>
    </xf>
    <xf numFmtId="1" fontId="0" fillId="20" borderId="124" xfId="0" applyNumberFormat="1" applyFill="1" applyBorder="1" applyAlignment="1">
      <alignment horizontal="center" vertical="center" wrapText="1"/>
    </xf>
    <xf numFmtId="4" fontId="33" fillId="0" borderId="115" xfId="0" applyNumberFormat="1" applyFont="1" applyBorder="1" applyAlignment="1">
      <alignment horizontal="center" vertical="center"/>
    </xf>
    <xf numFmtId="0" fontId="11" fillId="0" borderId="126" xfId="115" applyFont="1" applyBorder="1" applyAlignment="1">
      <alignment horizontal="left" wrapText="1"/>
    </xf>
    <xf numFmtId="173" fontId="37" fillId="0" borderId="15" xfId="0" applyNumberFormat="1" applyFont="1" applyBorder="1" applyAlignment="1">
      <alignment vertical="center" wrapText="1"/>
    </xf>
    <xf numFmtId="14" fontId="37" fillId="0" borderId="15" xfId="0" applyNumberFormat="1" applyFont="1" applyBorder="1" applyAlignment="1">
      <alignment horizontal="left" vertical="center"/>
    </xf>
    <xf numFmtId="180" fontId="34" fillId="0" borderId="15" xfId="0" applyNumberFormat="1" applyFont="1" applyBorder="1" applyAlignment="1">
      <alignment horizontal="center" vertical="center"/>
    </xf>
    <xf numFmtId="0" fontId="71" fillId="55" borderId="131" xfId="0" applyFont="1" applyFill="1" applyBorder="1" applyAlignment="1">
      <alignment horizontal="center" vertical="center"/>
    </xf>
    <xf numFmtId="0" fontId="71" fillId="56" borderId="131" xfId="0" applyFont="1" applyFill="1" applyBorder="1" applyAlignment="1">
      <alignment horizontal="center" vertical="center"/>
    </xf>
    <xf numFmtId="0" fontId="71" fillId="57" borderId="131" xfId="0" applyFont="1" applyFill="1" applyBorder="1" applyAlignment="1">
      <alignment horizontal="center" vertical="center"/>
    </xf>
    <xf numFmtId="0" fontId="71" fillId="58" borderId="131" xfId="0" applyFont="1" applyFill="1" applyBorder="1" applyAlignment="1">
      <alignment horizontal="center" vertical="center"/>
    </xf>
    <xf numFmtId="0" fontId="72" fillId="59" borderId="131" xfId="0" applyFont="1" applyFill="1" applyBorder="1" applyAlignment="1">
      <alignment horizontal="center" vertical="center"/>
    </xf>
    <xf numFmtId="0" fontId="0" fillId="0" borderId="0" xfId="0" quotePrefix="1"/>
    <xf numFmtId="0" fontId="53" fillId="48" borderId="34" xfId="0" applyFont="1" applyFill="1" applyBorder="1" applyAlignment="1">
      <alignment horizontal="center" vertical="center"/>
    </xf>
    <xf numFmtId="14" fontId="52" fillId="26" borderId="0" xfId="83" applyNumberFormat="1" applyFill="1"/>
    <xf numFmtId="0" fontId="52" fillId="29" borderId="0" xfId="83" applyFill="1"/>
    <xf numFmtId="14" fontId="52" fillId="29" borderId="0" xfId="83" applyNumberFormat="1" applyFill="1" applyAlignment="1">
      <alignment horizontal="right"/>
    </xf>
    <xf numFmtId="14" fontId="52" fillId="29" borderId="0" xfId="83" applyNumberFormat="1" applyFill="1"/>
    <xf numFmtId="0" fontId="0" fillId="26" borderId="27" xfId="0" applyFill="1" applyBorder="1" applyAlignment="1">
      <alignment horizontal="center" vertical="center"/>
    </xf>
    <xf numFmtId="14" fontId="0" fillId="27" borderId="134" xfId="0" applyNumberFormat="1" applyFill="1" applyBorder="1" applyAlignment="1">
      <alignment horizontal="center" vertical="center" wrapText="1"/>
    </xf>
    <xf numFmtId="14" fontId="0" fillId="27" borderId="135" xfId="0" applyNumberFormat="1" applyFill="1" applyBorder="1" applyAlignment="1">
      <alignment horizontal="center" vertical="center" wrapText="1"/>
    </xf>
    <xf numFmtId="4" fontId="64" fillId="0" borderId="123" xfId="107" applyNumberFormat="1" applyFont="1" applyBorder="1" applyAlignment="1">
      <alignment horizontal="center" vertical="center"/>
    </xf>
    <xf numFmtId="4" fontId="68" fillId="37" borderId="130" xfId="116" applyNumberFormat="1" applyFont="1" applyFill="1" applyBorder="1" applyAlignment="1">
      <alignment horizontal="center" vertical="center" wrapText="1"/>
    </xf>
    <xf numFmtId="183" fontId="68" fillId="37" borderId="15" xfId="618" applyNumberFormat="1" applyFont="1" applyFill="1" applyBorder="1" applyAlignment="1" applyProtection="1">
      <alignment horizontal="center" vertical="center" wrapText="1"/>
    </xf>
    <xf numFmtId="180" fontId="34" fillId="37" borderId="15" xfId="0" applyNumberFormat="1" applyFont="1" applyFill="1" applyBorder="1" applyAlignment="1">
      <alignment horizontal="center" vertical="center"/>
    </xf>
    <xf numFmtId="4" fontId="68" fillId="37" borderId="15" xfId="0" applyNumberFormat="1" applyFont="1" applyFill="1" applyBorder="1" applyAlignment="1">
      <alignment horizontal="center" vertical="center"/>
    </xf>
    <xf numFmtId="14" fontId="68" fillId="37" borderId="15" xfId="0" applyNumberFormat="1" applyFont="1" applyFill="1" applyBorder="1" applyAlignment="1">
      <alignment horizontal="center" vertical="center" wrapText="1"/>
    </xf>
    <xf numFmtId="173" fontId="73" fillId="37" borderId="15" xfId="0" applyNumberFormat="1" applyFont="1" applyFill="1" applyBorder="1" applyAlignment="1">
      <alignment vertical="center" wrapText="1"/>
    </xf>
    <xf numFmtId="14" fontId="37" fillId="37" borderId="15" xfId="0" applyNumberFormat="1" applyFont="1" applyFill="1" applyBorder="1" applyAlignment="1">
      <alignment horizontal="left" vertical="center"/>
    </xf>
    <xf numFmtId="180" fontId="68" fillId="37" borderId="15" xfId="0" applyNumberFormat="1" applyFont="1" applyFill="1" applyBorder="1" applyAlignment="1">
      <alignment horizontal="center" vertical="center"/>
    </xf>
    <xf numFmtId="14" fontId="68" fillId="37" borderId="15" xfId="116" applyNumberFormat="1" applyFont="1" applyFill="1" applyBorder="1" applyAlignment="1">
      <alignment horizontal="center" vertical="center" wrapText="1"/>
    </xf>
    <xf numFmtId="4" fontId="69" fillId="37" borderId="12" xfId="116" applyNumberFormat="1" applyFont="1" applyFill="1" applyBorder="1" applyAlignment="1">
      <alignment horizontal="center" vertical="center" wrapText="1"/>
    </xf>
    <xf numFmtId="183" fontId="68" fillId="37" borderId="30" xfId="618" applyNumberFormat="1" applyFont="1" applyFill="1" applyBorder="1" applyAlignment="1" applyProtection="1">
      <alignment horizontal="center" vertical="center" wrapText="1"/>
    </xf>
    <xf numFmtId="180" fontId="68" fillId="37" borderId="30" xfId="0" applyNumberFormat="1" applyFont="1" applyFill="1" applyBorder="1" applyAlignment="1">
      <alignment horizontal="center" vertical="center"/>
    </xf>
    <xf numFmtId="4" fontId="68" fillId="37" borderId="30" xfId="0" applyNumberFormat="1" applyFont="1" applyFill="1" applyBorder="1" applyAlignment="1">
      <alignment horizontal="center" vertical="center"/>
    </xf>
    <xf numFmtId="14" fontId="69" fillId="37" borderId="30" xfId="116" applyNumberFormat="1" applyFont="1" applyFill="1" applyBorder="1" applyAlignment="1">
      <alignment horizontal="center" vertical="center" wrapText="1"/>
    </xf>
    <xf numFmtId="173" fontId="73" fillId="37" borderId="30" xfId="0" applyNumberFormat="1" applyFont="1" applyFill="1" applyBorder="1" applyAlignment="1">
      <alignment vertical="center" wrapText="1"/>
    </xf>
    <xf numFmtId="14" fontId="37" fillId="37" borderId="30" xfId="0" applyNumberFormat="1" applyFont="1" applyFill="1" applyBorder="1" applyAlignment="1">
      <alignment horizontal="left" vertical="center"/>
    </xf>
    <xf numFmtId="14" fontId="52" fillId="0" borderId="75" xfId="0" applyNumberFormat="1" applyFont="1" applyBorder="1" applyAlignment="1">
      <alignment horizontal="left" vertical="center"/>
    </xf>
    <xf numFmtId="4" fontId="68" fillId="0" borderId="132" xfId="0" applyNumberFormat="1" applyFont="1" applyBorder="1" applyAlignment="1">
      <alignment horizontal="center" vertical="center" wrapText="1"/>
    </xf>
    <xf numFmtId="184" fontId="68" fillId="0" borderId="15" xfId="0" applyNumberFormat="1" applyFont="1" applyBorder="1" applyAlignment="1">
      <alignment horizontal="center" vertical="center" wrapText="1"/>
    </xf>
    <xf numFmtId="4" fontId="68" fillId="0" borderId="15" xfId="0" applyNumberFormat="1" applyFont="1" applyBorder="1" applyAlignment="1">
      <alignment horizontal="center" vertical="center"/>
    </xf>
    <xf numFmtId="4" fontId="68" fillId="0" borderId="133" xfId="0" applyNumberFormat="1" applyFont="1" applyBorder="1" applyAlignment="1">
      <alignment horizontal="center" vertical="center"/>
    </xf>
    <xf numFmtId="14" fontId="68" fillId="0" borderId="15" xfId="0" applyNumberFormat="1" applyFont="1" applyBorder="1" applyAlignment="1">
      <alignment horizontal="center" vertical="center" wrapText="1"/>
    </xf>
    <xf numFmtId="173" fontId="68" fillId="0" borderId="15" xfId="0" applyNumberFormat="1" applyFont="1" applyBorder="1" applyAlignment="1">
      <alignment vertical="center" wrapText="1"/>
    </xf>
    <xf numFmtId="14" fontId="52" fillId="0" borderId="0" xfId="0" applyNumberFormat="1" applyFont="1" applyAlignment="1">
      <alignment horizontal="left" vertical="center"/>
    </xf>
    <xf numFmtId="180" fontId="68" fillId="0" borderId="15" xfId="0" applyNumberFormat="1" applyFont="1" applyBorder="1" applyAlignment="1">
      <alignment horizontal="center" vertical="center"/>
    </xf>
    <xf numFmtId="184" fontId="68" fillId="0" borderId="30" xfId="0" applyNumberFormat="1" applyFont="1" applyBorder="1" applyAlignment="1">
      <alignment horizontal="center" vertical="center" wrapText="1"/>
    </xf>
    <xf numFmtId="180" fontId="68" fillId="0" borderId="30" xfId="0" applyNumberFormat="1" applyFont="1" applyBorder="1" applyAlignment="1">
      <alignment horizontal="center" vertical="center"/>
    </xf>
    <xf numFmtId="4" fontId="68" fillId="0" borderId="30" xfId="0" applyNumberFormat="1" applyFont="1" applyBorder="1" applyAlignment="1">
      <alignment horizontal="center" vertical="center"/>
    </xf>
    <xf numFmtId="14" fontId="69" fillId="0" borderId="30" xfId="0" applyNumberFormat="1" applyFont="1" applyBorder="1" applyAlignment="1">
      <alignment horizontal="center" vertical="center" wrapText="1"/>
    </xf>
    <xf numFmtId="173" fontId="68" fillId="0" borderId="30" xfId="0" applyNumberFormat="1" applyFont="1" applyBorder="1" applyAlignment="1">
      <alignment vertical="center" wrapText="1"/>
    </xf>
    <xf numFmtId="0" fontId="0" fillId="0" borderId="0" xfId="83" quotePrefix="1" applyFont="1"/>
    <xf numFmtId="172" fontId="34" fillId="60" borderId="44" xfId="82" applyNumberFormat="1" applyFont="1" applyFill="1" applyBorder="1" applyAlignment="1">
      <alignment horizontal="center" vertical="center"/>
    </xf>
    <xf numFmtId="0" fontId="78" fillId="0" borderId="143" xfId="0" applyFont="1" applyBorder="1" applyAlignment="1" applyProtection="1">
      <alignment horizontal="center" vertical="center"/>
      <protection locked="0"/>
    </xf>
    <xf numFmtId="0" fontId="78" fillId="36" borderId="143" xfId="0" applyFont="1" applyFill="1" applyBorder="1" applyAlignment="1" applyProtection="1">
      <alignment horizontal="center" vertical="center"/>
      <protection locked="0"/>
    </xf>
    <xf numFmtId="0" fontId="79" fillId="0" borderId="145" xfId="0" applyFont="1" applyBorder="1" applyAlignment="1" applyProtection="1">
      <alignment horizontal="center"/>
      <protection locked="0"/>
    </xf>
    <xf numFmtId="0" fontId="79" fillId="36" borderId="145" xfId="0" applyFont="1" applyFill="1" applyBorder="1" applyAlignment="1" applyProtection="1">
      <alignment horizontal="center"/>
      <protection locked="0"/>
    </xf>
    <xf numFmtId="44" fontId="52" fillId="0" borderId="27" xfId="622" applyFont="1" applyFill="1" applyBorder="1" applyAlignment="1">
      <alignment horizontal="center"/>
    </xf>
    <xf numFmtId="186" fontId="52" fillId="0" borderId="27" xfId="72" applyNumberFormat="1" applyBorder="1" applyAlignment="1">
      <alignment horizontal="center"/>
    </xf>
    <xf numFmtId="4" fontId="52" fillId="0" borderId="27" xfId="81" applyNumberFormat="1" applyBorder="1"/>
    <xf numFmtId="4" fontId="52" fillId="26" borderId="27" xfId="81" applyNumberFormat="1" applyFill="1" applyBorder="1"/>
    <xf numFmtId="0" fontId="33" fillId="62" borderId="27" xfId="72" applyFont="1" applyFill="1" applyBorder="1" applyAlignment="1">
      <alignment horizontal="center" vertical="center"/>
    </xf>
    <xf numFmtId="0" fontId="34" fillId="8" borderId="147" xfId="0" applyFont="1" applyFill="1" applyBorder="1" applyAlignment="1">
      <alignment horizontal="center" vertical="center"/>
    </xf>
    <xf numFmtId="0" fontId="34" fillId="6" borderId="147" xfId="0" applyFont="1" applyFill="1" applyBorder="1" applyAlignment="1">
      <alignment horizontal="center" vertical="center"/>
    </xf>
    <xf numFmtId="4" fontId="68" fillId="0" borderId="148" xfId="0" applyNumberFormat="1" applyFont="1" applyBorder="1" applyAlignment="1">
      <alignment horizontal="center" vertical="center"/>
    </xf>
    <xf numFmtId="49" fontId="45" fillId="37" borderId="142" xfId="621" applyNumberFormat="1" applyFont="1" applyFill="1" applyBorder="1" applyAlignment="1">
      <alignment horizontal="center" vertical="center"/>
    </xf>
    <xf numFmtId="0" fontId="52" fillId="37" borderId="0" xfId="80" applyFill="1"/>
    <xf numFmtId="49" fontId="45" fillId="37" borderId="30" xfId="621" applyNumberFormat="1" applyFont="1" applyFill="1" applyBorder="1" applyAlignment="1">
      <alignment horizontal="center" vertical="center"/>
    </xf>
    <xf numFmtId="0" fontId="75" fillId="37" borderId="27" xfId="80" applyFont="1" applyFill="1" applyBorder="1" applyAlignment="1" applyProtection="1">
      <alignment horizontal="center" vertical="center"/>
      <protection hidden="1"/>
    </xf>
    <xf numFmtId="185" fontId="81" fillId="37" borderId="27" xfId="80" applyNumberFormat="1" applyFont="1" applyFill="1" applyBorder="1" applyAlignment="1" applyProtection="1">
      <alignment horizontal="center" vertical="center"/>
      <protection hidden="1"/>
    </xf>
    <xf numFmtId="0" fontId="52" fillId="37" borderId="0" xfId="80" applyFill="1" applyAlignment="1" applyProtection="1">
      <alignment vertical="center"/>
      <protection hidden="1"/>
    </xf>
    <xf numFmtId="0" fontId="33" fillId="62" borderId="137" xfId="81" applyFont="1" applyFill="1" applyBorder="1" applyAlignment="1">
      <alignment vertical="center"/>
    </xf>
    <xf numFmtId="0" fontId="33" fillId="62" borderId="141" xfId="81" applyFont="1" applyFill="1" applyBorder="1" applyAlignment="1">
      <alignment vertical="center"/>
    </xf>
    <xf numFmtId="4" fontId="34" fillId="0" borderId="149" xfId="0" applyNumberFormat="1" applyFont="1" applyBorder="1" applyAlignment="1">
      <alignment horizontal="center" vertical="center"/>
    </xf>
    <xf numFmtId="0" fontId="34" fillId="8" borderId="150" xfId="0" applyFont="1" applyFill="1" applyBorder="1" applyAlignment="1">
      <alignment horizontal="center" vertical="center"/>
    </xf>
    <xf numFmtId="0" fontId="34" fillId="14" borderId="150" xfId="0" applyFont="1" applyFill="1" applyBorder="1" applyAlignment="1">
      <alignment horizontal="center" vertical="center"/>
    </xf>
    <xf numFmtId="0" fontId="34" fillId="34" borderId="150" xfId="0" applyFont="1" applyFill="1" applyBorder="1" applyAlignment="1">
      <alignment horizontal="center" vertical="center"/>
    </xf>
    <xf numFmtId="0" fontId="44" fillId="44" borderId="150" xfId="0" applyFont="1" applyFill="1" applyBorder="1" applyAlignment="1">
      <alignment horizontal="center" vertical="center"/>
    </xf>
    <xf numFmtId="0" fontId="11" fillId="0" borderId="151" xfId="619" applyFont="1" applyBorder="1" applyAlignment="1">
      <alignment horizontal="left" wrapText="1"/>
    </xf>
    <xf numFmtId="4" fontId="71" fillId="0" borderId="152" xfId="0" applyNumberFormat="1" applyFont="1" applyBorder="1" applyAlignment="1">
      <alignment horizontal="center" vertical="center"/>
    </xf>
    <xf numFmtId="164" fontId="34" fillId="37" borderId="27" xfId="304" applyFont="1" applyFill="1" applyBorder="1" applyAlignment="1" applyProtection="1">
      <alignment horizontal="center" vertical="center"/>
      <protection hidden="1"/>
    </xf>
    <xf numFmtId="164" fontId="52" fillId="37" borderId="27" xfId="304" applyFont="1" applyFill="1" applyBorder="1" applyProtection="1">
      <protection hidden="1"/>
    </xf>
    <xf numFmtId="164" fontId="74" fillId="0" borderId="27" xfId="304" applyFont="1" applyBorder="1" applyAlignment="1" applyProtection="1">
      <alignment horizontal="center" vertical="center"/>
      <protection hidden="1"/>
    </xf>
    <xf numFmtId="164" fontId="52" fillId="37" borderId="0" xfId="304" applyFill="1" applyAlignment="1">
      <alignment horizontal="center"/>
    </xf>
    <xf numFmtId="164" fontId="52" fillId="37" borderId="0" xfId="304" applyFill="1"/>
    <xf numFmtId="0" fontId="0" fillId="37" borderId="0" xfId="80" applyFont="1" applyFill="1"/>
    <xf numFmtId="0" fontId="43" fillId="0" borderId="0" xfId="82" applyFont="1" applyAlignment="1">
      <alignment vertical="center"/>
    </xf>
    <xf numFmtId="0" fontId="33" fillId="0" borderId="0" xfId="82" applyFont="1" applyAlignment="1">
      <alignment vertical="center"/>
    </xf>
    <xf numFmtId="0" fontId="49" fillId="0" borderId="85" xfId="0" applyFont="1" applyBorder="1"/>
    <xf numFmtId="1" fontId="0" fillId="0" borderId="0" xfId="82" applyNumberFormat="1" applyFont="1" applyAlignment="1">
      <alignment horizontal="left"/>
    </xf>
    <xf numFmtId="1" fontId="0" fillId="0" borderId="0" xfId="82" applyNumberFormat="1" applyFont="1" applyAlignment="1">
      <alignment horizontal="center"/>
    </xf>
    <xf numFmtId="0" fontId="0" fillId="0" borderId="0" xfId="82" applyFont="1" applyAlignment="1">
      <alignment vertical="center"/>
    </xf>
    <xf numFmtId="1" fontId="49" fillId="24" borderId="94" xfId="82" applyNumberFormat="1" applyFont="1" applyFill="1" applyBorder="1" applyAlignment="1">
      <alignment horizontal="left" vertical="center"/>
    </xf>
    <xf numFmtId="14" fontId="49" fillId="24" borderId="94" xfId="82" applyNumberFormat="1" applyFont="1" applyFill="1" applyBorder="1" applyAlignment="1">
      <alignment horizontal="left" vertical="center"/>
    </xf>
    <xf numFmtId="1" fontId="49" fillId="0" borderId="94" xfId="82" applyNumberFormat="1" applyFont="1" applyBorder="1" applyAlignment="1">
      <alignment horizontal="center" vertical="center"/>
    </xf>
    <xf numFmtId="0" fontId="0" fillId="0" borderId="24" xfId="82" applyFont="1" applyBorder="1" applyAlignment="1">
      <alignment vertical="center"/>
    </xf>
    <xf numFmtId="1" fontId="49" fillId="0" borderId="135" xfId="82" applyNumberFormat="1" applyFont="1" applyBorder="1" applyAlignment="1">
      <alignment horizontal="center" vertical="center"/>
    </xf>
    <xf numFmtId="0" fontId="0" fillId="0" borderId="69" xfId="81" applyFont="1" applyBorder="1"/>
    <xf numFmtId="0" fontId="33" fillId="63" borderId="44" xfId="82" applyFont="1" applyFill="1" applyBorder="1" applyAlignment="1">
      <alignment horizontal="center" vertical="center"/>
    </xf>
    <xf numFmtId="0" fontId="33" fillId="63" borderId="49" xfId="82" applyFont="1" applyFill="1" applyBorder="1" applyAlignment="1">
      <alignment horizontal="center" vertical="center"/>
    </xf>
    <xf numFmtId="0" fontId="78" fillId="36" borderId="153" xfId="0" applyFont="1" applyFill="1" applyBorder="1" applyAlignment="1" applyProtection="1">
      <alignment horizontal="center" vertical="center"/>
      <protection locked="0"/>
    </xf>
    <xf numFmtId="4" fontId="0" fillId="0" borderId="133" xfId="0" applyNumberFormat="1" applyBorder="1" applyAlignment="1">
      <alignment horizontal="center" vertical="center"/>
    </xf>
    <xf numFmtId="171" fontId="0" fillId="20" borderId="154" xfId="0" applyNumberFormat="1" applyFill="1" applyBorder="1" applyAlignment="1">
      <alignment horizontal="center" vertical="center" wrapText="1"/>
    </xf>
    <xf numFmtId="4" fontId="0" fillId="0" borderId="155" xfId="0" applyNumberFormat="1" applyBorder="1" applyAlignment="1">
      <alignment horizontal="center" vertical="center"/>
    </xf>
    <xf numFmtId="171" fontId="0" fillId="35" borderId="156" xfId="0" applyNumberFormat="1" applyFill="1" applyBorder="1" applyAlignment="1">
      <alignment horizontal="center" vertical="center"/>
    </xf>
    <xf numFmtId="0" fontId="0" fillId="63" borderId="158" xfId="82" applyFont="1" applyFill="1" applyBorder="1" applyAlignment="1">
      <alignment horizontal="center" vertical="center" wrapText="1"/>
    </xf>
    <xf numFmtId="0" fontId="0" fillId="63" borderId="159" xfId="82" applyFont="1" applyFill="1" applyBorder="1" applyAlignment="1">
      <alignment horizontal="center" vertical="center" wrapText="1"/>
    </xf>
    <xf numFmtId="0" fontId="0" fillId="63" borderId="160" xfId="82" applyFont="1" applyFill="1" applyBorder="1" applyAlignment="1">
      <alignment horizontal="center" vertical="center" wrapText="1"/>
    </xf>
    <xf numFmtId="0" fontId="42" fillId="24" borderId="0" xfId="82" applyFont="1" applyFill="1" applyAlignment="1">
      <alignment horizontal="left" vertical="center"/>
    </xf>
    <xf numFmtId="172" fontId="34" fillId="60" borderId="33" xfId="82" applyNumberFormat="1" applyFont="1" applyFill="1" applyBorder="1" applyAlignment="1">
      <alignment horizontal="center" vertical="center"/>
    </xf>
    <xf numFmtId="172" fontId="34" fillId="60" borderId="173" xfId="82" applyNumberFormat="1" applyFont="1" applyFill="1" applyBorder="1" applyAlignment="1">
      <alignment horizontal="center" vertical="center"/>
    </xf>
    <xf numFmtId="4" fontId="71" fillId="64" borderId="175" xfId="0" applyNumberFormat="1" applyFont="1" applyFill="1" applyBorder="1" applyAlignment="1">
      <alignment horizontal="left" vertical="center"/>
    </xf>
    <xf numFmtId="0" fontId="34" fillId="63" borderId="176" xfId="82" applyFont="1" applyFill="1" applyBorder="1" applyAlignment="1">
      <alignment vertical="center"/>
    </xf>
    <xf numFmtId="0" fontId="80" fillId="60" borderId="176" xfId="82" applyFont="1" applyFill="1" applyBorder="1" applyAlignment="1">
      <alignment horizontal="center" vertical="center"/>
    </xf>
    <xf numFmtId="1" fontId="37" fillId="60" borderId="176" xfId="82" applyNumberFormat="1" applyFont="1" applyFill="1" applyBorder="1" applyAlignment="1">
      <alignment horizontal="center" vertical="center"/>
    </xf>
    <xf numFmtId="1" fontId="37" fillId="24" borderId="176" xfId="82" applyNumberFormat="1" applyFont="1" applyFill="1" applyBorder="1" applyAlignment="1">
      <alignment horizontal="center" vertical="center"/>
    </xf>
    <xf numFmtId="177" fontId="34" fillId="24" borderId="176" xfId="82" applyNumberFormat="1" applyFont="1" applyFill="1" applyBorder="1" applyAlignment="1">
      <alignment horizontal="center" vertical="center"/>
    </xf>
    <xf numFmtId="0" fontId="34" fillId="24" borderId="177" xfId="82" applyFont="1" applyFill="1" applyBorder="1" applyAlignment="1">
      <alignment horizontal="center" vertical="center"/>
    </xf>
    <xf numFmtId="0" fontId="33" fillId="63" borderId="91" xfId="82" applyFont="1" applyFill="1" applyBorder="1" applyAlignment="1">
      <alignment horizontal="center" vertical="center"/>
    </xf>
    <xf numFmtId="0" fontId="33" fillId="63" borderId="178" xfId="82" applyFont="1" applyFill="1" applyBorder="1" applyAlignment="1">
      <alignment horizontal="center" vertical="center"/>
    </xf>
    <xf numFmtId="0" fontId="44" fillId="64" borderId="179" xfId="81" applyFont="1" applyFill="1" applyBorder="1" applyAlignment="1">
      <alignment horizontal="center" vertical="center"/>
    </xf>
    <xf numFmtId="0" fontId="33" fillId="63" borderId="86" xfId="82" applyFont="1" applyFill="1" applyBorder="1" applyAlignment="1">
      <alignment horizontal="center" vertical="center"/>
    </xf>
    <xf numFmtId="0" fontId="44" fillId="62" borderId="28" xfId="81" applyFont="1" applyFill="1" applyBorder="1" applyAlignment="1">
      <alignment horizontal="center"/>
    </xf>
    <xf numFmtId="0" fontId="77" fillId="61" borderId="181" xfId="81" applyFont="1" applyFill="1" applyBorder="1"/>
    <xf numFmtId="0" fontId="77" fillId="61" borderId="182" xfId="81" applyFont="1" applyFill="1" applyBorder="1"/>
    <xf numFmtId="0" fontId="77" fillId="61" borderId="183" xfId="81" applyFont="1" applyFill="1" applyBorder="1"/>
    <xf numFmtId="1" fontId="77" fillId="61" borderId="181" xfId="81" applyNumberFormat="1" applyFont="1" applyFill="1" applyBorder="1"/>
    <xf numFmtId="1" fontId="77" fillId="61" borderId="183" xfId="81" applyNumberFormat="1" applyFont="1" applyFill="1" applyBorder="1"/>
    <xf numFmtId="0" fontId="34" fillId="61" borderId="181" xfId="81" applyFont="1" applyFill="1" applyBorder="1"/>
    <xf numFmtId="0" fontId="34" fillId="61" borderId="183" xfId="81" applyFont="1" applyFill="1" applyBorder="1"/>
    <xf numFmtId="0" fontId="34" fillId="61" borderId="181" xfId="81" applyFont="1" applyFill="1" applyBorder="1" applyAlignment="1">
      <alignment horizontal="left"/>
    </xf>
    <xf numFmtId="0" fontId="34" fillId="61" borderId="183" xfId="81" applyFont="1" applyFill="1" applyBorder="1" applyAlignment="1">
      <alignment horizontal="left"/>
    </xf>
    <xf numFmtId="0" fontId="44" fillId="61" borderId="183" xfId="81" applyFont="1" applyFill="1" applyBorder="1"/>
    <xf numFmtId="0" fontId="44" fillId="61" borderId="181" xfId="81" applyFont="1" applyFill="1" applyBorder="1"/>
    <xf numFmtId="0" fontId="52" fillId="61" borderId="183" xfId="81" applyFill="1" applyBorder="1"/>
    <xf numFmtId="0" fontId="44" fillId="61" borderId="184" xfId="81" applyFont="1" applyFill="1" applyBorder="1"/>
    <xf numFmtId="0" fontId="52" fillId="24" borderId="161" xfId="82" applyFill="1" applyBorder="1" applyAlignment="1">
      <alignment horizontal="center"/>
    </xf>
    <xf numFmtId="0" fontId="0" fillId="24" borderId="162" xfId="82" applyFont="1" applyFill="1" applyBorder="1" applyAlignment="1">
      <alignment horizontal="center"/>
    </xf>
    <xf numFmtId="0" fontId="0" fillId="24" borderId="163" xfId="82" applyFont="1" applyFill="1" applyBorder="1" applyAlignment="1">
      <alignment horizontal="center"/>
    </xf>
    <xf numFmtId="0" fontId="44" fillId="63" borderId="44" xfId="82" applyFont="1" applyFill="1" applyBorder="1" applyAlignment="1">
      <alignment horizontal="center" vertical="center"/>
    </xf>
    <xf numFmtId="0" fontId="34" fillId="63" borderId="138" xfId="82" applyFont="1" applyFill="1" applyBorder="1" applyAlignment="1">
      <alignment vertical="center"/>
    </xf>
    <xf numFmtId="0" fontId="34" fillId="63" borderId="140" xfId="82" applyFont="1" applyFill="1" applyBorder="1" applyAlignment="1">
      <alignment vertical="center"/>
    </xf>
    <xf numFmtId="0" fontId="44" fillId="63" borderId="44" xfId="82" applyFont="1" applyFill="1" applyBorder="1" applyAlignment="1">
      <alignment horizontal="center"/>
    </xf>
    <xf numFmtId="0" fontId="44" fillId="64" borderId="44" xfId="82" applyFont="1" applyFill="1" applyBorder="1" applyAlignment="1">
      <alignment horizontal="center"/>
    </xf>
    <xf numFmtId="0" fontId="34" fillId="0" borderId="69" xfId="81" applyFont="1" applyBorder="1"/>
    <xf numFmtId="4" fontId="71" fillId="24" borderId="188" xfId="82" applyNumberFormat="1" applyFont="1" applyFill="1" applyBorder="1" applyAlignment="1">
      <alignment horizontal="right" vertical="center"/>
    </xf>
    <xf numFmtId="4" fontId="71" fillId="63" borderId="188" xfId="82" applyNumberFormat="1" applyFont="1" applyFill="1" applyBorder="1" applyAlignment="1">
      <alignment horizontal="right" vertical="center"/>
    </xf>
    <xf numFmtId="4" fontId="71" fillId="0" borderId="188" xfId="81" applyNumberFormat="1" applyFont="1" applyBorder="1" applyAlignment="1">
      <alignment vertical="center"/>
    </xf>
    <xf numFmtId="4" fontId="71" fillId="24" borderId="188" xfId="82" applyNumberFormat="1" applyFont="1" applyFill="1" applyBorder="1" applyAlignment="1">
      <alignment vertical="center"/>
    </xf>
    <xf numFmtId="4" fontId="72" fillId="63" borderId="188" xfId="82" applyNumberFormat="1" applyFont="1" applyFill="1" applyBorder="1" applyAlignment="1">
      <alignment vertical="center"/>
    </xf>
    <xf numFmtId="0" fontId="77" fillId="61" borderId="183" xfId="81" quotePrefix="1" applyFont="1" applyFill="1" applyBorder="1"/>
    <xf numFmtId="1" fontId="34" fillId="61" borderId="19" xfId="81" applyNumberFormat="1" applyFont="1" applyFill="1" applyBorder="1"/>
    <xf numFmtId="1" fontId="34" fillId="61" borderId="189" xfId="81" applyNumberFormat="1" applyFont="1" applyFill="1" applyBorder="1"/>
    <xf numFmtId="0" fontId="34" fillId="61" borderId="190" xfId="81" applyFont="1" applyFill="1" applyBorder="1"/>
    <xf numFmtId="1" fontId="34" fillId="61" borderId="190" xfId="81" applyNumberFormat="1" applyFont="1" applyFill="1" applyBorder="1"/>
    <xf numFmtId="1" fontId="34" fillId="61" borderId="191" xfId="81" applyNumberFormat="1" applyFont="1" applyFill="1" applyBorder="1"/>
    <xf numFmtId="0" fontId="34" fillId="61" borderId="19" xfId="81" applyFont="1" applyFill="1" applyBorder="1" applyAlignment="1">
      <alignment horizontal="left"/>
    </xf>
    <xf numFmtId="0" fontId="34" fillId="61" borderId="20" xfId="81" applyFont="1" applyFill="1" applyBorder="1" applyAlignment="1">
      <alignment horizontal="left"/>
    </xf>
    <xf numFmtId="0" fontId="52" fillId="24" borderId="191" xfId="82" applyFill="1" applyBorder="1" applyAlignment="1">
      <alignment horizontal="center"/>
    </xf>
    <xf numFmtId="1" fontId="34" fillId="61" borderId="20" xfId="81" applyNumberFormat="1" applyFont="1" applyFill="1" applyBorder="1"/>
    <xf numFmtId="0" fontId="34" fillId="61" borderId="19" xfId="81" applyFont="1" applyFill="1" applyBorder="1" applyAlignment="1">
      <alignment horizontal="center"/>
    </xf>
    <xf numFmtId="171" fontId="37" fillId="39" borderId="46" xfId="107" applyNumberFormat="1" applyFont="1" applyFill="1" applyBorder="1" applyAlignment="1">
      <alignment horizontal="center" vertical="center" wrapText="1"/>
    </xf>
    <xf numFmtId="171" fontId="37" fillId="36" borderId="46" xfId="107" applyNumberFormat="1" applyFont="1" applyFill="1" applyBorder="1" applyAlignment="1">
      <alignment horizontal="center" vertical="center" wrapText="1"/>
    </xf>
    <xf numFmtId="14" fontId="0" fillId="0" borderId="192" xfId="0" quotePrefix="1" applyNumberFormat="1" applyBorder="1" applyAlignment="1" applyProtection="1">
      <alignment vertical="top"/>
      <protection locked="0"/>
    </xf>
    <xf numFmtId="0" fontId="0" fillId="0" borderId="15" xfId="0" applyBorder="1" applyAlignment="1" applyProtection="1">
      <alignment vertical="top"/>
      <protection locked="0"/>
    </xf>
    <xf numFmtId="0" fontId="0" fillId="0" borderId="30" xfId="0" applyBorder="1" applyAlignment="1" applyProtection="1">
      <alignment vertical="top"/>
      <protection locked="0"/>
    </xf>
    <xf numFmtId="49" fontId="34" fillId="0" borderId="192" xfId="0" applyNumberFormat="1" applyFont="1" applyBorder="1" applyAlignment="1" applyProtection="1">
      <alignment vertical="top" wrapText="1"/>
      <protection locked="0"/>
    </xf>
    <xf numFmtId="49" fontId="34" fillId="0" borderId="15" xfId="0" applyNumberFormat="1" applyFont="1" applyBorder="1" applyAlignment="1" applyProtection="1">
      <alignment vertical="top" wrapText="1"/>
      <protection locked="0"/>
    </xf>
    <xf numFmtId="49" fontId="34" fillId="0" borderId="30" xfId="0" applyNumberFormat="1" applyFont="1" applyBorder="1" applyAlignment="1" applyProtection="1">
      <alignment vertical="top" wrapText="1"/>
      <protection locked="0"/>
    </xf>
    <xf numFmtId="0" fontId="83" fillId="65" borderId="121" xfId="116" applyFont="1" applyFill="1" applyBorder="1" applyAlignment="1">
      <alignment horizontal="left"/>
    </xf>
    <xf numFmtId="0" fontId="83" fillId="0" borderId="126" xfId="116" applyFont="1" applyBorder="1" applyAlignment="1">
      <alignment horizontal="left"/>
    </xf>
    <xf numFmtId="0" fontId="84" fillId="0" borderId="126" xfId="625" applyFont="1" applyBorder="1" applyAlignment="1">
      <alignment horizontal="left"/>
    </xf>
    <xf numFmtId="0" fontId="84" fillId="0" borderId="126" xfId="116" applyFont="1" applyBorder="1" applyAlignment="1">
      <alignment horizontal="left"/>
    </xf>
    <xf numFmtId="49" fontId="34" fillId="0" borderId="24" xfId="0" applyNumberFormat="1" applyFont="1" applyBorder="1" applyAlignment="1" applyProtection="1">
      <alignment vertical="center" wrapText="1"/>
      <protection locked="0"/>
    </xf>
    <xf numFmtId="0" fontId="52" fillId="29" borderId="0" xfId="83" applyFill="1" applyAlignment="1">
      <alignment horizontal="right"/>
    </xf>
    <xf numFmtId="183" fontId="34" fillId="0" borderId="192" xfId="618" applyNumberFormat="1" applyFont="1" applyBorder="1" applyAlignment="1" applyProtection="1">
      <alignment horizontal="center" vertical="center" wrapText="1"/>
    </xf>
    <xf numFmtId="180" fontId="34" fillId="0" borderId="192" xfId="0" applyNumberFormat="1" applyFont="1" applyBorder="1" applyAlignment="1">
      <alignment horizontal="center" vertical="center"/>
    </xf>
    <xf numFmtId="4" fontId="34" fillId="0" borderId="192" xfId="0" applyNumberFormat="1" applyFont="1" applyBorder="1" applyAlignment="1">
      <alignment horizontal="center" vertical="center"/>
    </xf>
    <xf numFmtId="14" fontId="34" fillId="0" borderId="192" xfId="116" applyNumberFormat="1" applyFont="1" applyBorder="1" applyAlignment="1">
      <alignment horizontal="center" vertical="center" wrapText="1"/>
    </xf>
    <xf numFmtId="184" fontId="71" fillId="0" borderId="192" xfId="0" applyNumberFormat="1" applyFont="1" applyBorder="1" applyAlignment="1">
      <alignment horizontal="center" vertical="center" wrapText="1"/>
    </xf>
    <xf numFmtId="180" fontId="71" fillId="0" borderId="192" xfId="0" applyNumberFormat="1" applyFont="1" applyBorder="1" applyAlignment="1">
      <alignment horizontal="center" vertical="center"/>
    </xf>
    <xf numFmtId="4" fontId="71" fillId="0" borderId="192" xfId="0" applyNumberFormat="1" applyFont="1" applyBorder="1" applyAlignment="1">
      <alignment horizontal="center" vertical="center"/>
    </xf>
    <xf numFmtId="14" fontId="71" fillId="0" borderId="192" xfId="0" applyNumberFormat="1" applyFont="1" applyBorder="1" applyAlignment="1">
      <alignment horizontal="center" vertical="center" wrapText="1"/>
    </xf>
    <xf numFmtId="173" fontId="71" fillId="0" borderId="192" xfId="0" applyNumberFormat="1" applyFont="1" applyBorder="1" applyAlignment="1">
      <alignment vertical="center" wrapText="1"/>
    </xf>
    <xf numFmtId="16" fontId="0" fillId="0" borderId="0" xfId="0" applyNumberFormat="1"/>
    <xf numFmtId="0" fontId="3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0" fontId="1" fillId="0" borderId="0" xfId="626"/>
    <xf numFmtId="187" fontId="0" fillId="0" borderId="0" xfId="627" applyFont="1" applyProtection="1"/>
    <xf numFmtId="0" fontId="1" fillId="0" borderId="87" xfId="626" applyBorder="1"/>
    <xf numFmtId="0" fontId="1" fillId="0" borderId="74" xfId="626" applyBorder="1"/>
    <xf numFmtId="187" fontId="0" fillId="0" borderId="74" xfId="627" applyFont="1" applyBorder="1" applyProtection="1"/>
    <xf numFmtId="0" fontId="1" fillId="0" borderId="75" xfId="626" applyBorder="1"/>
    <xf numFmtId="0" fontId="1" fillId="0" borderId="78" xfId="626" applyBorder="1"/>
    <xf numFmtId="0" fontId="1" fillId="0" borderId="77" xfId="626" applyBorder="1"/>
    <xf numFmtId="0" fontId="91" fillId="0" borderId="0" xfId="628" applyBorder="1" applyProtection="1"/>
    <xf numFmtId="187" fontId="0" fillId="0" borderId="0" xfId="627" applyFont="1" applyBorder="1" applyProtection="1"/>
    <xf numFmtId="0" fontId="93" fillId="0" borderId="79" xfId="626" applyFont="1" applyBorder="1" applyAlignment="1">
      <alignment vertical="center"/>
    </xf>
    <xf numFmtId="187" fontId="0" fillId="64" borderId="195" xfId="627" applyFont="1" applyFill="1" applyBorder="1" applyAlignment="1" applyProtection="1">
      <alignment vertical="center"/>
      <protection locked="0"/>
    </xf>
    <xf numFmtId="187" fontId="0" fillId="0" borderId="0" xfId="627" applyFont="1" applyFill="1" applyBorder="1" applyAlignment="1" applyProtection="1">
      <alignment vertical="center"/>
    </xf>
    <xf numFmtId="0" fontId="93" fillId="0" borderId="83" xfId="626" applyFont="1" applyBorder="1" applyAlignment="1">
      <alignment vertical="center"/>
    </xf>
    <xf numFmtId="187" fontId="0" fillId="64" borderId="196" xfId="627" applyFont="1" applyFill="1" applyBorder="1" applyAlignment="1" applyProtection="1">
      <alignment vertical="center"/>
      <protection locked="0"/>
    </xf>
    <xf numFmtId="0" fontId="94" fillId="0" borderId="193" xfId="626" applyFont="1" applyBorder="1" applyAlignment="1">
      <alignment vertical="center"/>
    </xf>
    <xf numFmtId="187" fontId="0" fillId="0" borderId="197" xfId="627" applyFont="1" applyBorder="1" applyAlignment="1" applyProtection="1">
      <alignment vertical="center"/>
    </xf>
    <xf numFmtId="0" fontId="94" fillId="0" borderId="74" xfId="626" applyFont="1" applyBorder="1" applyAlignment="1">
      <alignment vertical="center"/>
    </xf>
    <xf numFmtId="187" fontId="0" fillId="0" borderId="0" xfId="627" applyFont="1" applyBorder="1" applyAlignment="1" applyProtection="1">
      <alignment vertical="center"/>
    </xf>
    <xf numFmtId="0" fontId="93" fillId="0" borderId="80" xfId="626" applyFont="1" applyBorder="1" applyAlignment="1">
      <alignment horizontal="left" wrapText="1"/>
    </xf>
    <xf numFmtId="187" fontId="0" fillId="64" borderId="200" xfId="627" applyFont="1" applyFill="1" applyBorder="1" applyAlignment="1" applyProtection="1">
      <alignment vertical="center"/>
      <protection locked="0"/>
    </xf>
    <xf numFmtId="0" fontId="87" fillId="0" borderId="0" xfId="626" applyFont="1"/>
    <xf numFmtId="0" fontId="87" fillId="0" borderId="77" xfId="626" applyFont="1" applyBorder="1"/>
    <xf numFmtId="0" fontId="85" fillId="0" borderId="79" xfId="626" applyFont="1" applyBorder="1" applyAlignment="1">
      <alignment horizontal="center" vertical="center"/>
    </xf>
    <xf numFmtId="0" fontId="85" fillId="0" borderId="201" xfId="626" applyFont="1" applyBorder="1" applyAlignment="1">
      <alignment horizontal="center" vertical="center"/>
    </xf>
    <xf numFmtId="0" fontId="87" fillId="49" borderId="193" xfId="626" applyFont="1" applyFill="1" applyBorder="1" applyAlignment="1">
      <alignment horizontal="left" vertical="center"/>
    </xf>
    <xf numFmtId="187" fontId="0" fillId="64" borderId="193" xfId="627" applyFont="1" applyFill="1" applyBorder="1" applyAlignment="1" applyProtection="1">
      <alignment vertical="center"/>
      <protection locked="0"/>
    </xf>
    <xf numFmtId="188" fontId="0" fillId="64" borderId="193" xfId="627" applyNumberFormat="1" applyFont="1" applyFill="1" applyBorder="1" applyAlignment="1" applyProtection="1">
      <alignment vertical="center"/>
      <protection locked="0"/>
    </xf>
    <xf numFmtId="0" fontId="96" fillId="0" borderId="77" xfId="626" applyFont="1" applyBorder="1" applyAlignment="1">
      <alignment vertical="center" wrapText="1"/>
    </xf>
    <xf numFmtId="187" fontId="0" fillId="0" borderId="193" xfId="627" applyFont="1" applyBorder="1" applyAlignment="1" applyProtection="1">
      <alignment vertical="center"/>
    </xf>
    <xf numFmtId="0" fontId="97" fillId="0" borderId="83" xfId="626" applyFont="1" applyBorder="1" applyAlignment="1">
      <alignment horizontal="left" vertical="center" wrapText="1"/>
    </xf>
    <xf numFmtId="187" fontId="96" fillId="0" borderId="0" xfId="627" applyFont="1" applyBorder="1" applyAlignment="1" applyProtection="1">
      <alignment horizontal="left" vertical="center" wrapText="1"/>
    </xf>
    <xf numFmtId="0" fontId="96" fillId="0" borderId="0" xfId="626" applyFont="1" applyAlignment="1">
      <alignment horizontal="left" vertical="center" wrapText="1"/>
    </xf>
    <xf numFmtId="0" fontId="96" fillId="0" borderId="77" xfId="626" applyFont="1" applyBorder="1" applyAlignment="1">
      <alignment horizontal="left" vertical="center" wrapText="1"/>
    </xf>
    <xf numFmtId="0" fontId="98" fillId="0" borderId="87" xfId="626" applyFont="1" applyBorder="1" applyAlignment="1">
      <alignment horizontal="left" vertical="center" wrapText="1"/>
    </xf>
    <xf numFmtId="187" fontId="0" fillId="0" borderId="0" xfId="627" applyFont="1" applyFill="1" applyBorder="1" applyAlignment="1" applyProtection="1">
      <alignment vertical="center"/>
      <protection locked="0"/>
    </xf>
    <xf numFmtId="0" fontId="94" fillId="49" borderId="83" xfId="626" applyFont="1" applyFill="1" applyBorder="1" applyAlignment="1">
      <alignment vertical="center"/>
    </xf>
    <xf numFmtId="0" fontId="1" fillId="0" borderId="193" xfId="626" applyBorder="1" applyAlignment="1">
      <alignment vertical="center"/>
    </xf>
    <xf numFmtId="187" fontId="87" fillId="0" borderId="193" xfId="627" applyFont="1" applyBorder="1" applyAlignment="1" applyProtection="1">
      <alignment vertical="center"/>
    </xf>
    <xf numFmtId="0" fontId="87" fillId="0" borderId="193" xfId="626" applyFont="1" applyBorder="1" applyAlignment="1">
      <alignment vertical="center"/>
    </xf>
    <xf numFmtId="187" fontId="87" fillId="0" borderId="202" xfId="627" applyFont="1" applyBorder="1" applyAlignment="1" applyProtection="1">
      <alignment vertical="center"/>
    </xf>
    <xf numFmtId="0" fontId="87" fillId="26" borderId="83" xfId="626" applyFont="1" applyFill="1" applyBorder="1" applyAlignment="1">
      <alignment vertical="center"/>
    </xf>
    <xf numFmtId="187" fontId="87" fillId="45" borderId="203" xfId="627" applyFont="1" applyFill="1" applyBorder="1" applyAlignment="1" applyProtection="1">
      <alignment vertical="center"/>
    </xf>
    <xf numFmtId="187" fontId="1" fillId="0" borderId="0" xfId="626" applyNumberFormat="1"/>
    <xf numFmtId="0" fontId="1" fillId="0" borderId="79" xfId="626" applyBorder="1"/>
    <xf numFmtId="0" fontId="1" fillId="0" borderId="80" xfId="626" applyBorder="1"/>
    <xf numFmtId="187" fontId="0" fillId="0" borderId="80" xfId="627" applyFont="1" applyBorder="1" applyProtection="1"/>
    <xf numFmtId="0" fontId="1" fillId="0" borderId="81" xfId="626" applyBorder="1"/>
    <xf numFmtId="0" fontId="87" fillId="0" borderId="74" xfId="626" applyFont="1" applyBorder="1" applyAlignment="1">
      <alignment wrapText="1"/>
    </xf>
    <xf numFmtId="0" fontId="1" fillId="0" borderId="74" xfId="626" applyBorder="1" applyAlignment="1">
      <alignment wrapText="1"/>
    </xf>
    <xf numFmtId="0" fontId="1" fillId="0" borderId="75" xfId="626" applyBorder="1" applyAlignment="1">
      <alignment wrapText="1"/>
    </xf>
    <xf numFmtId="0" fontId="87" fillId="0" borderId="0" xfId="626" applyFont="1" applyAlignment="1">
      <alignment wrapText="1"/>
    </xf>
    <xf numFmtId="0" fontId="1" fillId="0" borderId="0" xfId="626" applyAlignment="1">
      <alignment wrapText="1"/>
    </xf>
    <xf numFmtId="0" fontId="1" fillId="0" borderId="77" xfId="626" applyBorder="1" applyAlignment="1">
      <alignment wrapText="1"/>
    </xf>
    <xf numFmtId="0" fontId="1" fillId="0" borderId="77" xfId="626" applyBorder="1" applyAlignment="1">
      <alignment vertical="center" wrapText="1"/>
    </xf>
    <xf numFmtId="0" fontId="1" fillId="0" borderId="78" xfId="626" applyBorder="1" applyAlignment="1">
      <alignment horizontal="left" wrapText="1"/>
    </xf>
    <xf numFmtId="0" fontId="1" fillId="0" borderId="77" xfId="626" applyBorder="1" applyAlignment="1">
      <alignment horizontal="left" wrapText="1"/>
    </xf>
    <xf numFmtId="0" fontId="1" fillId="0" borderId="0" xfId="626" applyAlignment="1">
      <alignment horizontal="left" wrapText="1"/>
    </xf>
    <xf numFmtId="0" fontId="99" fillId="0" borderId="27" xfId="626" applyFont="1" applyBorder="1" applyAlignment="1">
      <alignment horizontal="center" vertical="center" wrapText="1"/>
    </xf>
    <xf numFmtId="0" fontId="99" fillId="0" borderId="77" xfId="626" applyFont="1" applyBorder="1" applyAlignment="1">
      <alignment vertical="center" wrapText="1"/>
    </xf>
    <xf numFmtId="0" fontId="87" fillId="0" borderId="27" xfId="626" applyFont="1" applyBorder="1" applyAlignment="1">
      <alignment horizontal="center" vertical="center"/>
    </xf>
    <xf numFmtId="187" fontId="0" fillId="0" borderId="27" xfId="627" applyFont="1" applyBorder="1" applyAlignment="1">
      <alignment horizontal="right" vertical="center"/>
    </xf>
    <xf numFmtId="0" fontId="88" fillId="0" borderId="77" xfId="626" applyFont="1" applyBorder="1" applyAlignment="1">
      <alignment vertical="center" wrapText="1"/>
    </xf>
    <xf numFmtId="187" fontId="0" fillId="0" borderId="0" xfId="627" applyFont="1" applyBorder="1" applyAlignment="1">
      <alignment horizontal="left" vertical="center"/>
    </xf>
    <xf numFmtId="187" fontId="0" fillId="0" borderId="0" xfId="627" applyFont="1" applyFill="1" applyBorder="1" applyAlignment="1">
      <alignment horizontal="center" vertical="center"/>
    </xf>
    <xf numFmtId="187" fontId="0" fillId="0" borderId="0" xfId="627" applyFont="1" applyFill="1" applyBorder="1" applyProtection="1"/>
    <xf numFmtId="187" fontId="100" fillId="0" borderId="0" xfId="627" applyFont="1" applyBorder="1" applyAlignment="1">
      <alignment horizontal="left" vertical="center"/>
    </xf>
    <xf numFmtId="187" fontId="0" fillId="0" borderId="0" xfId="627" applyFont="1" applyBorder="1" applyAlignment="1">
      <alignment horizontal="right" vertical="center"/>
    </xf>
    <xf numFmtId="0" fontId="88" fillId="0" borderId="0" xfId="626" applyFont="1" applyAlignment="1">
      <alignment horizontal="center" vertical="center" wrapText="1"/>
    </xf>
    <xf numFmtId="0" fontId="101" fillId="70" borderId="204" xfId="626" applyFont="1" applyFill="1" applyBorder="1" applyAlignment="1">
      <alignment horizontal="center" vertical="center" wrapText="1"/>
    </xf>
    <xf numFmtId="0" fontId="102" fillId="71" borderId="204" xfId="626" applyFont="1" applyFill="1" applyBorder="1" applyAlignment="1">
      <alignment vertical="center" wrapText="1"/>
    </xf>
    <xf numFmtId="0" fontId="102" fillId="71" borderId="204" xfId="626" applyFont="1" applyFill="1" applyBorder="1" applyAlignment="1">
      <alignment horizontal="center" vertical="center" wrapText="1"/>
    </xf>
    <xf numFmtId="0" fontId="102" fillId="0" borderId="204" xfId="626" applyFont="1" applyBorder="1" applyAlignment="1">
      <alignment vertical="center" wrapText="1"/>
    </xf>
    <xf numFmtId="0" fontId="102" fillId="0" borderId="204" xfId="626" applyFont="1" applyBorder="1" applyAlignment="1">
      <alignment horizontal="center" vertical="center" wrapText="1"/>
    </xf>
    <xf numFmtId="187" fontId="0" fillId="0" borderId="80" xfId="627" applyFont="1" applyBorder="1" applyAlignment="1">
      <alignment horizontal="right" vertical="center"/>
    </xf>
    <xf numFmtId="0" fontId="88" fillId="0" borderId="80" xfId="626" applyFont="1" applyBorder="1" applyAlignment="1">
      <alignment horizontal="center" vertical="center" wrapText="1"/>
    </xf>
    <xf numFmtId="0" fontId="88" fillId="0" borderId="81" xfId="626" applyFont="1" applyBorder="1" applyAlignment="1">
      <alignment vertical="center" wrapText="1"/>
    </xf>
    <xf numFmtId="189" fontId="1" fillId="0" borderId="27" xfId="626" applyNumberFormat="1" applyBorder="1" applyAlignment="1">
      <alignment horizontal="center"/>
    </xf>
    <xf numFmtId="189" fontId="1" fillId="0" borderId="0" xfId="626" applyNumberFormat="1"/>
    <xf numFmtId="9" fontId="1" fillId="0" borderId="0" xfId="626" applyNumberFormat="1"/>
    <xf numFmtId="0" fontId="87" fillId="64" borderId="27" xfId="626" applyFont="1" applyFill="1" applyBorder="1"/>
    <xf numFmtId="189" fontId="1" fillId="0" borderId="27" xfId="626" applyNumberFormat="1" applyBorder="1"/>
    <xf numFmtId="10" fontId="0" fillId="0" borderId="27" xfId="629" applyNumberFormat="1" applyFont="1" applyBorder="1"/>
    <xf numFmtId="189" fontId="1" fillId="72" borderId="27" xfId="626" applyNumberFormat="1" applyFill="1" applyBorder="1"/>
    <xf numFmtId="190" fontId="0" fillId="72" borderId="27" xfId="629" applyNumberFormat="1" applyFont="1" applyFill="1" applyBorder="1"/>
    <xf numFmtId="0" fontId="1" fillId="0" borderId="0" xfId="626" applyAlignment="1">
      <alignment horizontal="left"/>
    </xf>
    <xf numFmtId="0" fontId="1" fillId="64" borderId="27" xfId="626" applyFill="1" applyBorder="1"/>
    <xf numFmtId="0" fontId="1" fillId="0" borderId="27" xfId="626" applyBorder="1"/>
    <xf numFmtId="187" fontId="1" fillId="0" borderId="27" xfId="626" applyNumberFormat="1" applyBorder="1"/>
    <xf numFmtId="10" fontId="0" fillId="0" borderId="27" xfId="629" applyNumberFormat="1" applyFont="1" applyFill="1" applyBorder="1"/>
    <xf numFmtId="187" fontId="0" fillId="0" borderId="27" xfId="627" applyFont="1" applyFill="1" applyBorder="1"/>
    <xf numFmtId="192" fontId="1" fillId="0" borderId="0" xfId="626" applyNumberFormat="1"/>
    <xf numFmtId="193" fontId="1" fillId="0" borderId="192" xfId="626" applyNumberFormat="1" applyBorder="1" applyAlignment="1">
      <alignment horizontal="center"/>
    </xf>
    <xf numFmtId="189" fontId="92" fillId="39" borderId="196" xfId="626" applyNumberFormat="1" applyFont="1" applyFill="1" applyBorder="1"/>
    <xf numFmtId="187" fontId="87" fillId="39" borderId="206" xfId="627" applyFont="1" applyFill="1" applyBorder="1"/>
    <xf numFmtId="0" fontId="87" fillId="0" borderId="0" xfId="626" applyFont="1" applyAlignment="1">
      <alignment horizontal="center"/>
    </xf>
    <xf numFmtId="187" fontId="87" fillId="39" borderId="84" xfId="627" applyFont="1" applyFill="1" applyBorder="1" applyAlignment="1">
      <alignment horizontal="center" vertical="center"/>
    </xf>
    <xf numFmtId="189" fontId="87" fillId="73" borderId="27" xfId="626" applyNumberFormat="1" applyFont="1" applyFill="1" applyBorder="1" applyAlignment="1">
      <alignment horizontal="center"/>
    </xf>
    <xf numFmtId="0" fontId="92" fillId="0" borderId="0" xfId="626" applyFont="1" applyAlignment="1">
      <alignment horizontal="center" vertical="center"/>
    </xf>
    <xf numFmtId="0" fontId="87" fillId="0" borderId="27" xfId="626" applyFont="1" applyBorder="1" applyAlignment="1">
      <alignment vertical="center" wrapText="1"/>
    </xf>
    <xf numFmtId="187" fontId="0" fillId="0" borderId="27" xfId="627" applyFont="1" applyBorder="1" applyAlignment="1">
      <alignment vertical="center"/>
    </xf>
    <xf numFmtId="0" fontId="1" fillId="0" borderId="27" xfId="626" applyBorder="1" applyAlignment="1">
      <alignment vertical="center"/>
    </xf>
    <xf numFmtId="0" fontId="104" fillId="0" borderId="27" xfId="626" applyFont="1" applyBorder="1" applyAlignment="1">
      <alignment vertical="center" wrapText="1"/>
    </xf>
    <xf numFmtId="0" fontId="87" fillId="0" borderId="27" xfId="626" applyFont="1" applyBorder="1" applyAlignment="1">
      <alignment vertical="center"/>
    </xf>
    <xf numFmtId="0" fontId="87" fillId="0" borderId="27" xfId="626" applyFont="1" applyBorder="1" applyAlignment="1">
      <alignment horizontal="center" vertical="center" wrapText="1"/>
    </xf>
    <xf numFmtId="187" fontId="87" fillId="26" borderId="27" xfId="626" applyNumberFormat="1" applyFont="1" applyFill="1" applyBorder="1"/>
    <xf numFmtId="0" fontId="87" fillId="0" borderId="27" xfId="626" applyFont="1" applyBorder="1" applyAlignment="1">
      <alignment horizontal="left" vertical="center" wrapText="1"/>
    </xf>
    <xf numFmtId="187" fontId="0" fillId="0" borderId="27" xfId="627" applyFont="1" applyBorder="1"/>
    <xf numFmtId="187" fontId="1" fillId="0" borderId="192" xfId="626" applyNumberFormat="1" applyBorder="1"/>
    <xf numFmtId="0" fontId="87" fillId="72" borderId="191" xfId="626" applyFont="1" applyFill="1" applyBorder="1" applyAlignment="1">
      <alignment horizontal="left" vertical="center" wrapText="1"/>
    </xf>
    <xf numFmtId="187" fontId="1" fillId="72" borderId="27" xfId="626" applyNumberFormat="1" applyFill="1" applyBorder="1" applyAlignment="1">
      <alignment vertical="center"/>
    </xf>
    <xf numFmtId="175" fontId="0" fillId="0" borderId="0" xfId="629" applyNumberFormat="1" applyFont="1" applyFill="1" applyBorder="1"/>
    <xf numFmtId="0" fontId="91" fillId="0" borderId="0" xfId="628"/>
    <xf numFmtId="0" fontId="87" fillId="0" borderId="27" xfId="626" applyFont="1" applyBorder="1" applyAlignment="1">
      <alignment horizontal="center"/>
    </xf>
    <xf numFmtId="187" fontId="88" fillId="0" borderId="27" xfId="627" applyFont="1" applyBorder="1" applyAlignment="1">
      <alignment vertical="center" wrapText="1"/>
    </xf>
    <xf numFmtId="189" fontId="86" fillId="0" borderId="0" xfId="626" applyNumberFormat="1" applyFont="1"/>
    <xf numFmtId="194" fontId="1" fillId="0" borderId="27" xfId="626" applyNumberFormat="1" applyBorder="1" applyAlignment="1">
      <alignment horizontal="center"/>
    </xf>
    <xf numFmtId="189" fontId="92" fillId="39" borderId="27" xfId="626" applyNumberFormat="1" applyFont="1" applyFill="1" applyBorder="1"/>
    <xf numFmtId="187" fontId="87" fillId="39" borderId="84" xfId="627" applyFont="1" applyFill="1" applyBorder="1" applyAlignment="1">
      <alignment horizontal="center"/>
    </xf>
    <xf numFmtId="0" fontId="87" fillId="0" borderId="0" xfId="626" applyFont="1" applyAlignment="1">
      <alignment horizontal="left" wrapText="1"/>
    </xf>
    <xf numFmtId="187" fontId="1" fillId="26" borderId="27" xfId="626" applyNumberFormat="1" applyFill="1" applyBorder="1"/>
    <xf numFmtId="0" fontId="37" fillId="63" borderId="159" xfId="82" applyFont="1" applyFill="1" applyBorder="1" applyAlignment="1">
      <alignment horizontal="center" vertical="center" wrapText="1"/>
    </xf>
    <xf numFmtId="0" fontId="49" fillId="20" borderId="9" xfId="0" applyFont="1" applyFill="1" applyBorder="1" applyAlignment="1">
      <alignment horizontal="center" vertical="center"/>
    </xf>
    <xf numFmtId="171" fontId="43" fillId="26" borderId="44" xfId="0" applyNumberFormat="1" applyFont="1" applyFill="1" applyBorder="1" applyAlignment="1">
      <alignment horizontal="center" vertical="center"/>
    </xf>
    <xf numFmtId="0" fontId="43" fillId="8" borderId="11" xfId="0" applyFont="1" applyFill="1" applyBorder="1" applyAlignment="1">
      <alignment horizontal="left" vertical="center"/>
    </xf>
    <xf numFmtId="171" fontId="43" fillId="26" borderId="41" xfId="0" applyNumberFormat="1" applyFont="1" applyFill="1" applyBorder="1" applyAlignment="1">
      <alignment horizontal="center" vertical="center"/>
    </xf>
    <xf numFmtId="171" fontId="43" fillId="26" borderId="42" xfId="0" applyNumberFormat="1" applyFont="1" applyFill="1" applyBorder="1" applyAlignment="1">
      <alignment horizontal="center" vertical="center"/>
    </xf>
    <xf numFmtId="171" fontId="43" fillId="26" borderId="43" xfId="0" applyNumberFormat="1" applyFont="1" applyFill="1" applyBorder="1" applyAlignment="1">
      <alignment horizontal="center" vertical="center"/>
    </xf>
    <xf numFmtId="0" fontId="57" fillId="28" borderId="0" xfId="0" applyFont="1" applyFill="1" applyAlignment="1">
      <alignment horizontal="center" vertical="center" wrapText="1"/>
    </xf>
    <xf numFmtId="0" fontId="49" fillId="20" borderId="10" xfId="0" applyFont="1" applyFill="1" applyBorder="1" applyAlignment="1">
      <alignment horizontal="center" vertical="center"/>
    </xf>
    <xf numFmtId="14" fontId="49" fillId="20" borderId="12" xfId="0" applyNumberFormat="1" applyFont="1" applyFill="1" applyBorder="1" applyAlignment="1">
      <alignment horizontal="center" vertical="center"/>
    </xf>
    <xf numFmtId="14" fontId="49" fillId="20" borderId="29" xfId="0" applyNumberFormat="1" applyFont="1" applyFill="1" applyBorder="1" applyAlignment="1">
      <alignment horizontal="center" vertical="center"/>
    </xf>
    <xf numFmtId="1" fontId="0" fillId="20" borderId="44" xfId="0" applyNumberFormat="1" applyFill="1" applyBorder="1" applyAlignment="1">
      <alignment horizontal="center" vertical="center" wrapText="1"/>
    </xf>
    <xf numFmtId="14" fontId="35" fillId="26" borderId="27" xfId="107" applyNumberFormat="1" applyFont="1" applyFill="1" applyBorder="1" applyAlignment="1" applyProtection="1">
      <alignment horizontal="center" vertical="center"/>
      <protection locked="0"/>
    </xf>
    <xf numFmtId="14" fontId="35" fillId="41" borderId="27" xfId="107" applyNumberFormat="1" applyFont="1" applyFill="1" applyBorder="1" applyAlignment="1" applyProtection="1">
      <alignment horizontal="center" vertical="center"/>
      <protection locked="0"/>
    </xf>
    <xf numFmtId="14" fontId="35" fillId="41" borderId="39" xfId="107" applyNumberFormat="1" applyFont="1" applyFill="1" applyBorder="1" applyAlignment="1" applyProtection="1">
      <alignment horizontal="center" vertical="center"/>
      <protection locked="0"/>
    </xf>
    <xf numFmtId="14" fontId="35" fillId="41" borderId="60" xfId="107" applyNumberFormat="1" applyFont="1" applyFill="1" applyBorder="1" applyAlignment="1" applyProtection="1">
      <alignment horizontal="center" vertical="center"/>
      <protection locked="0"/>
    </xf>
    <xf numFmtId="0" fontId="37" fillId="25" borderId="0" xfId="107" applyFont="1" applyFill="1" applyAlignment="1">
      <alignment horizontal="left"/>
    </xf>
    <xf numFmtId="0" fontId="33" fillId="20" borderId="90" xfId="0" applyFont="1" applyFill="1" applyBorder="1" applyAlignment="1">
      <alignment horizontal="center"/>
    </xf>
    <xf numFmtId="0" fontId="33" fillId="20" borderId="91" xfId="0" applyFont="1" applyFill="1" applyBorder="1" applyAlignment="1">
      <alignment horizontal="center"/>
    </xf>
    <xf numFmtId="0" fontId="33" fillId="20" borderId="86" xfId="0" applyFont="1" applyFill="1" applyBorder="1" applyAlignment="1">
      <alignment horizontal="center"/>
    </xf>
    <xf numFmtId="14" fontId="39" fillId="53" borderId="44" xfId="0" applyNumberFormat="1" applyFont="1" applyFill="1" applyBorder="1" applyAlignment="1">
      <alignment horizontal="left"/>
    </xf>
    <xf numFmtId="1" fontId="39" fillId="51" borderId="44" xfId="0" applyNumberFormat="1" applyFont="1" applyFill="1" applyBorder="1" applyAlignment="1">
      <alignment horizontal="left"/>
    </xf>
    <xf numFmtId="174" fontId="49" fillId="2" borderId="87" xfId="0" applyNumberFormat="1" applyFont="1" applyFill="1" applyBorder="1" applyAlignment="1">
      <alignment horizontal="center" vertical="center"/>
    </xf>
    <xf numFmtId="174" fontId="49" fillId="2" borderId="78" xfId="0" applyNumberFormat="1" applyFont="1" applyFill="1" applyBorder="1" applyAlignment="1">
      <alignment horizontal="center" vertical="center"/>
    </xf>
    <xf numFmtId="175" fontId="39" fillId="2" borderId="44" xfId="0" applyNumberFormat="1" applyFont="1" applyFill="1" applyBorder="1" applyAlignment="1">
      <alignment horizontal="left"/>
    </xf>
    <xf numFmtId="0" fontId="37" fillId="25" borderId="0" xfId="107" applyFont="1" applyFill="1" applyAlignment="1">
      <alignment horizontal="center"/>
    </xf>
    <xf numFmtId="0" fontId="0" fillId="49" borderId="79" xfId="0" applyFill="1" applyBorder="1" applyAlignment="1">
      <alignment horizontal="center" vertical="center"/>
    </xf>
    <xf numFmtId="0" fontId="0" fillId="49" borderId="82" xfId="0" applyFill="1" applyBorder="1" applyAlignment="1">
      <alignment horizontal="center" vertical="center"/>
    </xf>
    <xf numFmtId="0" fontId="0" fillId="49" borderId="80" xfId="0" applyFill="1" applyBorder="1" applyAlignment="1">
      <alignment horizontal="center" vertical="center"/>
    </xf>
    <xf numFmtId="0" fontId="0" fillId="49" borderId="81" xfId="0" applyFill="1" applyBorder="1" applyAlignment="1">
      <alignment horizontal="center" vertical="center"/>
    </xf>
    <xf numFmtId="174" fontId="49" fillId="2" borderId="74" xfId="0" applyNumberFormat="1" applyFont="1" applyFill="1" applyBorder="1" applyAlignment="1">
      <alignment horizontal="center" vertical="center"/>
    </xf>
    <xf numFmtId="174" fontId="49" fillId="2" borderId="75" xfId="0" applyNumberFormat="1" applyFont="1" applyFill="1" applyBorder="1" applyAlignment="1">
      <alignment horizontal="center" vertical="center"/>
    </xf>
    <xf numFmtId="174" fontId="49" fillId="2" borderId="0" xfId="0" applyNumberFormat="1" applyFont="1" applyFill="1" applyAlignment="1">
      <alignment horizontal="center" vertical="center"/>
    </xf>
    <xf numFmtId="174" fontId="49" fillId="2" borderId="77" xfId="0" applyNumberFormat="1" applyFont="1" applyFill="1" applyBorder="1" applyAlignment="1">
      <alignment horizontal="center" vertical="center"/>
    </xf>
    <xf numFmtId="14" fontId="62" fillId="2" borderId="74" xfId="0" applyNumberFormat="1" applyFont="1" applyFill="1" applyBorder="1" applyAlignment="1">
      <alignment horizontal="center" vertical="center"/>
    </xf>
    <xf numFmtId="14" fontId="62" fillId="2" borderId="0" xfId="0" applyNumberFormat="1" applyFont="1" applyFill="1" applyAlignment="1">
      <alignment horizontal="center" vertical="center"/>
    </xf>
    <xf numFmtId="14" fontId="62" fillId="2" borderId="75" xfId="0" applyNumberFormat="1" applyFont="1" applyFill="1" applyBorder="1" applyAlignment="1">
      <alignment horizontal="center" vertical="center"/>
    </xf>
    <xf numFmtId="14" fontId="62" fillId="2" borderId="77" xfId="0" applyNumberFormat="1" applyFont="1" applyFill="1" applyBorder="1" applyAlignment="1">
      <alignment horizontal="center" vertical="center"/>
    </xf>
    <xf numFmtId="174" fontId="0" fillId="25" borderId="41" xfId="0" applyNumberFormat="1" applyFill="1" applyBorder="1" applyAlignment="1">
      <alignment horizontal="center"/>
    </xf>
    <xf numFmtId="174" fontId="0" fillId="25" borderId="42" xfId="0" applyNumberFormat="1" applyFill="1" applyBorder="1" applyAlignment="1">
      <alignment horizontal="center"/>
    </xf>
    <xf numFmtId="174" fontId="0" fillId="2" borderId="75" xfId="0" applyNumberFormat="1" applyFill="1" applyBorder="1" applyAlignment="1">
      <alignment horizontal="center" vertical="center"/>
    </xf>
    <xf numFmtId="174" fontId="0" fillId="2" borderId="77" xfId="0" applyNumberFormat="1" applyFill="1" applyBorder="1" applyAlignment="1">
      <alignment horizontal="center" vertical="center"/>
    </xf>
    <xf numFmtId="174" fontId="0" fillId="2" borderId="92" xfId="0" applyNumberFormat="1" applyFill="1" applyBorder="1" applyAlignment="1">
      <alignment horizontal="center" vertical="center"/>
    </xf>
    <xf numFmtId="0" fontId="0" fillId="52" borderId="78" xfId="0" applyFill="1" applyBorder="1" applyAlignment="1">
      <alignment horizontal="center" vertical="center"/>
    </xf>
    <xf numFmtId="0" fontId="0" fillId="52" borderId="77" xfId="0" applyFill="1" applyBorder="1" applyAlignment="1">
      <alignment horizontal="center" vertical="center"/>
    </xf>
    <xf numFmtId="0" fontId="43" fillId="0" borderId="17" xfId="81" applyFont="1" applyBorder="1" applyAlignment="1">
      <alignment horizontal="center" vertical="center"/>
    </xf>
    <xf numFmtId="0" fontId="43" fillId="0" borderId="18" xfId="81" applyFont="1" applyBorder="1" applyAlignment="1">
      <alignment horizontal="center" vertical="center"/>
    </xf>
    <xf numFmtId="0" fontId="43" fillId="0" borderId="19" xfId="81" applyFont="1" applyBorder="1" applyAlignment="1">
      <alignment horizontal="center" vertical="center"/>
    </xf>
    <xf numFmtId="0" fontId="43" fillId="0" borderId="20" xfId="81" applyFont="1" applyBorder="1" applyAlignment="1">
      <alignment horizontal="center" vertical="center"/>
    </xf>
    <xf numFmtId="0" fontId="43" fillId="64" borderId="39" xfId="81" applyFont="1" applyFill="1" applyBorder="1" applyAlignment="1">
      <alignment horizontal="center" vertical="center"/>
    </xf>
    <xf numFmtId="0" fontId="43" fillId="64" borderId="71" xfId="81" applyFont="1" applyFill="1" applyBorder="1" applyAlignment="1">
      <alignment horizontal="center" vertical="center"/>
    </xf>
    <xf numFmtId="0" fontId="43" fillId="64" borderId="60" xfId="81" applyFont="1" applyFill="1" applyBorder="1" applyAlignment="1">
      <alignment horizontal="center" vertical="center"/>
    </xf>
    <xf numFmtId="0" fontId="44" fillId="0" borderId="16" xfId="81" applyFont="1" applyBorder="1" applyAlignment="1">
      <alignment horizontal="left" wrapText="1"/>
    </xf>
    <xf numFmtId="0" fontId="44" fillId="0" borderId="0" xfId="81" applyFont="1" applyAlignment="1">
      <alignment horizontal="left" wrapText="1"/>
    </xf>
    <xf numFmtId="0" fontId="44" fillId="0" borderId="25" xfId="81" applyFont="1" applyBorder="1" applyAlignment="1">
      <alignment horizontal="left" wrapText="1"/>
    </xf>
    <xf numFmtId="0" fontId="44" fillId="0" borderId="16" xfId="81" applyFont="1" applyBorder="1" applyAlignment="1">
      <alignment horizontal="left" vertical="center" wrapText="1"/>
    </xf>
    <xf numFmtId="0" fontId="44" fillId="0" borderId="0" xfId="81" applyFont="1" applyAlignment="1">
      <alignment horizontal="left" vertical="center" wrapText="1"/>
    </xf>
    <xf numFmtId="0" fontId="44" fillId="0" borderId="25" xfId="81" applyFont="1" applyBorder="1" applyAlignment="1">
      <alignment horizontal="left" vertical="center" wrapText="1"/>
    </xf>
    <xf numFmtId="4" fontId="34" fillId="24" borderId="40" xfId="82" applyNumberFormat="1" applyFont="1" applyFill="1" applyBorder="1" applyAlignment="1">
      <alignment horizontal="right" vertical="center"/>
    </xf>
    <xf numFmtId="4" fontId="34" fillId="24" borderId="49" xfId="82" applyNumberFormat="1" applyFont="1" applyFill="1" applyBorder="1" applyAlignment="1">
      <alignment horizontal="right" vertical="center"/>
    </xf>
    <xf numFmtId="16" fontId="44" fillId="63" borderId="44" xfId="82" applyNumberFormat="1" applyFont="1" applyFill="1" applyBorder="1" applyAlignment="1">
      <alignment horizontal="center" vertical="center"/>
    </xf>
    <xf numFmtId="0" fontId="51" fillId="37" borderId="44" xfId="82" applyFont="1" applyFill="1" applyBorder="1" applyAlignment="1">
      <alignment horizontal="left" vertical="center" wrapText="1"/>
    </xf>
    <xf numFmtId="0" fontId="51" fillId="37" borderId="48" xfId="82" applyFont="1" applyFill="1" applyBorder="1" applyAlignment="1">
      <alignment horizontal="left" vertical="center" wrapText="1"/>
    </xf>
    <xf numFmtId="0" fontId="51" fillId="37" borderId="50" xfId="82" applyFont="1" applyFill="1" applyBorder="1" applyAlignment="1">
      <alignment horizontal="left" vertical="center" wrapText="1"/>
    </xf>
    <xf numFmtId="0" fontId="51" fillId="37" borderId="45" xfId="82" applyFont="1" applyFill="1" applyBorder="1" applyAlignment="1">
      <alignment horizontal="left" vertical="center" wrapText="1"/>
    </xf>
    <xf numFmtId="0" fontId="51" fillId="37" borderId="36" xfId="82" applyFont="1" applyFill="1" applyBorder="1" applyAlignment="1">
      <alignment horizontal="left" vertical="center" wrapText="1"/>
    </xf>
    <xf numFmtId="0" fontId="51" fillId="37" borderId="38" xfId="82" applyFont="1" applyFill="1" applyBorder="1" applyAlignment="1">
      <alignment horizontal="left" vertical="center" wrapText="1"/>
    </xf>
    <xf numFmtId="0" fontId="51" fillId="37" borderId="37" xfId="82" applyFont="1" applyFill="1" applyBorder="1" applyAlignment="1">
      <alignment horizontal="left" vertical="center" wrapText="1"/>
    </xf>
    <xf numFmtId="0" fontId="0" fillId="24" borderId="50" xfId="82" applyFont="1" applyFill="1" applyBorder="1" applyAlignment="1">
      <alignment horizontal="left" wrapText="1"/>
    </xf>
    <xf numFmtId="0" fontId="0" fillId="24" borderId="0" xfId="82" applyFont="1" applyFill="1" applyAlignment="1">
      <alignment horizontal="left"/>
    </xf>
    <xf numFmtId="0" fontId="34" fillId="24" borderId="44" xfId="82" applyFont="1" applyFill="1" applyBorder="1" applyAlignment="1">
      <alignment horizontal="left"/>
    </xf>
    <xf numFmtId="4" fontId="34" fillId="24" borderId="44" xfId="82" applyNumberFormat="1" applyFont="1" applyFill="1" applyBorder="1" applyAlignment="1">
      <alignment horizontal="right" vertical="center"/>
    </xf>
    <xf numFmtId="0" fontId="44" fillId="24" borderId="44" xfId="82" applyFont="1" applyFill="1" applyBorder="1" applyAlignment="1">
      <alignment horizontal="left"/>
    </xf>
    <xf numFmtId="4" fontId="34" fillId="63" borderId="44" xfId="82" applyNumberFormat="1" applyFont="1" applyFill="1" applyBorder="1" applyAlignment="1">
      <alignment horizontal="right" vertical="center"/>
    </xf>
    <xf numFmtId="0" fontId="44" fillId="0" borderId="44" xfId="82" applyFont="1" applyBorder="1" applyAlignment="1">
      <alignment horizontal="left"/>
    </xf>
    <xf numFmtId="4" fontId="44" fillId="63" borderId="44" xfId="82" applyNumberFormat="1" applyFont="1" applyFill="1" applyBorder="1" applyAlignment="1">
      <alignment horizontal="right" vertical="center"/>
    </xf>
    <xf numFmtId="1" fontId="34" fillId="24" borderId="44" xfId="82" applyNumberFormat="1" applyFont="1" applyFill="1" applyBorder="1" applyAlignment="1">
      <alignment horizontal="left"/>
    </xf>
    <xf numFmtId="176" fontId="34" fillId="37" borderId="44" xfId="82" applyNumberFormat="1" applyFont="1" applyFill="1" applyBorder="1" applyAlignment="1">
      <alignment horizontal="center" vertical="center"/>
    </xf>
    <xf numFmtId="14" fontId="34" fillId="60" borderId="44" xfId="82" applyNumberFormat="1" applyFont="1" applyFill="1" applyBorder="1" applyAlignment="1">
      <alignment horizontal="center" vertical="center"/>
    </xf>
    <xf numFmtId="0" fontId="33" fillId="63" borderId="44" xfId="82" applyFont="1" applyFill="1" applyBorder="1" applyAlignment="1">
      <alignment horizontal="center"/>
    </xf>
    <xf numFmtId="0" fontId="33" fillId="64" borderId="70" xfId="81" applyFont="1" applyFill="1" applyBorder="1" applyAlignment="1">
      <alignment horizontal="center"/>
    </xf>
    <xf numFmtId="0" fontId="33" fillId="64" borderId="18" xfId="81" applyFont="1" applyFill="1" applyBorder="1" applyAlignment="1">
      <alignment horizontal="center"/>
    </xf>
    <xf numFmtId="0" fontId="33" fillId="64" borderId="21" xfId="81" applyFont="1" applyFill="1" applyBorder="1" applyAlignment="1">
      <alignment horizontal="center"/>
    </xf>
    <xf numFmtId="0" fontId="43" fillId="24" borderId="38" xfId="82" applyFont="1" applyFill="1" applyBorder="1" applyAlignment="1">
      <alignment horizontal="center"/>
    </xf>
    <xf numFmtId="0" fontId="0" fillId="24" borderId="0" xfId="82" applyFont="1" applyFill="1" applyAlignment="1">
      <alignment horizontal="center"/>
    </xf>
    <xf numFmtId="0" fontId="48" fillId="24" borderId="0" xfId="82" applyFont="1" applyFill="1" applyAlignment="1">
      <alignment horizontal="center"/>
    </xf>
    <xf numFmtId="176" fontId="49" fillId="24" borderId="0" xfId="82" applyNumberFormat="1" applyFont="1" applyFill="1" applyAlignment="1">
      <alignment horizontal="center"/>
    </xf>
    <xf numFmtId="0" fontId="33" fillId="24" borderId="0" xfId="82" applyFont="1" applyFill="1" applyAlignment="1">
      <alignment horizontal="center"/>
    </xf>
    <xf numFmtId="0" fontId="33" fillId="63" borderId="44" xfId="82" applyFont="1" applyFill="1" applyBorder="1" applyAlignment="1">
      <alignment horizontal="center" vertical="center"/>
    </xf>
    <xf numFmtId="1" fontId="37" fillId="24" borderId="44" xfId="82" applyNumberFormat="1" applyFont="1" applyFill="1" applyBorder="1" applyAlignment="1">
      <alignment horizontal="center" vertical="center"/>
    </xf>
    <xf numFmtId="0" fontId="33" fillId="63" borderId="44" xfId="82" applyFont="1" applyFill="1" applyBorder="1" applyAlignment="1">
      <alignment horizontal="left" vertical="center"/>
    </xf>
    <xf numFmtId="0" fontId="33" fillId="24" borderId="134" xfId="82" applyFont="1" applyFill="1" applyBorder="1" applyAlignment="1">
      <alignment horizontal="center" vertical="center" wrapText="1"/>
    </xf>
    <xf numFmtId="0" fontId="0" fillId="0" borderId="94" xfId="0" applyBorder="1"/>
    <xf numFmtId="0" fontId="0" fillId="0" borderId="135" xfId="0" applyBorder="1"/>
    <xf numFmtId="0" fontId="0" fillId="0" borderId="14" xfId="0" applyBorder="1"/>
    <xf numFmtId="0" fontId="0" fillId="0" borderId="0" xfId="0"/>
    <xf numFmtId="0" fontId="0" fillId="0" borderId="24" xfId="0" applyBorder="1"/>
    <xf numFmtId="0" fontId="0" fillId="0" borderId="95" xfId="0" applyBorder="1"/>
    <xf numFmtId="0" fontId="0" fillId="0" borderId="96" xfId="0" applyBorder="1"/>
    <xf numFmtId="0" fontId="0" fillId="0" borderId="147" xfId="0" applyBorder="1"/>
    <xf numFmtId="0" fontId="34" fillId="37" borderId="44" xfId="82" applyFont="1" applyFill="1" applyBorder="1" applyAlignment="1">
      <alignment horizontal="center" vertical="center"/>
    </xf>
    <xf numFmtId="49" fontId="45" fillId="37" borderId="142" xfId="621" applyNumberFormat="1" applyFont="1" applyFill="1" applyBorder="1" applyAlignment="1">
      <alignment horizontal="center" vertical="center"/>
    </xf>
    <xf numFmtId="49" fontId="45" fillId="37" borderId="30" xfId="621" applyNumberFormat="1" applyFont="1" applyFill="1" applyBorder="1" applyAlignment="1">
      <alignment horizontal="center" vertical="center"/>
    </xf>
    <xf numFmtId="164" fontId="45" fillId="37" borderId="142" xfId="304" applyFont="1" applyFill="1" applyBorder="1" applyAlignment="1">
      <alignment horizontal="center" vertical="center" wrapText="1"/>
    </xf>
    <xf numFmtId="164" fontId="45" fillId="37" borderId="30" xfId="304" applyFont="1" applyFill="1" applyBorder="1" applyAlignment="1">
      <alignment horizontal="center" vertical="center" wrapText="1"/>
    </xf>
    <xf numFmtId="164" fontId="76" fillId="37" borderId="142" xfId="304" applyFont="1" applyFill="1" applyBorder="1" applyAlignment="1">
      <alignment horizontal="center" vertical="center" wrapText="1"/>
    </xf>
    <xf numFmtId="164" fontId="76" fillId="37" borderId="30" xfId="304" applyFont="1" applyFill="1" applyBorder="1" applyAlignment="1">
      <alignment horizontal="center" vertical="center" wrapText="1"/>
    </xf>
    <xf numFmtId="164" fontId="45" fillId="37" borderId="142" xfId="304" applyFont="1" applyFill="1" applyBorder="1" applyAlignment="1">
      <alignment horizontal="center" vertical="center"/>
    </xf>
    <xf numFmtId="164" fontId="45" fillId="37" borderId="30" xfId="304" applyFont="1" applyFill="1" applyBorder="1" applyAlignment="1">
      <alignment horizontal="center" vertical="center"/>
    </xf>
    <xf numFmtId="0" fontId="43" fillId="24" borderId="0" xfId="82" applyFont="1" applyFill="1" applyAlignment="1">
      <alignment horizontal="center"/>
    </xf>
    <xf numFmtId="0" fontId="33" fillId="63" borderId="90" xfId="82" applyFont="1" applyFill="1" applyBorder="1" applyAlignment="1">
      <alignment horizontal="center" vertical="center"/>
    </xf>
    <xf numFmtId="0" fontId="33" fillId="63" borderId="91" xfId="82" applyFont="1" applyFill="1" applyBorder="1" applyAlignment="1">
      <alignment horizontal="center" vertical="center"/>
    </xf>
    <xf numFmtId="1" fontId="37" fillId="60" borderId="176" xfId="82" applyNumberFormat="1" applyFont="1" applyFill="1" applyBorder="1" applyAlignment="1">
      <alignment horizontal="center" vertical="center"/>
    </xf>
    <xf numFmtId="0" fontId="33" fillId="24" borderId="169" xfId="82" applyFont="1" applyFill="1" applyBorder="1" applyAlignment="1">
      <alignment horizontal="left" vertical="center"/>
    </xf>
    <xf numFmtId="0" fontId="33" fillId="24" borderId="32" xfId="82" applyFont="1" applyFill="1" applyBorder="1" applyAlignment="1">
      <alignment horizontal="left" vertical="center"/>
    </xf>
    <xf numFmtId="0" fontId="33" fillId="63" borderId="32" xfId="82" applyFont="1" applyFill="1" applyBorder="1" applyAlignment="1">
      <alignment horizontal="center"/>
    </xf>
    <xf numFmtId="0" fontId="33" fillId="63" borderId="168" xfId="82" applyFont="1" applyFill="1" applyBorder="1" applyAlignment="1">
      <alignment horizontal="center"/>
    </xf>
    <xf numFmtId="0" fontId="33" fillId="24" borderId="170" xfId="82" applyFont="1" applyFill="1" applyBorder="1" applyAlignment="1">
      <alignment horizontal="center" vertical="center" wrapText="1"/>
    </xf>
    <xf numFmtId="0" fontId="33" fillId="24" borderId="171" xfId="82" applyFont="1" applyFill="1" applyBorder="1" applyAlignment="1">
      <alignment horizontal="center" vertical="center" wrapText="1"/>
    </xf>
    <xf numFmtId="0" fontId="33" fillId="24" borderId="172" xfId="82" applyFont="1" applyFill="1" applyBorder="1" applyAlignment="1">
      <alignment horizontal="center" vertical="center" wrapText="1"/>
    </xf>
    <xf numFmtId="0" fontId="33" fillId="24" borderId="78" xfId="82" applyFont="1" applyFill="1" applyBorder="1" applyAlignment="1">
      <alignment horizontal="center" vertical="center" wrapText="1"/>
    </xf>
    <xf numFmtId="0" fontId="33" fillId="24" borderId="0" xfId="82" applyFont="1" applyFill="1" applyAlignment="1">
      <alignment horizontal="center" vertical="center" wrapText="1"/>
    </xf>
    <xf numFmtId="0" fontId="33" fillId="24" borderId="79" xfId="82" applyFont="1" applyFill="1" applyBorder="1" applyAlignment="1">
      <alignment horizontal="center" vertical="center" wrapText="1"/>
    </xf>
    <xf numFmtId="0" fontId="33" fillId="24" borderId="80" xfId="82" applyFont="1" applyFill="1" applyBorder="1" applyAlignment="1">
      <alignment horizontal="center" vertical="center" wrapText="1"/>
    </xf>
    <xf numFmtId="0" fontId="33" fillId="24" borderId="82" xfId="82" applyFont="1" applyFill="1" applyBorder="1" applyAlignment="1">
      <alignment horizontal="center" vertical="center" wrapText="1"/>
    </xf>
    <xf numFmtId="0" fontId="34" fillId="37" borderId="33" xfId="82" applyFont="1" applyFill="1" applyBorder="1" applyAlignment="1">
      <alignment horizontal="center" vertical="center"/>
    </xf>
    <xf numFmtId="0" fontId="33" fillId="63" borderId="90" xfId="82" applyFont="1" applyFill="1" applyBorder="1" applyAlignment="1">
      <alignment horizontal="center"/>
    </xf>
    <xf numFmtId="0" fontId="33" fillId="63" borderId="91" xfId="82" applyFont="1" applyFill="1" applyBorder="1" applyAlignment="1">
      <alignment horizontal="center"/>
    </xf>
    <xf numFmtId="0" fontId="33" fillId="63" borderId="86" xfId="82" applyFont="1" applyFill="1" applyBorder="1" applyAlignment="1">
      <alignment horizontal="center"/>
    </xf>
    <xf numFmtId="176" fontId="34" fillId="37" borderId="174" xfId="82" applyNumberFormat="1" applyFont="1" applyFill="1" applyBorder="1" applyAlignment="1">
      <alignment horizontal="center" vertical="center"/>
    </xf>
    <xf numFmtId="14" fontId="34" fillId="60" borderId="174" xfId="82" applyNumberFormat="1" applyFont="1" applyFill="1" applyBorder="1" applyAlignment="1">
      <alignment horizontal="center" vertical="center"/>
    </xf>
    <xf numFmtId="14" fontId="34" fillId="60" borderId="93" xfId="82" applyNumberFormat="1" applyFont="1" applyFill="1" applyBorder="1" applyAlignment="1">
      <alignment horizontal="center" vertical="center"/>
    </xf>
    <xf numFmtId="0" fontId="33" fillId="63" borderId="164" xfId="82" applyFont="1" applyFill="1" applyBorder="1" applyAlignment="1">
      <alignment horizontal="center"/>
    </xf>
    <xf numFmtId="0" fontId="33" fillId="63" borderId="165" xfId="82" applyFont="1" applyFill="1" applyBorder="1" applyAlignment="1">
      <alignment horizontal="center"/>
    </xf>
    <xf numFmtId="0" fontId="33" fillId="63" borderId="180" xfId="82" applyFont="1" applyFill="1" applyBorder="1" applyAlignment="1">
      <alignment horizontal="center"/>
    </xf>
    <xf numFmtId="0" fontId="33" fillId="63" borderId="166" xfId="82" applyFont="1" applyFill="1" applyBorder="1" applyAlignment="1">
      <alignment horizontal="center"/>
    </xf>
    <xf numFmtId="0" fontId="33" fillId="63" borderId="167" xfId="82" applyFont="1" applyFill="1" applyBorder="1" applyAlignment="1">
      <alignment horizontal="center"/>
    </xf>
    <xf numFmtId="16" fontId="44" fillId="63" borderId="169" xfId="82" applyNumberFormat="1" applyFont="1" applyFill="1" applyBorder="1" applyAlignment="1">
      <alignment horizontal="center" vertical="center"/>
    </xf>
    <xf numFmtId="0" fontId="51" fillId="37" borderId="121" xfId="82" applyFont="1" applyFill="1" applyBorder="1" applyAlignment="1">
      <alignment horizontal="left" vertical="center" wrapText="1"/>
    </xf>
    <xf numFmtId="0" fontId="51" fillId="37" borderId="168" xfId="82" applyFont="1" applyFill="1" applyBorder="1" applyAlignment="1">
      <alignment horizontal="left" vertical="center" wrapText="1"/>
    </xf>
    <xf numFmtId="16" fontId="44" fillId="63" borderId="186" xfId="82" applyNumberFormat="1" applyFont="1" applyFill="1" applyBorder="1" applyAlignment="1">
      <alignment horizontal="center" vertical="center"/>
    </xf>
    <xf numFmtId="0" fontId="51" fillId="37" borderId="157" xfId="82" applyFont="1" applyFill="1" applyBorder="1" applyAlignment="1">
      <alignment horizontal="left" vertical="center" wrapText="1"/>
    </xf>
    <xf numFmtId="0" fontId="51" fillId="37" borderId="171" xfId="82" applyFont="1" applyFill="1" applyBorder="1" applyAlignment="1">
      <alignment horizontal="left" vertical="center" wrapText="1"/>
    </xf>
    <xf numFmtId="0" fontId="51" fillId="37" borderId="185" xfId="82" applyFont="1" applyFill="1" applyBorder="1" applyAlignment="1">
      <alignment horizontal="left" vertical="center" wrapText="1"/>
    </xf>
    <xf numFmtId="0" fontId="51" fillId="37" borderId="187" xfId="82" applyFont="1" applyFill="1" applyBorder="1" applyAlignment="1">
      <alignment horizontal="left" vertical="center" wrapText="1"/>
    </xf>
    <xf numFmtId="0" fontId="51" fillId="37" borderId="80" xfId="82" applyFont="1" applyFill="1" applyBorder="1" applyAlignment="1">
      <alignment horizontal="left" vertical="center" wrapText="1"/>
    </xf>
    <xf numFmtId="0" fontId="51" fillId="37" borderId="81" xfId="82" applyFont="1" applyFill="1" applyBorder="1" applyAlignment="1">
      <alignment horizontal="left" vertical="center" wrapText="1"/>
    </xf>
    <xf numFmtId="0" fontId="43" fillId="64" borderId="17" xfId="81" applyFont="1" applyFill="1" applyBorder="1" applyAlignment="1">
      <alignment horizontal="center" vertical="center"/>
    </xf>
    <xf numFmtId="0" fontId="43" fillId="64" borderId="18" xfId="81" applyFont="1" applyFill="1" applyBorder="1" applyAlignment="1">
      <alignment horizontal="center" vertical="center"/>
    </xf>
    <xf numFmtId="0" fontId="43" fillId="64" borderId="19" xfId="81" applyFont="1" applyFill="1" applyBorder="1" applyAlignment="1">
      <alignment horizontal="center" vertical="center"/>
    </xf>
    <xf numFmtId="0" fontId="43" fillId="64" borderId="20" xfId="81" applyFont="1" applyFill="1" applyBorder="1" applyAlignment="1">
      <alignment horizontal="center" vertical="center"/>
    </xf>
    <xf numFmtId="49" fontId="45" fillId="24" borderId="0" xfId="82" applyNumberFormat="1" applyFont="1" applyFill="1" applyAlignment="1">
      <alignment horizontal="center" vertical="center" wrapText="1"/>
    </xf>
    <xf numFmtId="49" fontId="45" fillId="24" borderId="0" xfId="82" applyNumberFormat="1" applyFont="1" applyFill="1" applyAlignment="1">
      <alignment horizontal="center" vertical="center"/>
    </xf>
    <xf numFmtId="1" fontId="49" fillId="0" borderId="40" xfId="82" applyNumberFormat="1" applyFont="1" applyBorder="1" applyAlignment="1">
      <alignment horizontal="center" vertical="center"/>
    </xf>
    <xf numFmtId="1" fontId="49" fillId="0" borderId="49" xfId="82" applyNumberFormat="1" applyFont="1" applyBorder="1" applyAlignment="1">
      <alignment horizontal="center" vertical="center"/>
    </xf>
    <xf numFmtId="49" fontId="46" fillId="27" borderId="48" xfId="116" applyNumberFormat="1" applyFont="1" applyFill="1" applyBorder="1" applyAlignment="1">
      <alignment horizontal="center" vertical="center" wrapText="1"/>
    </xf>
    <xf numFmtId="49" fontId="46" fillId="27" borderId="50" xfId="116" applyNumberFormat="1" applyFont="1" applyFill="1" applyBorder="1" applyAlignment="1">
      <alignment horizontal="center" vertical="center" wrapText="1"/>
    </xf>
    <xf numFmtId="49" fontId="46" fillId="27" borderId="45" xfId="116" applyNumberFormat="1" applyFont="1" applyFill="1" applyBorder="1" applyAlignment="1">
      <alignment horizontal="center" vertical="center" wrapText="1"/>
    </xf>
    <xf numFmtId="49" fontId="46" fillId="20" borderId="46" xfId="116" applyNumberFormat="1" applyFont="1" applyFill="1" applyBorder="1" applyAlignment="1">
      <alignment horizontal="center" vertical="center"/>
    </xf>
    <xf numFmtId="49" fontId="46" fillId="20" borderId="64" xfId="116" applyNumberFormat="1" applyFont="1" applyFill="1" applyBorder="1" applyAlignment="1">
      <alignment horizontal="center" vertical="center"/>
    </xf>
    <xf numFmtId="49" fontId="46" fillId="20" borderId="48" xfId="116" applyNumberFormat="1" applyFont="1" applyFill="1" applyBorder="1" applyAlignment="1">
      <alignment horizontal="center" vertical="center" wrapText="1"/>
    </xf>
    <xf numFmtId="49" fontId="46" fillId="20" borderId="45" xfId="116" applyNumberFormat="1" applyFont="1" applyFill="1" applyBorder="1" applyAlignment="1">
      <alignment horizontal="center" vertical="center" wrapText="1"/>
    </xf>
    <xf numFmtId="49" fontId="46" fillId="20" borderId="65" xfId="116" applyNumberFormat="1" applyFont="1" applyFill="1" applyBorder="1" applyAlignment="1">
      <alignment horizontal="center" vertical="center" wrapText="1"/>
    </xf>
    <xf numFmtId="49" fontId="46" fillId="20" borderId="66" xfId="116" applyNumberFormat="1" applyFont="1" applyFill="1" applyBorder="1" applyAlignment="1">
      <alignment horizontal="center" vertical="center" wrapText="1"/>
    </xf>
    <xf numFmtId="4" fontId="46" fillId="20" borderId="48" xfId="82" applyNumberFormat="1" applyFont="1" applyFill="1" applyBorder="1" applyAlignment="1">
      <alignment horizontal="center" vertical="center"/>
    </xf>
    <xf numFmtId="4" fontId="46" fillId="20" borderId="45" xfId="82" applyNumberFormat="1" applyFont="1" applyFill="1" applyBorder="1" applyAlignment="1">
      <alignment horizontal="center" vertical="center"/>
    </xf>
    <xf numFmtId="4" fontId="46" fillId="20" borderId="65" xfId="82" applyNumberFormat="1" applyFont="1" applyFill="1" applyBorder="1" applyAlignment="1">
      <alignment horizontal="center" vertical="center"/>
    </xf>
    <xf numFmtId="4" fontId="46" fillId="20" borderId="66" xfId="82" applyNumberFormat="1" applyFont="1" applyFill="1" applyBorder="1" applyAlignment="1">
      <alignment horizontal="center" vertical="center"/>
    </xf>
    <xf numFmtId="49" fontId="46" fillId="20" borderId="40" xfId="116" applyNumberFormat="1" applyFont="1" applyFill="1" applyBorder="1" applyAlignment="1">
      <alignment horizontal="center" vertical="center"/>
    </xf>
    <xf numFmtId="49" fontId="46" fillId="20" borderId="51" xfId="116" applyNumberFormat="1" applyFont="1" applyFill="1" applyBorder="1" applyAlignment="1">
      <alignment horizontal="center" vertical="center"/>
    </xf>
    <xf numFmtId="49" fontId="46" fillId="20" borderId="49" xfId="116" applyNumberFormat="1" applyFont="1" applyFill="1" applyBorder="1" applyAlignment="1">
      <alignment horizontal="center" vertical="center"/>
    </xf>
    <xf numFmtId="0" fontId="52" fillId="0" borderId="140" xfId="82" applyBorder="1" applyAlignment="1">
      <alignment horizontal="center" vertical="center" wrapText="1"/>
    </xf>
    <xf numFmtId="0" fontId="52" fillId="0" borderId="150" xfId="82" applyBorder="1" applyAlignment="1">
      <alignment horizontal="center" vertical="center" wrapText="1"/>
    </xf>
    <xf numFmtId="49" fontId="36" fillId="20" borderId="44" xfId="82" applyNumberFormat="1" applyFont="1" applyFill="1" applyBorder="1" applyAlignment="1">
      <alignment horizontal="center" vertical="center"/>
    </xf>
    <xf numFmtId="0" fontId="43" fillId="0" borderId="0" xfId="82" applyFont="1" applyAlignment="1">
      <alignment horizontal="center"/>
    </xf>
    <xf numFmtId="0" fontId="33" fillId="20" borderId="44" xfId="82" applyFont="1" applyFill="1" applyBorder="1" applyAlignment="1">
      <alignment horizontal="center" vertical="center"/>
    </xf>
    <xf numFmtId="174" fontId="0" fillId="0" borderId="44" xfId="82" applyNumberFormat="1" applyFont="1" applyBorder="1" applyAlignment="1">
      <alignment horizontal="center" vertical="center"/>
    </xf>
    <xf numFmtId="0" fontId="52" fillId="26" borderId="0" xfId="83" applyFill="1" applyAlignment="1">
      <alignment horizontal="center"/>
    </xf>
    <xf numFmtId="0" fontId="52" fillId="0" borderId="137" xfId="80" applyBorder="1" applyAlignment="1">
      <alignment horizontal="left"/>
    </xf>
    <xf numFmtId="0" fontId="52" fillId="0" borderId="139" xfId="80" applyBorder="1" applyAlignment="1">
      <alignment horizontal="left"/>
    </xf>
    <xf numFmtId="0" fontId="52" fillId="0" borderId="141" xfId="80" applyBorder="1" applyAlignment="1">
      <alignment horizontal="left"/>
    </xf>
    <xf numFmtId="0" fontId="33" fillId="62" borderId="137" xfId="72" applyFont="1" applyFill="1" applyBorder="1" applyAlignment="1">
      <alignment horizontal="center"/>
    </xf>
    <xf numFmtId="0" fontId="33" fillId="62" borderId="139" xfId="72" applyFont="1" applyFill="1" applyBorder="1" applyAlignment="1">
      <alignment horizontal="center"/>
    </xf>
    <xf numFmtId="0" fontId="33" fillId="62" borderId="141" xfId="72" applyFont="1" applyFill="1" applyBorder="1" applyAlignment="1">
      <alignment horizontal="center"/>
    </xf>
    <xf numFmtId="0" fontId="33" fillId="62" borderId="146" xfId="72" applyFont="1" applyFill="1" applyBorder="1" applyAlignment="1">
      <alignment horizontal="center" vertical="center"/>
    </xf>
    <xf numFmtId="0" fontId="33" fillId="62" borderId="18" xfId="72" applyFont="1" applyFill="1" applyBorder="1" applyAlignment="1">
      <alignment horizontal="center" vertical="center"/>
    </xf>
    <xf numFmtId="0" fontId="33" fillId="62" borderId="144" xfId="72" applyFont="1" applyFill="1" applyBorder="1" applyAlignment="1">
      <alignment horizontal="center" vertical="center"/>
    </xf>
    <xf numFmtId="0" fontId="33" fillId="62" borderId="136" xfId="72" applyFont="1" applyFill="1" applyBorder="1" applyAlignment="1">
      <alignment horizontal="center" vertical="center"/>
    </xf>
    <xf numFmtId="0" fontId="33" fillId="62" borderId="61" xfId="72" applyFont="1" applyFill="1" applyBorder="1" applyAlignment="1">
      <alignment horizontal="center" vertical="center"/>
    </xf>
    <xf numFmtId="0" fontId="33" fillId="62" borderId="62" xfId="72" applyFont="1" applyFill="1" applyBorder="1" applyAlignment="1">
      <alignment horizontal="center" vertical="center"/>
    </xf>
    <xf numFmtId="4" fontId="52" fillId="0" borderId="137" xfId="80" applyNumberFormat="1" applyBorder="1" applyAlignment="1">
      <alignment horizontal="left"/>
    </xf>
    <xf numFmtId="4" fontId="52" fillId="0" borderId="139" xfId="80" applyNumberFormat="1" applyBorder="1" applyAlignment="1">
      <alignment horizontal="left"/>
    </xf>
    <xf numFmtId="4" fontId="52" fillId="0" borderId="141" xfId="80" applyNumberFormat="1" applyBorder="1" applyAlignment="1">
      <alignment horizontal="left"/>
    </xf>
    <xf numFmtId="187" fontId="0" fillId="0" borderId="18" xfId="627" applyFont="1" applyBorder="1" applyAlignment="1">
      <alignment horizontal="left" vertical="center"/>
    </xf>
    <xf numFmtId="187" fontId="92" fillId="0" borderId="191" xfId="627" applyFont="1" applyFill="1" applyBorder="1" applyAlignment="1">
      <alignment horizontal="left" vertical="center"/>
    </xf>
    <xf numFmtId="187" fontId="92" fillId="0" borderId="183" xfId="627" applyFont="1" applyFill="1" applyBorder="1" applyAlignment="1">
      <alignment horizontal="left" vertical="center"/>
    </xf>
    <xf numFmtId="187" fontId="92" fillId="0" borderId="141" xfId="627" applyFont="1" applyFill="1" applyBorder="1" applyAlignment="1">
      <alignment horizontal="left" vertical="center"/>
    </xf>
    <xf numFmtId="187" fontId="0" fillId="0" borderId="205" xfId="627" applyFont="1" applyBorder="1" applyAlignment="1">
      <alignment horizontal="left" vertical="center"/>
    </xf>
    <xf numFmtId="0" fontId="1" fillId="0" borderId="0" xfId="626" applyAlignment="1">
      <alignment horizontal="justify" vertical="center" wrapText="1"/>
    </xf>
    <xf numFmtId="0" fontId="99" fillId="0" borderId="191" xfId="626" applyFont="1" applyBorder="1" applyAlignment="1">
      <alignment horizontal="center" vertical="center" wrapText="1"/>
    </xf>
    <xf numFmtId="0" fontId="99" fillId="0" borderId="141" xfId="626" applyFont="1" applyBorder="1" applyAlignment="1">
      <alignment horizontal="center" vertical="center" wrapText="1"/>
    </xf>
    <xf numFmtId="0" fontId="99" fillId="0" borderId="27" xfId="626" applyFont="1" applyBorder="1" applyAlignment="1">
      <alignment horizontal="center" vertical="center" wrapText="1"/>
    </xf>
    <xf numFmtId="0" fontId="88" fillId="0" borderId="27" xfId="626" applyFont="1" applyBorder="1" applyAlignment="1">
      <alignment horizontal="center" vertical="center" wrapText="1"/>
    </xf>
    <xf numFmtId="187" fontId="87" fillId="0" borderId="0" xfId="627" applyFont="1" applyAlignment="1" applyProtection="1">
      <alignment horizontal="center" wrapText="1"/>
    </xf>
    <xf numFmtId="0" fontId="89" fillId="66" borderId="0" xfId="626" applyFont="1" applyFill="1" applyAlignment="1">
      <alignment horizontal="center"/>
    </xf>
    <xf numFmtId="0" fontId="90" fillId="66" borderId="0" xfId="626" applyFont="1" applyFill="1" applyAlignment="1">
      <alignment horizontal="center"/>
    </xf>
    <xf numFmtId="187" fontId="92" fillId="64" borderId="0" xfId="627" applyFont="1" applyFill="1" applyBorder="1" applyAlignment="1" applyProtection="1">
      <alignment horizontal="center" vertical="center"/>
    </xf>
    <xf numFmtId="0" fontId="85" fillId="66" borderId="193" xfId="626" applyFont="1" applyFill="1" applyBorder="1" applyAlignment="1">
      <alignment horizontal="center" vertical="center"/>
    </xf>
    <xf numFmtId="0" fontId="85" fillId="66" borderId="194" xfId="626" applyFont="1" applyFill="1" applyBorder="1" applyAlignment="1">
      <alignment horizontal="center" vertical="center"/>
    </xf>
    <xf numFmtId="0" fontId="95" fillId="0" borderId="198" xfId="626" applyFont="1" applyBorder="1" applyAlignment="1">
      <alignment horizontal="left" wrapText="1"/>
    </xf>
    <xf numFmtId="0" fontId="95" fillId="0" borderId="199" xfId="626" applyFont="1" applyBorder="1" applyAlignment="1">
      <alignment horizontal="left" wrapText="1"/>
    </xf>
    <xf numFmtId="0" fontId="85" fillId="66" borderId="198" xfId="626" applyFont="1" applyFill="1" applyBorder="1" applyAlignment="1">
      <alignment horizontal="center" vertical="center"/>
    </xf>
    <xf numFmtId="0" fontId="85" fillId="66" borderId="199" xfId="626" applyFont="1" applyFill="1" applyBorder="1" applyAlignment="1">
      <alignment horizontal="center" vertical="center"/>
    </xf>
    <xf numFmtId="0" fontId="85" fillId="67" borderId="193" xfId="626" applyFont="1" applyFill="1" applyBorder="1" applyAlignment="1">
      <alignment horizontal="center" vertical="center"/>
    </xf>
    <xf numFmtId="0" fontId="85" fillId="68" borderId="193" xfId="626" applyFont="1" applyFill="1" applyBorder="1" applyAlignment="1">
      <alignment horizontal="center" vertical="center"/>
    </xf>
    <xf numFmtId="0" fontId="85" fillId="69" borderId="83" xfId="626" applyFont="1" applyFill="1" applyBorder="1" applyAlignment="1">
      <alignment horizontal="center" vertical="center"/>
    </xf>
    <xf numFmtId="0" fontId="85" fillId="69" borderId="84" xfId="626" applyFont="1" applyFill="1" applyBorder="1" applyAlignment="1">
      <alignment horizontal="center" vertical="center"/>
    </xf>
    <xf numFmtId="0" fontId="99" fillId="0" borderId="183" xfId="626" applyFont="1" applyBorder="1" applyAlignment="1">
      <alignment horizontal="center" vertical="center" wrapText="1"/>
    </xf>
    <xf numFmtId="0" fontId="103" fillId="64" borderId="27" xfId="626" applyFont="1" applyFill="1" applyBorder="1" applyAlignment="1">
      <alignment horizontal="center" vertical="center"/>
    </xf>
    <xf numFmtId="2" fontId="87" fillId="0" borderId="27" xfId="626" applyNumberFormat="1" applyFont="1" applyBorder="1" applyAlignment="1">
      <alignment horizontal="right"/>
    </xf>
    <xf numFmtId="1" fontId="1" fillId="0" borderId="191" xfId="627" applyNumberFormat="1" applyFont="1" applyBorder="1" applyAlignment="1">
      <alignment horizontal="right"/>
    </xf>
    <xf numFmtId="1" fontId="1" fillId="0" borderId="141" xfId="627" applyNumberFormat="1" applyFont="1" applyBorder="1" applyAlignment="1">
      <alignment horizontal="right"/>
    </xf>
    <xf numFmtId="187" fontId="1" fillId="0" borderId="27" xfId="627" applyFont="1" applyBorder="1" applyAlignment="1">
      <alignment horizontal="center"/>
    </xf>
    <xf numFmtId="191" fontId="1" fillId="0" borderId="191" xfId="627" applyNumberFormat="1" applyFont="1" applyBorder="1" applyAlignment="1">
      <alignment horizontal="center"/>
    </xf>
    <xf numFmtId="191" fontId="1" fillId="0" borderId="141" xfId="627" applyNumberFormat="1" applyFont="1" applyBorder="1" applyAlignment="1">
      <alignment horizontal="center"/>
    </xf>
    <xf numFmtId="0" fontId="87" fillId="72" borderId="27" xfId="626" applyFont="1" applyFill="1" applyBorder="1" applyAlignment="1">
      <alignment horizontal="center"/>
    </xf>
    <xf numFmtId="0" fontId="87" fillId="72" borderId="191" xfId="626" applyFont="1" applyFill="1" applyBorder="1" applyAlignment="1">
      <alignment horizontal="center"/>
    </xf>
    <xf numFmtId="0" fontId="1" fillId="26" borderId="27" xfId="626" applyFill="1" applyBorder="1" applyAlignment="1">
      <alignment horizontal="center"/>
    </xf>
    <xf numFmtId="0" fontId="87" fillId="0" borderId="0" xfId="626" applyFont="1" applyAlignment="1">
      <alignment horizontal="center"/>
    </xf>
    <xf numFmtId="0" fontId="87" fillId="0" borderId="27" xfId="626" applyFont="1" applyBorder="1" applyAlignment="1">
      <alignment horizontal="left" wrapText="1"/>
    </xf>
    <xf numFmtId="0" fontId="87" fillId="0" borderId="27" xfId="626" applyFont="1" applyBorder="1" applyAlignment="1">
      <alignment horizontal="left"/>
    </xf>
    <xf numFmtId="0" fontId="87" fillId="64" borderId="27" xfId="626" applyFont="1" applyFill="1" applyBorder="1" applyAlignment="1">
      <alignment horizontal="center"/>
    </xf>
    <xf numFmtId="189" fontId="1" fillId="0" borderId="27" xfId="626" applyNumberFormat="1" applyBorder="1" applyAlignment="1">
      <alignment horizontal="center"/>
    </xf>
    <xf numFmtId="0" fontId="1" fillId="0" borderId="0" xfId="626" applyAlignment="1">
      <alignment horizontal="center"/>
    </xf>
    <xf numFmtId="189" fontId="1" fillId="0" borderId="191" xfId="627" applyNumberFormat="1" applyFont="1" applyBorder="1" applyAlignment="1">
      <alignment horizontal="right"/>
    </xf>
    <xf numFmtId="189" fontId="1" fillId="0" borderId="141" xfId="627" applyNumberFormat="1" applyFont="1" applyBorder="1" applyAlignment="1">
      <alignment horizontal="right"/>
    </xf>
    <xf numFmtId="189" fontId="1" fillId="0" borderId="27" xfId="627" applyNumberFormat="1" applyFont="1" applyBorder="1" applyAlignment="1">
      <alignment horizontal="center"/>
    </xf>
    <xf numFmtId="187" fontId="1" fillId="0" borderId="191" xfId="627" applyFont="1" applyBorder="1" applyAlignment="1">
      <alignment horizontal="center"/>
    </xf>
    <xf numFmtId="187" fontId="1" fillId="0" borderId="141" xfId="627" applyFont="1" applyBorder="1" applyAlignment="1">
      <alignment horizontal="center"/>
    </xf>
    <xf numFmtId="2" fontId="44" fillId="54" borderId="0" xfId="0" applyNumberFormat="1" applyFont="1" applyFill="1" applyBorder="1" applyAlignment="1" applyProtection="1">
      <alignment horizontal="center" vertical="center"/>
      <protection locked="0"/>
    </xf>
    <xf numFmtId="4" fontId="69" fillId="41" borderId="0" xfId="0" applyNumberFormat="1" applyFont="1" applyFill="1" applyBorder="1" applyAlignment="1">
      <alignment horizontal="center" vertical="center"/>
    </xf>
    <xf numFmtId="2" fontId="34" fillId="41" borderId="0" xfId="0" applyNumberFormat="1" applyFont="1" applyFill="1" applyBorder="1" applyAlignment="1" applyProtection="1">
      <alignment horizontal="center" vertical="center"/>
      <protection locked="0"/>
    </xf>
    <xf numFmtId="4" fontId="68" fillId="0" borderId="207" xfId="0" applyNumberFormat="1" applyFont="1" applyBorder="1" applyAlignment="1">
      <alignment horizontal="center" vertical="center" wrapText="1"/>
    </xf>
    <xf numFmtId="14" fontId="52" fillId="0" borderId="208" xfId="0" applyNumberFormat="1" applyFont="1" applyBorder="1" applyAlignment="1">
      <alignment horizontal="left" vertical="center"/>
    </xf>
    <xf numFmtId="0" fontId="32" fillId="0" borderId="0" xfId="83" applyFont="1" applyBorder="1" applyAlignment="1">
      <alignment horizontal="center" vertical="center"/>
    </xf>
    <xf numFmtId="14" fontId="34" fillId="74" borderId="192" xfId="116" applyNumberFormat="1" applyFont="1" applyFill="1" applyBorder="1" applyAlignment="1">
      <alignment horizontal="center" vertical="center" wrapText="1"/>
    </xf>
  </cellXfs>
  <cellStyles count="630">
    <cellStyle name="20% - Accent1" xfId="1" xr:uid="{00000000-0005-0000-0000-000000000000}"/>
    <cellStyle name="20% - Accent1 2" xfId="2" xr:uid="{00000000-0005-0000-0000-000001000000}"/>
    <cellStyle name="20% - Accent2" xfId="3" xr:uid="{00000000-0005-0000-0000-000002000000}"/>
    <cellStyle name="20% - Accent2 2" xfId="4" xr:uid="{00000000-0005-0000-0000-000003000000}"/>
    <cellStyle name="20% - Accent3" xfId="5" xr:uid="{00000000-0005-0000-0000-000004000000}"/>
    <cellStyle name="20% - Accent3 2" xfId="6" xr:uid="{00000000-0005-0000-0000-000005000000}"/>
    <cellStyle name="20% - Accent4" xfId="7" xr:uid="{00000000-0005-0000-0000-000006000000}"/>
    <cellStyle name="20% - Accent4 2" xfId="8" xr:uid="{00000000-0005-0000-0000-000007000000}"/>
    <cellStyle name="20% - Accent5" xfId="9" xr:uid="{00000000-0005-0000-0000-000008000000}"/>
    <cellStyle name="20% - Accent5 2" xfId="10" xr:uid="{00000000-0005-0000-0000-000009000000}"/>
    <cellStyle name="20% - Accent6" xfId="11" xr:uid="{00000000-0005-0000-0000-00000A000000}"/>
    <cellStyle name="20% - Accent6 2" xfId="12" xr:uid="{00000000-0005-0000-0000-00000B000000}"/>
    <cellStyle name="40% - Accent1" xfId="13" xr:uid="{00000000-0005-0000-0000-00000C000000}"/>
    <cellStyle name="40% - Accent1 2" xfId="14" xr:uid="{00000000-0005-0000-0000-00000D000000}"/>
    <cellStyle name="40% - Accent2" xfId="15" xr:uid="{00000000-0005-0000-0000-00000E000000}"/>
    <cellStyle name="40% - Accent2 2" xfId="16" xr:uid="{00000000-0005-0000-0000-00000F000000}"/>
    <cellStyle name="40% - Accent3" xfId="17" xr:uid="{00000000-0005-0000-0000-000010000000}"/>
    <cellStyle name="40% - Accent3 2" xfId="18" xr:uid="{00000000-0005-0000-0000-000011000000}"/>
    <cellStyle name="40% - Accent4" xfId="19" xr:uid="{00000000-0005-0000-0000-000012000000}"/>
    <cellStyle name="40% - Accent4 2" xfId="20" xr:uid="{00000000-0005-0000-0000-000013000000}"/>
    <cellStyle name="40% - Accent5" xfId="21" xr:uid="{00000000-0005-0000-0000-000014000000}"/>
    <cellStyle name="40% - Accent5 2" xfId="22" xr:uid="{00000000-0005-0000-0000-000015000000}"/>
    <cellStyle name="40% - Accent6" xfId="23" xr:uid="{00000000-0005-0000-0000-000016000000}"/>
    <cellStyle name="40% - Accent6 2" xfId="24" xr:uid="{00000000-0005-0000-0000-000017000000}"/>
    <cellStyle name="60% - Accent1" xfId="25" xr:uid="{00000000-0005-0000-0000-000018000000}"/>
    <cellStyle name="60% - Accent2" xfId="26" xr:uid="{00000000-0005-0000-0000-000019000000}"/>
    <cellStyle name="60% - Accent3" xfId="27" xr:uid="{00000000-0005-0000-0000-00001A000000}"/>
    <cellStyle name="60% - Accent4" xfId="28" xr:uid="{00000000-0005-0000-0000-00001B000000}"/>
    <cellStyle name="60% - Accent5" xfId="29" xr:uid="{00000000-0005-0000-0000-00001C000000}"/>
    <cellStyle name="60% - Accent6" xfId="30" xr:uid="{00000000-0005-0000-0000-00001D000000}"/>
    <cellStyle name="Accent1" xfId="31" xr:uid="{00000000-0005-0000-0000-00001E000000}"/>
    <cellStyle name="Accent2" xfId="32" xr:uid="{00000000-0005-0000-0000-00001F000000}"/>
    <cellStyle name="Accent3" xfId="33" xr:uid="{00000000-0005-0000-0000-000020000000}"/>
    <cellStyle name="Accent4" xfId="34" xr:uid="{00000000-0005-0000-0000-000021000000}"/>
    <cellStyle name="Accent5" xfId="35" xr:uid="{00000000-0005-0000-0000-000022000000}"/>
    <cellStyle name="Accent6" xfId="36" xr:uid="{00000000-0005-0000-0000-000023000000}"/>
    <cellStyle name="Bad" xfId="142" xr:uid="{00000000-0005-0000-0000-000024000000}"/>
    <cellStyle name="Bad 1" xfId="37" xr:uid="{00000000-0005-0000-0000-000025000000}"/>
    <cellStyle name="Bad 2" xfId="38" xr:uid="{00000000-0005-0000-0000-000026000000}"/>
    <cellStyle name="Calculation" xfId="39" xr:uid="{00000000-0005-0000-0000-000027000000}"/>
    <cellStyle name="Calculation 2" xfId="207" xr:uid="{00000000-0005-0000-0000-000028000000}"/>
    <cellStyle name="Calculation 2 2" xfId="324" xr:uid="{00000000-0005-0000-0000-000029000000}"/>
    <cellStyle name="Calculation 2 2 2" xfId="535" xr:uid="{00000000-0005-0000-0000-00002A000000}"/>
    <cellStyle name="Calculation 2 3" xfId="351" xr:uid="{00000000-0005-0000-0000-00002B000000}"/>
    <cellStyle name="Calculation 2 3 2" xfId="560" xr:uid="{00000000-0005-0000-0000-00002C000000}"/>
    <cellStyle name="Calculation 2 4" xfId="354" xr:uid="{00000000-0005-0000-0000-00002D000000}"/>
    <cellStyle name="Calculation 2 4 2" xfId="563" xr:uid="{00000000-0005-0000-0000-00002E000000}"/>
    <cellStyle name="Calculation 2 5" xfId="339" xr:uid="{00000000-0005-0000-0000-00002F000000}"/>
    <cellStyle name="Calculation 2 5 2" xfId="550" xr:uid="{00000000-0005-0000-0000-000030000000}"/>
    <cellStyle name="Calculation 2 6" xfId="434" xr:uid="{00000000-0005-0000-0000-000031000000}"/>
    <cellStyle name="Calculation 2 6 2" xfId="591" xr:uid="{00000000-0005-0000-0000-000032000000}"/>
    <cellStyle name="Calculation 2 7" xfId="463" xr:uid="{00000000-0005-0000-0000-000033000000}"/>
    <cellStyle name="Calculation 3" xfId="435" xr:uid="{00000000-0005-0000-0000-000034000000}"/>
    <cellStyle name="Calculation 3 2" xfId="592" xr:uid="{00000000-0005-0000-0000-000035000000}"/>
    <cellStyle name="Calculation 4" xfId="453" xr:uid="{00000000-0005-0000-0000-000036000000}"/>
    <cellStyle name="Calculation 4 2" xfId="605" xr:uid="{00000000-0005-0000-0000-000037000000}"/>
    <cellStyle name="Calculation 5" xfId="359" xr:uid="{00000000-0005-0000-0000-000038000000}"/>
    <cellStyle name="Calculation 5 2" xfId="566" xr:uid="{00000000-0005-0000-0000-000039000000}"/>
    <cellStyle name="Calculation 6" xfId="381" xr:uid="{00000000-0005-0000-0000-00003A000000}"/>
    <cellStyle name="Calculation 6 2" xfId="575" xr:uid="{00000000-0005-0000-0000-00003B000000}"/>
    <cellStyle name="Calculation 7" xfId="462" xr:uid="{00000000-0005-0000-0000-00003C000000}"/>
    <cellStyle name="Calculation 7 2" xfId="613" xr:uid="{00000000-0005-0000-0000-00003D000000}"/>
    <cellStyle name="Calculation 8" xfId="375" xr:uid="{00000000-0005-0000-0000-00003E000000}"/>
    <cellStyle name="Check Cell" xfId="40" xr:uid="{00000000-0005-0000-0000-00003F000000}"/>
    <cellStyle name="Euro" xfId="41" xr:uid="{00000000-0005-0000-0000-000040000000}"/>
    <cellStyle name="Euro 2" xfId="42" xr:uid="{00000000-0005-0000-0000-000041000000}"/>
    <cellStyle name="Euro 2 2" xfId="43" xr:uid="{00000000-0005-0000-0000-000042000000}"/>
    <cellStyle name="Euro 3" xfId="162" xr:uid="{00000000-0005-0000-0000-000043000000}"/>
    <cellStyle name="Excel Built-in Excel Built-in Total" xfId="143" xr:uid="{00000000-0005-0000-0000-000044000000}"/>
    <cellStyle name="Excel Built-in Excel Built-in Total 10" xfId="360" xr:uid="{00000000-0005-0000-0000-000045000000}"/>
    <cellStyle name="Excel Built-in Excel Built-in Total 10 2" xfId="567" xr:uid="{00000000-0005-0000-0000-000046000000}"/>
    <cellStyle name="Excel Built-in Excel Built-in Total 11" xfId="388" xr:uid="{00000000-0005-0000-0000-000047000000}"/>
    <cellStyle name="Excel Built-in Excel Built-in Total 2" xfId="189" xr:uid="{00000000-0005-0000-0000-000048000000}"/>
    <cellStyle name="Excel Built-in Excel Built-in Total 2 2" xfId="217" xr:uid="{00000000-0005-0000-0000-000049000000}"/>
    <cellStyle name="Excel Built-in Excel Built-in Total 2 2 2" xfId="320" xr:uid="{00000000-0005-0000-0000-00004A000000}"/>
    <cellStyle name="Excel Built-in Excel Built-in Total 2 2 2 2" xfId="531" xr:uid="{00000000-0005-0000-0000-00004B000000}"/>
    <cellStyle name="Excel Built-in Excel Built-in Total 2 2 3" xfId="321" xr:uid="{00000000-0005-0000-0000-00004C000000}"/>
    <cellStyle name="Excel Built-in Excel Built-in Total 2 2 3 2" xfId="532" xr:uid="{00000000-0005-0000-0000-00004D000000}"/>
    <cellStyle name="Excel Built-in Excel Built-in Total 2 2 4" xfId="346" xr:uid="{00000000-0005-0000-0000-00004E000000}"/>
    <cellStyle name="Excel Built-in Excel Built-in Total 2 2 4 2" xfId="556" xr:uid="{00000000-0005-0000-0000-00004F000000}"/>
    <cellStyle name="Excel Built-in Excel Built-in Total 2 2 5" xfId="370" xr:uid="{00000000-0005-0000-0000-000050000000}"/>
    <cellStyle name="Excel Built-in Excel Built-in Total 2 2 5 2" xfId="572" xr:uid="{00000000-0005-0000-0000-000051000000}"/>
    <cellStyle name="Excel Built-in Excel Built-in Total 2 2 6" xfId="396" xr:uid="{00000000-0005-0000-0000-000052000000}"/>
    <cellStyle name="Excel Built-in Excel Built-in Total 2 2 6 2" xfId="581" xr:uid="{00000000-0005-0000-0000-000053000000}"/>
    <cellStyle name="Excel Built-in Excel Built-in Total 2 2 7" xfId="470" xr:uid="{00000000-0005-0000-0000-000054000000}"/>
    <cellStyle name="Excel Built-in Excel Built-in Total 2 3" xfId="325" xr:uid="{00000000-0005-0000-0000-000055000000}"/>
    <cellStyle name="Excel Built-in Excel Built-in Total 2 3 2" xfId="536" xr:uid="{00000000-0005-0000-0000-000056000000}"/>
    <cellStyle name="Excel Built-in Excel Built-in Total 2 4" xfId="349" xr:uid="{00000000-0005-0000-0000-000057000000}"/>
    <cellStyle name="Excel Built-in Excel Built-in Total 2 4 2" xfId="559" xr:uid="{00000000-0005-0000-0000-000058000000}"/>
    <cellStyle name="Excel Built-in Excel Built-in Total 2 5" xfId="353" xr:uid="{00000000-0005-0000-0000-000059000000}"/>
    <cellStyle name="Excel Built-in Excel Built-in Total 2 5 2" xfId="562" xr:uid="{00000000-0005-0000-0000-00005A000000}"/>
    <cellStyle name="Excel Built-in Excel Built-in Total 2 6" xfId="357" xr:uid="{00000000-0005-0000-0000-00005B000000}"/>
    <cellStyle name="Excel Built-in Excel Built-in Total 2 6 2" xfId="565" xr:uid="{00000000-0005-0000-0000-00005C000000}"/>
    <cellStyle name="Excel Built-in Excel Built-in Total 2 7" xfId="444" xr:uid="{00000000-0005-0000-0000-00005D000000}"/>
    <cellStyle name="Excel Built-in Excel Built-in Total 2 7 2" xfId="597" xr:uid="{00000000-0005-0000-0000-00005E000000}"/>
    <cellStyle name="Excel Built-in Excel Built-in Total 2 8" xfId="362" xr:uid="{00000000-0005-0000-0000-00005F000000}"/>
    <cellStyle name="Excel Built-in Excel Built-in Total 3" xfId="176" xr:uid="{00000000-0005-0000-0000-000060000000}"/>
    <cellStyle name="Excel Built-in Excel Built-in Total 3 2" xfId="218" xr:uid="{00000000-0005-0000-0000-000061000000}"/>
    <cellStyle name="Excel Built-in Excel Built-in Total 3 2 2" xfId="319" xr:uid="{00000000-0005-0000-0000-000062000000}"/>
    <cellStyle name="Excel Built-in Excel Built-in Total 3 2 2 2" xfId="530" xr:uid="{00000000-0005-0000-0000-000063000000}"/>
    <cellStyle name="Excel Built-in Excel Built-in Total 3 2 3" xfId="330" xr:uid="{00000000-0005-0000-0000-000064000000}"/>
    <cellStyle name="Excel Built-in Excel Built-in Total 3 2 3 2" xfId="541" xr:uid="{00000000-0005-0000-0000-000065000000}"/>
    <cellStyle name="Excel Built-in Excel Built-in Total 3 2 4" xfId="311" xr:uid="{00000000-0005-0000-0000-000066000000}"/>
    <cellStyle name="Excel Built-in Excel Built-in Total 3 2 4 2" xfId="523" xr:uid="{00000000-0005-0000-0000-000067000000}"/>
    <cellStyle name="Excel Built-in Excel Built-in Total 3 2 5" xfId="365" xr:uid="{00000000-0005-0000-0000-000068000000}"/>
    <cellStyle name="Excel Built-in Excel Built-in Total 3 2 5 2" xfId="570" xr:uid="{00000000-0005-0000-0000-000069000000}"/>
    <cellStyle name="Excel Built-in Excel Built-in Total 3 2 6" xfId="333" xr:uid="{00000000-0005-0000-0000-00006A000000}"/>
    <cellStyle name="Excel Built-in Excel Built-in Total 3 2 6 2" xfId="544" xr:uid="{00000000-0005-0000-0000-00006B000000}"/>
    <cellStyle name="Excel Built-in Excel Built-in Total 3 2 7" xfId="452" xr:uid="{00000000-0005-0000-0000-00006C000000}"/>
    <cellStyle name="Excel Built-in Excel Built-in Total 3 3" xfId="328" xr:uid="{00000000-0005-0000-0000-00006D000000}"/>
    <cellStyle name="Excel Built-in Excel Built-in Total 3 3 2" xfId="539" xr:uid="{00000000-0005-0000-0000-00006E000000}"/>
    <cellStyle name="Excel Built-in Excel Built-in Total 3 4" xfId="356" xr:uid="{00000000-0005-0000-0000-00006F000000}"/>
    <cellStyle name="Excel Built-in Excel Built-in Total 3 4 2" xfId="564" xr:uid="{00000000-0005-0000-0000-000070000000}"/>
    <cellStyle name="Excel Built-in Excel Built-in Total 3 5" xfId="458" xr:uid="{00000000-0005-0000-0000-000071000000}"/>
    <cellStyle name="Excel Built-in Excel Built-in Total 3 5 2" xfId="609" xr:uid="{00000000-0005-0000-0000-000072000000}"/>
    <cellStyle name="Excel Built-in Excel Built-in Total 3 6" xfId="308" xr:uid="{00000000-0005-0000-0000-000073000000}"/>
    <cellStyle name="Excel Built-in Excel Built-in Total 3 6 2" xfId="520" xr:uid="{00000000-0005-0000-0000-000074000000}"/>
    <cellStyle name="Excel Built-in Excel Built-in Total 3 7" xfId="469" xr:uid="{00000000-0005-0000-0000-000075000000}"/>
    <cellStyle name="Excel Built-in Excel Built-in Total 3 7 2" xfId="616" xr:uid="{00000000-0005-0000-0000-000076000000}"/>
    <cellStyle name="Excel Built-in Excel Built-in Total 3 8" xfId="313" xr:uid="{00000000-0005-0000-0000-000077000000}"/>
    <cellStyle name="Excel Built-in Excel Built-in Total 4" xfId="203" xr:uid="{00000000-0005-0000-0000-000078000000}"/>
    <cellStyle name="Excel Built-in Excel Built-in Total 4 2" xfId="219" xr:uid="{00000000-0005-0000-0000-000079000000}"/>
    <cellStyle name="Excel Built-in Excel Built-in Total 4 2 2" xfId="318" xr:uid="{00000000-0005-0000-0000-00007A000000}"/>
    <cellStyle name="Excel Built-in Excel Built-in Total 4 2 2 2" xfId="529" xr:uid="{00000000-0005-0000-0000-00007B000000}"/>
    <cellStyle name="Excel Built-in Excel Built-in Total 4 2 3" xfId="394" xr:uid="{00000000-0005-0000-0000-00007C000000}"/>
    <cellStyle name="Excel Built-in Excel Built-in Total 4 2 3 2" xfId="579" xr:uid="{00000000-0005-0000-0000-00007D000000}"/>
    <cellStyle name="Excel Built-in Excel Built-in Total 4 2 4" xfId="337" xr:uid="{00000000-0005-0000-0000-00007E000000}"/>
    <cellStyle name="Excel Built-in Excel Built-in Total 4 2 4 2" xfId="548" xr:uid="{00000000-0005-0000-0000-00007F000000}"/>
    <cellStyle name="Excel Built-in Excel Built-in Total 4 2 5" xfId="438" xr:uid="{00000000-0005-0000-0000-000080000000}"/>
    <cellStyle name="Excel Built-in Excel Built-in Total 4 2 5 2" xfId="594" xr:uid="{00000000-0005-0000-0000-000081000000}"/>
    <cellStyle name="Excel Built-in Excel Built-in Total 4 2 6" xfId="451" xr:uid="{00000000-0005-0000-0000-000082000000}"/>
    <cellStyle name="Excel Built-in Excel Built-in Total 4 2 6 2" xfId="604" xr:uid="{00000000-0005-0000-0000-000083000000}"/>
    <cellStyle name="Excel Built-in Excel Built-in Total 4 2 7" xfId="431" xr:uid="{00000000-0005-0000-0000-000084000000}"/>
    <cellStyle name="Excel Built-in Excel Built-in Total 4 3" xfId="393" xr:uid="{00000000-0005-0000-0000-000085000000}"/>
    <cellStyle name="Excel Built-in Excel Built-in Total 4 3 2" xfId="578" xr:uid="{00000000-0005-0000-0000-000086000000}"/>
    <cellStyle name="Excel Built-in Excel Built-in Total 4 4" xfId="361" xr:uid="{00000000-0005-0000-0000-000087000000}"/>
    <cellStyle name="Excel Built-in Excel Built-in Total 4 4 2" xfId="568" xr:uid="{00000000-0005-0000-0000-000088000000}"/>
    <cellStyle name="Excel Built-in Excel Built-in Total 4 5" xfId="374" xr:uid="{00000000-0005-0000-0000-000089000000}"/>
    <cellStyle name="Excel Built-in Excel Built-in Total 4 5 2" xfId="573" xr:uid="{00000000-0005-0000-0000-00008A000000}"/>
    <cellStyle name="Excel Built-in Excel Built-in Total 4 6" xfId="457" xr:uid="{00000000-0005-0000-0000-00008B000000}"/>
    <cellStyle name="Excel Built-in Excel Built-in Total 4 6 2" xfId="608" xr:uid="{00000000-0005-0000-0000-00008C000000}"/>
    <cellStyle name="Excel Built-in Excel Built-in Total 4 7" xfId="334" xr:uid="{00000000-0005-0000-0000-00008D000000}"/>
    <cellStyle name="Excel Built-in Excel Built-in Total 4 7 2" xfId="545" xr:uid="{00000000-0005-0000-0000-00008E000000}"/>
    <cellStyle name="Excel Built-in Excel Built-in Total 4 8" xfId="358" xr:uid="{00000000-0005-0000-0000-00008F000000}"/>
    <cellStyle name="Excel Built-in Excel Built-in Total 5" xfId="220" xr:uid="{00000000-0005-0000-0000-000090000000}"/>
    <cellStyle name="Excel Built-in Excel Built-in Total 5 2" xfId="317" xr:uid="{00000000-0005-0000-0000-000091000000}"/>
    <cellStyle name="Excel Built-in Excel Built-in Total 5 2 2" xfId="528" xr:uid="{00000000-0005-0000-0000-000092000000}"/>
    <cellStyle name="Excel Built-in Excel Built-in Total 5 3" xfId="432" xr:uid="{00000000-0005-0000-0000-000093000000}"/>
    <cellStyle name="Excel Built-in Excel Built-in Total 5 3 2" xfId="589" xr:uid="{00000000-0005-0000-0000-000094000000}"/>
    <cellStyle name="Excel Built-in Excel Built-in Total 5 4" xfId="323" xr:uid="{00000000-0005-0000-0000-000095000000}"/>
    <cellStyle name="Excel Built-in Excel Built-in Total 5 4 2" xfId="534" xr:uid="{00000000-0005-0000-0000-000096000000}"/>
    <cellStyle name="Excel Built-in Excel Built-in Total 5 5" xfId="312" xr:uid="{00000000-0005-0000-0000-000097000000}"/>
    <cellStyle name="Excel Built-in Excel Built-in Total 5 5 2" xfId="524" xr:uid="{00000000-0005-0000-0000-000098000000}"/>
    <cellStyle name="Excel Built-in Excel Built-in Total 5 6" xfId="415" xr:uid="{00000000-0005-0000-0000-000099000000}"/>
    <cellStyle name="Excel Built-in Excel Built-in Total 5 6 2" xfId="582" xr:uid="{00000000-0005-0000-0000-00009A000000}"/>
    <cellStyle name="Excel Built-in Excel Built-in Total 5 7" xfId="416" xr:uid="{00000000-0005-0000-0000-00009B000000}"/>
    <cellStyle name="Excel Built-in Excel Built-in Total 6" xfId="336" xr:uid="{00000000-0005-0000-0000-00009C000000}"/>
    <cellStyle name="Excel Built-in Excel Built-in Total 6 2" xfId="547" xr:uid="{00000000-0005-0000-0000-00009D000000}"/>
    <cellStyle name="Excel Built-in Excel Built-in Total 7" xfId="331" xr:uid="{00000000-0005-0000-0000-00009E000000}"/>
    <cellStyle name="Excel Built-in Excel Built-in Total 7 2" xfId="542" xr:uid="{00000000-0005-0000-0000-00009F000000}"/>
    <cellStyle name="Excel Built-in Excel Built-in Total 8" xfId="314" xr:uid="{00000000-0005-0000-0000-0000A0000000}"/>
    <cellStyle name="Excel Built-in Excel Built-in Total 8 2" xfId="525" xr:uid="{00000000-0005-0000-0000-0000A1000000}"/>
    <cellStyle name="Excel Built-in Excel Built-in Total 9" xfId="307" xr:uid="{00000000-0005-0000-0000-0000A2000000}"/>
    <cellStyle name="Excel Built-in Excel Built-in Total 9 2" xfId="519" xr:uid="{00000000-0005-0000-0000-0000A3000000}"/>
    <cellStyle name="Excel Built-in Normal 2" xfId="144" xr:uid="{00000000-0005-0000-0000-0000A4000000}"/>
    <cellStyle name="Excel Built-in Normal 2 2 2" xfId="145" xr:uid="{00000000-0005-0000-0000-0000A5000000}"/>
    <cellStyle name="Excel Built-in Normal 7" xfId="146" xr:uid="{00000000-0005-0000-0000-0000A6000000}"/>
    <cellStyle name="Excel Built-in Normal_CONTRATOS " xfId="147" xr:uid="{00000000-0005-0000-0000-0000A7000000}"/>
    <cellStyle name="Excel Built-in Separador de milhares 2" xfId="148" xr:uid="{00000000-0005-0000-0000-0000A8000000}"/>
    <cellStyle name="Excel Built-in Separador de milhares 3" xfId="149" xr:uid="{00000000-0005-0000-0000-0000A9000000}"/>
    <cellStyle name="Explanatory Text" xfId="44" xr:uid="{00000000-0005-0000-0000-0000AA000000}"/>
    <cellStyle name="Good" xfId="150" xr:uid="{00000000-0005-0000-0000-0000AB000000}"/>
    <cellStyle name="Good 1" xfId="45" xr:uid="{00000000-0005-0000-0000-0000AC000000}"/>
    <cellStyle name="Good 2" xfId="46" xr:uid="{00000000-0005-0000-0000-0000AD000000}"/>
    <cellStyle name="Heading 1" xfId="151" xr:uid="{00000000-0005-0000-0000-0000AE000000}"/>
    <cellStyle name="Heading 1 1" xfId="47" xr:uid="{00000000-0005-0000-0000-0000AF000000}"/>
    <cellStyle name="Heading 1 2" xfId="48" xr:uid="{00000000-0005-0000-0000-0000B0000000}"/>
    <cellStyle name="Heading 2" xfId="152" xr:uid="{00000000-0005-0000-0000-0000B1000000}"/>
    <cellStyle name="Heading 2 1" xfId="49" xr:uid="{00000000-0005-0000-0000-0000B2000000}"/>
    <cellStyle name="Heading 2 2" xfId="50" xr:uid="{00000000-0005-0000-0000-0000B3000000}"/>
    <cellStyle name="Heading 3" xfId="51" xr:uid="{00000000-0005-0000-0000-0000B4000000}"/>
    <cellStyle name="Heading 3 2" xfId="221" xr:uid="{00000000-0005-0000-0000-0000B5000000}"/>
    <cellStyle name="Heading 4" xfId="52" xr:uid="{00000000-0005-0000-0000-0000B6000000}"/>
    <cellStyle name="Hiperlink" xfId="141" builtinId="8"/>
    <cellStyle name="Hiperlink 2" xfId="628" xr:uid="{4A17388F-3192-4A16-B8C2-5668027EF48D}"/>
    <cellStyle name="Hyperlink 2" xfId="241" xr:uid="{00000000-0005-0000-0000-0000B8000000}"/>
    <cellStyle name="Input" xfId="53" xr:uid="{00000000-0005-0000-0000-0000B9000000}"/>
    <cellStyle name="Input 2" xfId="222" xr:uid="{00000000-0005-0000-0000-0000BA000000}"/>
    <cellStyle name="Input 2 2" xfId="316" xr:uid="{00000000-0005-0000-0000-0000BB000000}"/>
    <cellStyle name="Input 2 2 2" xfId="527" xr:uid="{00000000-0005-0000-0000-0000BC000000}"/>
    <cellStyle name="Input 2 3" xfId="433" xr:uid="{00000000-0005-0000-0000-0000BD000000}"/>
    <cellStyle name="Input 2 3 2" xfId="590" xr:uid="{00000000-0005-0000-0000-0000BE000000}"/>
    <cellStyle name="Input 2 4" xfId="390" xr:uid="{00000000-0005-0000-0000-0000BF000000}"/>
    <cellStyle name="Input 2 4 2" xfId="577" xr:uid="{00000000-0005-0000-0000-0000C0000000}"/>
    <cellStyle name="Input 2 5" xfId="464" xr:uid="{00000000-0005-0000-0000-0000C1000000}"/>
    <cellStyle name="Input 2 5 2" xfId="614" xr:uid="{00000000-0005-0000-0000-0000C2000000}"/>
    <cellStyle name="Input 2 6" xfId="326" xr:uid="{00000000-0005-0000-0000-0000C3000000}"/>
    <cellStyle name="Input 2 6 2" xfId="537" xr:uid="{00000000-0005-0000-0000-0000C4000000}"/>
    <cellStyle name="Input 2 7" xfId="355" xr:uid="{00000000-0005-0000-0000-0000C5000000}"/>
    <cellStyle name="Input 3" xfId="352" xr:uid="{00000000-0005-0000-0000-0000C6000000}"/>
    <cellStyle name="Input 3 2" xfId="561" xr:uid="{00000000-0005-0000-0000-0000C7000000}"/>
    <cellStyle name="Input 4" xfId="329" xr:uid="{00000000-0005-0000-0000-0000C8000000}"/>
    <cellStyle name="Input 4 2" xfId="540" xr:uid="{00000000-0005-0000-0000-0000C9000000}"/>
    <cellStyle name="Input 5" xfId="436" xr:uid="{00000000-0005-0000-0000-0000CA000000}"/>
    <cellStyle name="Input 5 2" xfId="593" xr:uid="{00000000-0005-0000-0000-0000CB000000}"/>
    <cellStyle name="Input 6" xfId="461" xr:uid="{00000000-0005-0000-0000-0000CC000000}"/>
    <cellStyle name="Input 6 2" xfId="612" xr:uid="{00000000-0005-0000-0000-0000CD000000}"/>
    <cellStyle name="Input 7" xfId="471" xr:uid="{00000000-0005-0000-0000-0000CE000000}"/>
    <cellStyle name="Input 7 2" xfId="617" xr:uid="{00000000-0005-0000-0000-0000CF000000}"/>
    <cellStyle name="Input 8" xfId="468" xr:uid="{00000000-0005-0000-0000-0000D0000000}"/>
    <cellStyle name="Linked Cell" xfId="54" xr:uid="{00000000-0005-0000-0000-0000D1000000}"/>
    <cellStyle name="Moeda" xfId="304" builtinId="4"/>
    <cellStyle name="Moeda 2" xfId="55" xr:uid="{00000000-0005-0000-0000-0000D3000000}"/>
    <cellStyle name="Moeda 2 2" xfId="56" xr:uid="{00000000-0005-0000-0000-0000D4000000}"/>
    <cellStyle name="Moeda 2 3" xfId="164" xr:uid="{00000000-0005-0000-0000-0000D5000000}"/>
    <cellStyle name="Moeda 3" xfId="57" xr:uid="{00000000-0005-0000-0000-0000D6000000}"/>
    <cellStyle name="Moeda 4" xfId="58" xr:uid="{00000000-0005-0000-0000-0000D7000000}"/>
    <cellStyle name="Moeda 5" xfId="163" xr:uid="{00000000-0005-0000-0000-0000D8000000}"/>
    <cellStyle name="Moeda 6" xfId="216" xr:uid="{00000000-0005-0000-0000-0000D9000000}"/>
    <cellStyle name="Moeda 6 2" xfId="242" xr:uid="{00000000-0005-0000-0000-0000DA000000}"/>
    <cellStyle name="Moeda 6 2 2" xfId="401" xr:uid="{00000000-0005-0000-0000-0000DB000000}"/>
    <cellStyle name="Moeda 6 2 3" xfId="493" xr:uid="{00000000-0005-0000-0000-0000DC000000}"/>
    <cellStyle name="Moeda 6 3" xfId="392" xr:uid="{00000000-0005-0000-0000-0000DD000000}"/>
    <cellStyle name="Moeda 6 4" xfId="489" xr:uid="{00000000-0005-0000-0000-0000DE000000}"/>
    <cellStyle name="Moeda 7" xfId="243" xr:uid="{00000000-0005-0000-0000-0000DF000000}"/>
    <cellStyle name="Moeda 7 2" xfId="402" xr:uid="{00000000-0005-0000-0000-0000E0000000}"/>
    <cellStyle name="Moeda 7 3" xfId="494" xr:uid="{00000000-0005-0000-0000-0000E1000000}"/>
    <cellStyle name="Moeda 7 7" xfId="622" xr:uid="{00000000-0005-0000-0000-0000E2000000}"/>
    <cellStyle name="Moeda 8" xfId="244" xr:uid="{00000000-0005-0000-0000-0000E3000000}"/>
    <cellStyle name="Moeda 9 5" xfId="627" xr:uid="{F04EB60D-659D-40CB-9994-D0B722008277}"/>
    <cellStyle name="Neutral" xfId="153" xr:uid="{00000000-0005-0000-0000-0000E4000000}"/>
    <cellStyle name="Neutral 1" xfId="59" xr:uid="{00000000-0005-0000-0000-0000E5000000}"/>
    <cellStyle name="Neutral 2" xfId="60" xr:uid="{00000000-0005-0000-0000-0000E6000000}"/>
    <cellStyle name="Normal" xfId="0" builtinId="0"/>
    <cellStyle name="Normal 10" xfId="61" xr:uid="{00000000-0005-0000-0000-0000E8000000}"/>
    <cellStyle name="Normal 10 2" xfId="62" xr:uid="{00000000-0005-0000-0000-0000E9000000}"/>
    <cellStyle name="Normal 11" xfId="63" xr:uid="{00000000-0005-0000-0000-0000EA000000}"/>
    <cellStyle name="Normal 11 2" xfId="64" xr:uid="{00000000-0005-0000-0000-0000EB000000}"/>
    <cellStyle name="Normal 12" xfId="65" xr:uid="{00000000-0005-0000-0000-0000EC000000}"/>
    <cellStyle name="Normal 12 2" xfId="66" xr:uid="{00000000-0005-0000-0000-0000ED000000}"/>
    <cellStyle name="Normal 12 2 2" xfId="192" xr:uid="{00000000-0005-0000-0000-0000EE000000}"/>
    <cellStyle name="Normal 12 2 3" xfId="175" xr:uid="{00000000-0005-0000-0000-0000EF000000}"/>
    <cellStyle name="Normal 13" xfId="67" xr:uid="{00000000-0005-0000-0000-0000F0000000}"/>
    <cellStyle name="Normal 13 2" xfId="68" xr:uid="{00000000-0005-0000-0000-0000F1000000}"/>
    <cellStyle name="Normal 13 2 2" xfId="69" xr:uid="{00000000-0005-0000-0000-0000F2000000}"/>
    <cellStyle name="Normal 13 3" xfId="70" xr:uid="{00000000-0005-0000-0000-0000F3000000}"/>
    <cellStyle name="Normal 14" xfId="71" xr:uid="{00000000-0005-0000-0000-0000F4000000}"/>
    <cellStyle name="Normal 14 2" xfId="72" xr:uid="{00000000-0005-0000-0000-0000F5000000}"/>
    <cellStyle name="Normal 15" xfId="73" xr:uid="{00000000-0005-0000-0000-0000F6000000}"/>
    <cellStyle name="Normal 15 2" xfId="74" xr:uid="{00000000-0005-0000-0000-0000F7000000}"/>
    <cellStyle name="Normal 15 3" xfId="198" xr:uid="{00000000-0005-0000-0000-0000F8000000}"/>
    <cellStyle name="Normal 16" xfId="75" xr:uid="{00000000-0005-0000-0000-0000F9000000}"/>
    <cellStyle name="Normal 16 2" xfId="191" xr:uid="{00000000-0005-0000-0000-0000FA000000}"/>
    <cellStyle name="Normal 16 2 2" xfId="245" xr:uid="{00000000-0005-0000-0000-0000FB000000}"/>
    <cellStyle name="Normal 16 2 2 2" xfId="403" xr:uid="{00000000-0005-0000-0000-0000FC000000}"/>
    <cellStyle name="Normal 16 2 2 3" xfId="495" xr:uid="{00000000-0005-0000-0000-0000FD000000}"/>
    <cellStyle name="Normal 16 2 3" xfId="380" xr:uid="{00000000-0005-0000-0000-0000FE000000}"/>
    <cellStyle name="Normal 16 2 4" xfId="481" xr:uid="{00000000-0005-0000-0000-0000FF000000}"/>
    <cellStyle name="Normal 17" xfId="76" xr:uid="{00000000-0005-0000-0000-000000010000}"/>
    <cellStyle name="Normal 18" xfId="77" xr:uid="{00000000-0005-0000-0000-000001010000}"/>
    <cellStyle name="Normal 19" xfId="78" xr:uid="{00000000-0005-0000-0000-000002010000}"/>
    <cellStyle name="Normal 19 2" xfId="208" xr:uid="{00000000-0005-0000-0000-000003010000}"/>
    <cellStyle name="Normal 2" xfId="79" xr:uid="{00000000-0005-0000-0000-000004010000}"/>
    <cellStyle name="Normal 2 2" xfId="80" xr:uid="{00000000-0005-0000-0000-000005010000}"/>
    <cellStyle name="Normal 2 2 2" xfId="81" xr:uid="{00000000-0005-0000-0000-000006010000}"/>
    <cellStyle name="Normal 2 2 2 2" xfId="82" xr:uid="{00000000-0005-0000-0000-000007010000}"/>
    <cellStyle name="Normal 2 2 2 3" xfId="154" xr:uid="{00000000-0005-0000-0000-000008010000}"/>
    <cellStyle name="Normal 2 2 3" xfId="83" xr:uid="{00000000-0005-0000-0000-000009010000}"/>
    <cellStyle name="Normal 2 2 3 2" xfId="201" xr:uid="{00000000-0005-0000-0000-00000A010000}"/>
    <cellStyle name="Normal 2 2 3 3" xfId="187" xr:uid="{00000000-0005-0000-0000-00000B010000}"/>
    <cellStyle name="Normal 2 2 3 3 2" xfId="246" xr:uid="{00000000-0005-0000-0000-00000C010000}"/>
    <cellStyle name="Normal 2 2 3 3 2 2" xfId="404" xr:uid="{00000000-0005-0000-0000-00000D010000}"/>
    <cellStyle name="Normal 2 2 3 3 2 3" xfId="496" xr:uid="{00000000-0005-0000-0000-00000E010000}"/>
    <cellStyle name="Normal 2 2 3 3 3" xfId="377" xr:uid="{00000000-0005-0000-0000-00000F010000}"/>
    <cellStyle name="Normal 2 2 3 3 4" xfId="479" xr:uid="{00000000-0005-0000-0000-000010010000}"/>
    <cellStyle name="Normal 2 2 4" xfId="178" xr:uid="{00000000-0005-0000-0000-000011010000}"/>
    <cellStyle name="Normal 2 2 4 2" xfId="247" xr:uid="{00000000-0005-0000-0000-000012010000}"/>
    <cellStyle name="Normal 2 2 4 2 2" xfId="405" xr:uid="{00000000-0005-0000-0000-000013010000}"/>
    <cellStyle name="Normal 2 2 4 2 3" xfId="497" xr:uid="{00000000-0005-0000-0000-000014010000}"/>
    <cellStyle name="Normal 2 2 4 3" xfId="372" xr:uid="{00000000-0005-0000-0000-000015010000}"/>
    <cellStyle name="Normal 2 2 4 4" xfId="476" xr:uid="{00000000-0005-0000-0000-000016010000}"/>
    <cellStyle name="Normal 2 3" xfId="84" xr:uid="{00000000-0005-0000-0000-000017010000}"/>
    <cellStyle name="Normal 2 3 2" xfId="85" xr:uid="{00000000-0005-0000-0000-000018010000}"/>
    <cellStyle name="Normal 2 3 2 2" xfId="86" xr:uid="{00000000-0005-0000-0000-000019010000}"/>
    <cellStyle name="Normal 2 3 2 3" xfId="188" xr:uid="{00000000-0005-0000-0000-00001A010000}"/>
    <cellStyle name="Normal 2 3 2 3 2" xfId="248" xr:uid="{00000000-0005-0000-0000-00001B010000}"/>
    <cellStyle name="Normal 2 3 2 3 2 2" xfId="406" xr:uid="{00000000-0005-0000-0000-00001C010000}"/>
    <cellStyle name="Normal 2 3 2 3 2 3" xfId="498" xr:uid="{00000000-0005-0000-0000-00001D010000}"/>
    <cellStyle name="Normal 2 3 2 3 3" xfId="378" xr:uid="{00000000-0005-0000-0000-00001E010000}"/>
    <cellStyle name="Normal 2 3 2 3 4" xfId="480" xr:uid="{00000000-0005-0000-0000-00001F010000}"/>
    <cellStyle name="Normal 2 3 3" xfId="87" xr:uid="{00000000-0005-0000-0000-000020010000}"/>
    <cellStyle name="Normal 2 3 3 2" xfId="179" xr:uid="{00000000-0005-0000-0000-000021010000}"/>
    <cellStyle name="Normal 2 3 3 2 2" xfId="249" xr:uid="{00000000-0005-0000-0000-000022010000}"/>
    <cellStyle name="Normal 2 3 3 2 2 2" xfId="407" xr:uid="{00000000-0005-0000-0000-000023010000}"/>
    <cellStyle name="Normal 2 3 3 2 2 3" xfId="499" xr:uid="{00000000-0005-0000-0000-000024010000}"/>
    <cellStyle name="Normal 2 3 3 2 3" xfId="373" xr:uid="{00000000-0005-0000-0000-000025010000}"/>
    <cellStyle name="Normal 2 3 3 2 4" xfId="477" xr:uid="{00000000-0005-0000-0000-000026010000}"/>
    <cellStyle name="Normal 2 3 4" xfId="194" xr:uid="{00000000-0005-0000-0000-000027010000}"/>
    <cellStyle name="Normal 2 3 4 2" xfId="250" xr:uid="{00000000-0005-0000-0000-000028010000}"/>
    <cellStyle name="Normal 2 3 4 2 2" xfId="408" xr:uid="{00000000-0005-0000-0000-000029010000}"/>
    <cellStyle name="Normal 2 3 4 2 3" xfId="500" xr:uid="{00000000-0005-0000-0000-00002A010000}"/>
    <cellStyle name="Normal 2 3 4 3" xfId="383" xr:uid="{00000000-0005-0000-0000-00002B010000}"/>
    <cellStyle name="Normal 2 3 4 4" xfId="483" xr:uid="{00000000-0005-0000-0000-00002C010000}"/>
    <cellStyle name="Normal 2 3 5" xfId="166" xr:uid="{00000000-0005-0000-0000-00002D010000}"/>
    <cellStyle name="Normal 2 3 5 2" xfId="251" xr:uid="{00000000-0005-0000-0000-00002E010000}"/>
    <cellStyle name="Normal 2 3 5 2 2" xfId="409" xr:uid="{00000000-0005-0000-0000-00002F010000}"/>
    <cellStyle name="Normal 2 3 5 2 3" xfId="501" xr:uid="{00000000-0005-0000-0000-000030010000}"/>
    <cellStyle name="Normal 2 3 5 3" xfId="368" xr:uid="{00000000-0005-0000-0000-000031010000}"/>
    <cellStyle name="Normal 2 3 5 4" xfId="474" xr:uid="{00000000-0005-0000-0000-000032010000}"/>
    <cellStyle name="Normal 2 4" xfId="88" xr:uid="{00000000-0005-0000-0000-000033010000}"/>
    <cellStyle name="Normal 2 4 2" xfId="89" xr:uid="{00000000-0005-0000-0000-000034010000}"/>
    <cellStyle name="Normal 2 4 3" xfId="167" xr:uid="{00000000-0005-0000-0000-000035010000}"/>
    <cellStyle name="Normal 2 5" xfId="90" xr:uid="{00000000-0005-0000-0000-000036010000}"/>
    <cellStyle name="Normal 2 5 2" xfId="91" xr:uid="{00000000-0005-0000-0000-000037010000}"/>
    <cellStyle name="Normal 2 5 3" xfId="186" xr:uid="{00000000-0005-0000-0000-000038010000}"/>
    <cellStyle name="Normal 2 5 3 2" xfId="252" xr:uid="{00000000-0005-0000-0000-000039010000}"/>
    <cellStyle name="Normal 2 5 3 2 2" xfId="410" xr:uid="{00000000-0005-0000-0000-00003A010000}"/>
    <cellStyle name="Normal 2 5 3 2 3" xfId="502" xr:uid="{00000000-0005-0000-0000-00003B010000}"/>
    <cellStyle name="Normal 2 5 3 3" xfId="376" xr:uid="{00000000-0005-0000-0000-00003C010000}"/>
    <cellStyle name="Normal 2 5 3 4" xfId="478" xr:uid="{00000000-0005-0000-0000-00003D010000}"/>
    <cellStyle name="Normal 2 6" xfId="177" xr:uid="{00000000-0005-0000-0000-00003E010000}"/>
    <cellStyle name="Normal 2 6 2" xfId="253" xr:uid="{00000000-0005-0000-0000-00003F010000}"/>
    <cellStyle name="Normal 2 6 2 2" xfId="411" xr:uid="{00000000-0005-0000-0000-000040010000}"/>
    <cellStyle name="Normal 2 6 2 3" xfId="503" xr:uid="{00000000-0005-0000-0000-000041010000}"/>
    <cellStyle name="Normal 2 6 3" xfId="371" xr:uid="{00000000-0005-0000-0000-000042010000}"/>
    <cellStyle name="Normal 2 6 4" xfId="475" xr:uid="{00000000-0005-0000-0000-000043010000}"/>
    <cellStyle name="Normal 2 7" xfId="193" xr:uid="{00000000-0005-0000-0000-000044010000}"/>
    <cellStyle name="Normal 2 7 2" xfId="254" xr:uid="{00000000-0005-0000-0000-000045010000}"/>
    <cellStyle name="Normal 2 7 2 2" xfId="412" xr:uid="{00000000-0005-0000-0000-000046010000}"/>
    <cellStyle name="Normal 2 7 2 3" xfId="504" xr:uid="{00000000-0005-0000-0000-000047010000}"/>
    <cellStyle name="Normal 2 7 3" xfId="382" xr:uid="{00000000-0005-0000-0000-000048010000}"/>
    <cellStyle name="Normal 2 7 4" xfId="482" xr:uid="{00000000-0005-0000-0000-000049010000}"/>
    <cellStyle name="Normal 2 8" xfId="165" xr:uid="{00000000-0005-0000-0000-00004A010000}"/>
    <cellStyle name="Normal 2 8 2" xfId="255" xr:uid="{00000000-0005-0000-0000-00004B010000}"/>
    <cellStyle name="Normal 2 8 2 2" xfId="413" xr:uid="{00000000-0005-0000-0000-00004C010000}"/>
    <cellStyle name="Normal 2 8 2 3" xfId="505" xr:uid="{00000000-0005-0000-0000-00004D010000}"/>
    <cellStyle name="Normal 2 8 3" xfId="367" xr:uid="{00000000-0005-0000-0000-00004E010000}"/>
    <cellStyle name="Normal 2 8 4" xfId="473" xr:uid="{00000000-0005-0000-0000-00004F010000}"/>
    <cellStyle name="Normal 2_APONTAMENTO" xfId="95" xr:uid="{00000000-0005-0000-0000-000050010000}"/>
    <cellStyle name="Normal 20" xfId="92" xr:uid="{00000000-0005-0000-0000-000051010000}"/>
    <cellStyle name="Normal 21" xfId="93" xr:uid="{00000000-0005-0000-0000-000052010000}"/>
    <cellStyle name="Normal 22" xfId="94" xr:uid="{00000000-0005-0000-0000-000053010000}"/>
    <cellStyle name="Normal 23" xfId="158" xr:uid="{00000000-0005-0000-0000-000054010000}"/>
    <cellStyle name="Normal 23 2" xfId="209" xr:uid="{00000000-0005-0000-0000-000055010000}"/>
    <cellStyle name="Normal 23 3" xfId="256" xr:uid="{00000000-0005-0000-0000-000056010000}"/>
    <cellStyle name="Normal 23 3 2" xfId="414" xr:uid="{00000000-0005-0000-0000-000057010000}"/>
    <cellStyle name="Normal 23 3 3" xfId="506" xr:uid="{00000000-0005-0000-0000-000058010000}"/>
    <cellStyle name="Normal 23 4" xfId="364" xr:uid="{00000000-0005-0000-0000-000059010000}"/>
    <cellStyle name="Normal 23 5" xfId="472" xr:uid="{00000000-0005-0000-0000-00005A010000}"/>
    <cellStyle name="Normal 24" xfId="159" xr:uid="{00000000-0005-0000-0000-00005B010000}"/>
    <cellStyle name="Normal 25" xfId="160" xr:uid="{00000000-0005-0000-0000-00005C010000}"/>
    <cellStyle name="Normal 25 2" xfId="210" xr:uid="{00000000-0005-0000-0000-00005D010000}"/>
    <cellStyle name="Normal 26" xfId="161" xr:uid="{00000000-0005-0000-0000-00005E010000}"/>
    <cellStyle name="Normal 26 2" xfId="257" xr:uid="{00000000-0005-0000-0000-00005F010000}"/>
    <cellStyle name="Normal 27" xfId="168" xr:uid="{00000000-0005-0000-0000-000060010000}"/>
    <cellStyle name="Normal 27 2" xfId="258" xr:uid="{00000000-0005-0000-0000-000061010000}"/>
    <cellStyle name="Normal 28" xfId="202" xr:uid="{00000000-0005-0000-0000-000062010000}"/>
    <cellStyle name="Normal 28 2" xfId="259" xr:uid="{00000000-0005-0000-0000-000063010000}"/>
    <cellStyle name="Normal 29" xfId="206" xr:uid="{00000000-0005-0000-0000-000064010000}"/>
    <cellStyle name="Normal 29 2" xfId="260" xr:uid="{00000000-0005-0000-0000-000065010000}"/>
    <cellStyle name="Normal 29 2 2" xfId="417" xr:uid="{00000000-0005-0000-0000-000066010000}"/>
    <cellStyle name="Normal 29 2 3" xfId="507" xr:uid="{00000000-0005-0000-0000-000067010000}"/>
    <cellStyle name="Normal 29 3" xfId="387" xr:uid="{00000000-0005-0000-0000-000068010000}"/>
    <cellStyle name="Normal 29 4" xfId="486" xr:uid="{00000000-0005-0000-0000-000069010000}"/>
    <cellStyle name="Normal 3" xfId="96" xr:uid="{00000000-0005-0000-0000-00006A010000}"/>
    <cellStyle name="Normal 3 2" xfId="97" xr:uid="{00000000-0005-0000-0000-00006B010000}"/>
    <cellStyle name="Normal 3 2 2" xfId="204" xr:uid="{00000000-0005-0000-0000-00006C010000}"/>
    <cellStyle name="Normal 3 3" xfId="98" xr:uid="{00000000-0005-0000-0000-00006D010000}"/>
    <cellStyle name="Normal 3 3 2" xfId="197" xr:uid="{00000000-0005-0000-0000-00006E010000}"/>
    <cellStyle name="Normal 3 3 2 2" xfId="261" xr:uid="{00000000-0005-0000-0000-00006F010000}"/>
    <cellStyle name="Normal 3 3 2 2 2" xfId="418" xr:uid="{00000000-0005-0000-0000-000070010000}"/>
    <cellStyle name="Normal 3 3 2 2 3" xfId="508" xr:uid="{00000000-0005-0000-0000-000071010000}"/>
    <cellStyle name="Normal 3 3 2 3" xfId="385" xr:uid="{00000000-0005-0000-0000-000072010000}"/>
    <cellStyle name="Normal 3 3 2 4" xfId="485" xr:uid="{00000000-0005-0000-0000-000073010000}"/>
    <cellStyle name="Normal 30" xfId="211" xr:uid="{00000000-0005-0000-0000-000074010000}"/>
    <cellStyle name="Normal 30 2" xfId="262" xr:uid="{00000000-0005-0000-0000-000075010000}"/>
    <cellStyle name="Normal 30 2 2" xfId="419" xr:uid="{00000000-0005-0000-0000-000076010000}"/>
    <cellStyle name="Normal 30 2 3" xfId="509" xr:uid="{00000000-0005-0000-0000-000077010000}"/>
    <cellStyle name="Normal 30 3" xfId="389" xr:uid="{00000000-0005-0000-0000-000078010000}"/>
    <cellStyle name="Normal 30 4" xfId="487" xr:uid="{00000000-0005-0000-0000-000079010000}"/>
    <cellStyle name="Normal 31" xfId="215" xr:uid="{00000000-0005-0000-0000-00007A010000}"/>
    <cellStyle name="Normal 31 2" xfId="263" xr:uid="{00000000-0005-0000-0000-00007B010000}"/>
    <cellStyle name="Normal 31 2 2" xfId="420" xr:uid="{00000000-0005-0000-0000-00007C010000}"/>
    <cellStyle name="Normal 31 2 3" xfId="510" xr:uid="{00000000-0005-0000-0000-00007D010000}"/>
    <cellStyle name="Normal 31 3" xfId="391" xr:uid="{00000000-0005-0000-0000-00007E010000}"/>
    <cellStyle name="Normal 31 4" xfId="488" xr:uid="{00000000-0005-0000-0000-00007F010000}"/>
    <cellStyle name="Normal 32" xfId="240" xr:uid="{00000000-0005-0000-0000-000080010000}"/>
    <cellStyle name="Normal 32 2" xfId="264" xr:uid="{00000000-0005-0000-0000-000081010000}"/>
    <cellStyle name="Normal 32 2 2" xfId="421" xr:uid="{00000000-0005-0000-0000-000082010000}"/>
    <cellStyle name="Normal 32 2 3" xfId="511" xr:uid="{00000000-0005-0000-0000-000083010000}"/>
    <cellStyle name="Normal 32 3" xfId="399" xr:uid="{00000000-0005-0000-0000-000084010000}"/>
    <cellStyle name="Normal 32 4" xfId="492" xr:uid="{00000000-0005-0000-0000-000085010000}"/>
    <cellStyle name="Normal 33" xfId="265" xr:uid="{00000000-0005-0000-0000-000086010000}"/>
    <cellStyle name="Normal 33 2" xfId="422" xr:uid="{00000000-0005-0000-0000-000087010000}"/>
    <cellStyle name="Normal 33 3" xfId="512" xr:uid="{00000000-0005-0000-0000-000088010000}"/>
    <cellStyle name="Normal 33 7" xfId="620" xr:uid="{00000000-0005-0000-0000-000089010000}"/>
    <cellStyle name="Normal 34" xfId="302" xr:uid="{00000000-0005-0000-0000-00008A010000}"/>
    <cellStyle name="Normal 35 5" xfId="626" xr:uid="{4B94EA99-8DAB-4B88-9C73-F70B22740BBA}"/>
    <cellStyle name="Normal 4" xfId="99" xr:uid="{00000000-0005-0000-0000-00008B010000}"/>
    <cellStyle name="Normal 4 2" xfId="100" xr:uid="{00000000-0005-0000-0000-00008C010000}"/>
    <cellStyle name="Normal 4 2 2" xfId="195" xr:uid="{00000000-0005-0000-0000-00008D010000}"/>
    <cellStyle name="Normal 4 2 2 2" xfId="266" xr:uid="{00000000-0005-0000-0000-00008E010000}"/>
    <cellStyle name="Normal 4 2 2 2 2" xfId="423" xr:uid="{00000000-0005-0000-0000-00008F010000}"/>
    <cellStyle name="Normal 4 2 2 2 3" xfId="513" xr:uid="{00000000-0005-0000-0000-000090010000}"/>
    <cellStyle name="Normal 4 2 2 3" xfId="384" xr:uid="{00000000-0005-0000-0000-000091010000}"/>
    <cellStyle name="Normal 4 2 2 4" xfId="484" xr:uid="{00000000-0005-0000-0000-000092010000}"/>
    <cellStyle name="Normal 4 3" xfId="101" xr:uid="{00000000-0005-0000-0000-000093010000}"/>
    <cellStyle name="Normal 41" xfId="303" xr:uid="{00000000-0005-0000-0000-000094010000}"/>
    <cellStyle name="Normal 5" xfId="102" xr:uid="{00000000-0005-0000-0000-000095010000}"/>
    <cellStyle name="Normal 5 2" xfId="103" xr:uid="{00000000-0005-0000-0000-000096010000}"/>
    <cellStyle name="Normal 5 3" xfId="104" xr:uid="{00000000-0005-0000-0000-000097010000}"/>
    <cellStyle name="Normal 6" xfId="105" xr:uid="{00000000-0005-0000-0000-000098010000}"/>
    <cellStyle name="Normal 6 2" xfId="106" xr:uid="{00000000-0005-0000-0000-000099010000}"/>
    <cellStyle name="Normal 7" xfId="107" xr:uid="{00000000-0005-0000-0000-00009A010000}"/>
    <cellStyle name="Normal 7 2" xfId="108" xr:uid="{00000000-0005-0000-0000-00009B010000}"/>
    <cellStyle name="Normal 7 2 2" xfId="109" xr:uid="{00000000-0005-0000-0000-00009C010000}"/>
    <cellStyle name="Normal 7 3" xfId="110" xr:uid="{00000000-0005-0000-0000-00009D010000}"/>
    <cellStyle name="Normal 8" xfId="111" xr:uid="{00000000-0005-0000-0000-00009E010000}"/>
    <cellStyle name="Normal 9" xfId="112" xr:uid="{00000000-0005-0000-0000-00009F010000}"/>
    <cellStyle name="Normal 9 2" xfId="113" xr:uid="{00000000-0005-0000-0000-0000A0010000}"/>
    <cellStyle name="Normal 9 3" xfId="114" xr:uid="{00000000-0005-0000-0000-0000A1010000}"/>
    <cellStyle name="Normal_DADOSADMCS" xfId="115" xr:uid="{00000000-0005-0000-0000-0000A2010000}"/>
    <cellStyle name="Normal_DADOSADMCS_4 2" xfId="400" xr:uid="{00000000-0005-0000-0000-0000A3010000}"/>
    <cellStyle name="Normal_DADOSADMCS_5 2" xfId="619" xr:uid="{00000000-0005-0000-0000-0000A4010000}"/>
    <cellStyle name="Normal_ORGANIZADO" xfId="625" xr:uid="{00000000-0005-0000-0000-0000A5010000}"/>
    <cellStyle name="Normal_Plan1" xfId="116" xr:uid="{00000000-0005-0000-0000-0000A6010000}"/>
    <cellStyle name="Normal_Plan1 2 2" xfId="621" xr:uid="{00000000-0005-0000-0000-0000A7010000}"/>
    <cellStyle name="Note" xfId="155" xr:uid="{00000000-0005-0000-0000-0000A8010000}"/>
    <cellStyle name="Note 1" xfId="117" xr:uid="{00000000-0005-0000-0000-0000A9010000}"/>
    <cellStyle name="Note 1 2" xfId="212" xr:uid="{00000000-0005-0000-0000-0000AA010000}"/>
    <cellStyle name="Note 1 2 2" xfId="267" xr:uid="{00000000-0005-0000-0000-0000AB010000}"/>
    <cellStyle name="Note 1 2 2 2" xfId="424" xr:uid="{00000000-0005-0000-0000-0000AC010000}"/>
    <cellStyle name="Note 1 2 2 2 2" xfId="583" xr:uid="{00000000-0005-0000-0000-0000AD010000}"/>
    <cellStyle name="Note 1 2 2 3" xfId="445" xr:uid="{00000000-0005-0000-0000-0000AE010000}"/>
    <cellStyle name="Note 1 2 2 3 2" xfId="598" xr:uid="{00000000-0005-0000-0000-0000AF010000}"/>
    <cellStyle name="Note 1 2 2 4" xfId="341" xr:uid="{00000000-0005-0000-0000-0000B0010000}"/>
    <cellStyle name="Note 1 2 2 4 2" xfId="552" xr:uid="{00000000-0005-0000-0000-0000B1010000}"/>
    <cellStyle name="Note 1 2 2 5" xfId="379" xr:uid="{00000000-0005-0000-0000-0000B2010000}"/>
    <cellStyle name="Note 1 2 2 5 2" xfId="574" xr:uid="{00000000-0005-0000-0000-0000B3010000}"/>
    <cellStyle name="Note 1 2 2 6" xfId="306" xr:uid="{00000000-0005-0000-0000-0000B4010000}"/>
    <cellStyle name="Note 1 2 2 6 2" xfId="518" xr:uid="{00000000-0005-0000-0000-0000B5010000}"/>
    <cellStyle name="Note 1 2 2 7" xfId="350" xr:uid="{00000000-0005-0000-0000-0000B6010000}"/>
    <cellStyle name="Note 1 3" xfId="268" xr:uid="{00000000-0005-0000-0000-0000B7010000}"/>
    <cellStyle name="Note 1 3 2" xfId="425" xr:uid="{00000000-0005-0000-0000-0000B8010000}"/>
    <cellStyle name="Note 1 3 2 2" xfId="584" xr:uid="{00000000-0005-0000-0000-0000B9010000}"/>
    <cellStyle name="Note 1 3 3" xfId="446" xr:uid="{00000000-0005-0000-0000-0000BA010000}"/>
    <cellStyle name="Note 1 3 3 2" xfId="599" xr:uid="{00000000-0005-0000-0000-0000BB010000}"/>
    <cellStyle name="Note 1 3 4" xfId="363" xr:uid="{00000000-0005-0000-0000-0000BC010000}"/>
    <cellStyle name="Note 1 3 4 2" xfId="569" xr:uid="{00000000-0005-0000-0000-0000BD010000}"/>
    <cellStyle name="Note 1 3 5" xfId="345" xr:uid="{00000000-0005-0000-0000-0000BE010000}"/>
    <cellStyle name="Note 1 3 5 2" xfId="555" xr:uid="{00000000-0005-0000-0000-0000BF010000}"/>
    <cellStyle name="Note 1 3 6" xfId="340" xr:uid="{00000000-0005-0000-0000-0000C0010000}"/>
    <cellStyle name="Note 1 3 6 2" xfId="551" xr:uid="{00000000-0005-0000-0000-0000C1010000}"/>
    <cellStyle name="Note 1 3 7" xfId="467" xr:uid="{00000000-0005-0000-0000-0000C2010000}"/>
    <cellStyle name="Note 2" xfId="118" xr:uid="{00000000-0005-0000-0000-0000C3010000}"/>
    <cellStyle name="Note 2 2" xfId="213" xr:uid="{00000000-0005-0000-0000-0000C4010000}"/>
    <cellStyle name="Note 2 2 2" xfId="269" xr:uid="{00000000-0005-0000-0000-0000C5010000}"/>
    <cellStyle name="Note 2 2 2 2" xfId="426" xr:uid="{00000000-0005-0000-0000-0000C6010000}"/>
    <cellStyle name="Note 2 2 2 2 2" xfId="585" xr:uid="{00000000-0005-0000-0000-0000C7010000}"/>
    <cellStyle name="Note 2 2 2 3" xfId="447" xr:uid="{00000000-0005-0000-0000-0000C8010000}"/>
    <cellStyle name="Note 2 2 2 3 2" xfId="600" xr:uid="{00000000-0005-0000-0000-0000C9010000}"/>
    <cellStyle name="Note 2 2 2 4" xfId="310" xr:uid="{00000000-0005-0000-0000-0000CA010000}"/>
    <cellStyle name="Note 2 2 2 4 2" xfId="522" xr:uid="{00000000-0005-0000-0000-0000CB010000}"/>
    <cellStyle name="Note 2 2 2 5" xfId="348" xr:uid="{00000000-0005-0000-0000-0000CC010000}"/>
    <cellStyle name="Note 2 2 2 5 2" xfId="558" xr:uid="{00000000-0005-0000-0000-0000CD010000}"/>
    <cellStyle name="Note 2 2 2 6" xfId="322" xr:uid="{00000000-0005-0000-0000-0000CE010000}"/>
    <cellStyle name="Note 2 2 2 6 2" xfId="533" xr:uid="{00000000-0005-0000-0000-0000CF010000}"/>
    <cellStyle name="Note 2 2 2 7" xfId="369" xr:uid="{00000000-0005-0000-0000-0000D0010000}"/>
    <cellStyle name="Note 2 3" xfId="270" xr:uid="{00000000-0005-0000-0000-0000D1010000}"/>
    <cellStyle name="Note 2 3 2" xfId="427" xr:uid="{00000000-0005-0000-0000-0000D2010000}"/>
    <cellStyle name="Note 2 3 2 2" xfId="586" xr:uid="{00000000-0005-0000-0000-0000D3010000}"/>
    <cellStyle name="Note 2 3 3" xfId="448" xr:uid="{00000000-0005-0000-0000-0000D4010000}"/>
    <cellStyle name="Note 2 3 3 2" xfId="601" xr:uid="{00000000-0005-0000-0000-0000D5010000}"/>
    <cellStyle name="Note 2 3 4" xfId="455" xr:uid="{00000000-0005-0000-0000-0000D6010000}"/>
    <cellStyle name="Note 2 3 4 2" xfId="606" xr:uid="{00000000-0005-0000-0000-0000D7010000}"/>
    <cellStyle name="Note 2 3 5" xfId="335" xr:uid="{00000000-0005-0000-0000-0000D8010000}"/>
    <cellStyle name="Note 2 3 5 2" xfId="546" xr:uid="{00000000-0005-0000-0000-0000D9010000}"/>
    <cellStyle name="Note 2 3 6" xfId="309" xr:uid="{00000000-0005-0000-0000-0000DA010000}"/>
    <cellStyle name="Note 2 3 6 2" xfId="521" xr:uid="{00000000-0005-0000-0000-0000DB010000}"/>
    <cellStyle name="Note 2 3 7" xfId="437" xr:uid="{00000000-0005-0000-0000-0000DC010000}"/>
    <cellStyle name="Note 3" xfId="214" xr:uid="{00000000-0005-0000-0000-0000DD010000}"/>
    <cellStyle name="Note 3 2" xfId="271" xr:uid="{00000000-0005-0000-0000-0000DE010000}"/>
    <cellStyle name="Note 3 2 2" xfId="428" xr:uid="{00000000-0005-0000-0000-0000DF010000}"/>
    <cellStyle name="Note 3 2 2 2" xfId="587" xr:uid="{00000000-0005-0000-0000-0000E0010000}"/>
    <cellStyle name="Note 3 2 3" xfId="449" xr:uid="{00000000-0005-0000-0000-0000E1010000}"/>
    <cellStyle name="Note 3 2 3 2" xfId="602" xr:uid="{00000000-0005-0000-0000-0000E2010000}"/>
    <cellStyle name="Note 3 2 4" xfId="456" xr:uid="{00000000-0005-0000-0000-0000E3010000}"/>
    <cellStyle name="Note 3 2 4 2" xfId="607" xr:uid="{00000000-0005-0000-0000-0000E4010000}"/>
    <cellStyle name="Note 3 2 5" xfId="459" xr:uid="{00000000-0005-0000-0000-0000E5010000}"/>
    <cellStyle name="Note 3 2 5 2" xfId="610" xr:uid="{00000000-0005-0000-0000-0000E6010000}"/>
    <cellStyle name="Note 3 2 6" xfId="386" xr:uid="{00000000-0005-0000-0000-0000E7010000}"/>
    <cellStyle name="Note 3 2 6 2" xfId="576" xr:uid="{00000000-0005-0000-0000-0000E8010000}"/>
    <cellStyle name="Note 3 2 7" xfId="342" xr:uid="{00000000-0005-0000-0000-0000E9010000}"/>
    <cellStyle name="Note 4" xfId="272" xr:uid="{00000000-0005-0000-0000-0000EA010000}"/>
    <cellStyle name="Note 4 2" xfId="429" xr:uid="{00000000-0005-0000-0000-0000EB010000}"/>
    <cellStyle name="Note 4 2 2" xfId="588" xr:uid="{00000000-0005-0000-0000-0000EC010000}"/>
    <cellStyle name="Note 4 3" xfId="450" xr:uid="{00000000-0005-0000-0000-0000ED010000}"/>
    <cellStyle name="Note 4 3 2" xfId="603" xr:uid="{00000000-0005-0000-0000-0000EE010000}"/>
    <cellStyle name="Note 4 4" xfId="443" xr:uid="{00000000-0005-0000-0000-0000EF010000}"/>
    <cellStyle name="Note 4 4 2" xfId="596" xr:uid="{00000000-0005-0000-0000-0000F0010000}"/>
    <cellStyle name="Note 4 5" xfId="460" xr:uid="{00000000-0005-0000-0000-0000F1010000}"/>
    <cellStyle name="Note 4 5 2" xfId="611" xr:uid="{00000000-0005-0000-0000-0000F2010000}"/>
    <cellStyle name="Note 4 6" xfId="347" xr:uid="{00000000-0005-0000-0000-0000F3010000}"/>
    <cellStyle name="Note 4 6 2" xfId="557" xr:uid="{00000000-0005-0000-0000-0000F4010000}"/>
    <cellStyle name="Note 4 7" xfId="454" xr:uid="{00000000-0005-0000-0000-0000F5010000}"/>
    <cellStyle name="Output" xfId="119" xr:uid="{00000000-0005-0000-0000-0000F6010000}"/>
    <cellStyle name="Output 2" xfId="223" xr:uid="{00000000-0005-0000-0000-0000F7010000}"/>
    <cellStyle name="Output 2 2" xfId="315" xr:uid="{00000000-0005-0000-0000-0000F8010000}"/>
    <cellStyle name="Output 2 2 2" xfId="526" xr:uid="{00000000-0005-0000-0000-0000F9010000}"/>
    <cellStyle name="Output 2 3" xfId="395" xr:uid="{00000000-0005-0000-0000-0000FA010000}"/>
    <cellStyle name="Output 2 3 2" xfId="580" xr:uid="{00000000-0005-0000-0000-0000FB010000}"/>
    <cellStyle name="Output 2 4" xfId="332" xr:uid="{00000000-0005-0000-0000-0000FC010000}"/>
    <cellStyle name="Output 2 4 2" xfId="543" xr:uid="{00000000-0005-0000-0000-0000FD010000}"/>
    <cellStyle name="Output 2 5" xfId="327" xr:uid="{00000000-0005-0000-0000-0000FE010000}"/>
    <cellStyle name="Output 2 5 2" xfId="538" xr:uid="{00000000-0005-0000-0000-0000FF010000}"/>
    <cellStyle name="Output 2 6" xfId="465" xr:uid="{00000000-0005-0000-0000-000000020000}"/>
    <cellStyle name="Output 2 6 2" xfId="615" xr:uid="{00000000-0005-0000-0000-000001020000}"/>
    <cellStyle name="Output 2 7" xfId="305" xr:uid="{00000000-0005-0000-0000-000002020000}"/>
    <cellStyle name="Output 3" xfId="366" xr:uid="{00000000-0005-0000-0000-000003020000}"/>
    <cellStyle name="Output 3 2" xfId="571" xr:uid="{00000000-0005-0000-0000-000004020000}"/>
    <cellStyle name="Output 4" xfId="344" xr:uid="{00000000-0005-0000-0000-000005020000}"/>
    <cellStyle name="Output 4 2" xfId="554" xr:uid="{00000000-0005-0000-0000-000006020000}"/>
    <cellStyle name="Output 5" xfId="343" xr:uid="{00000000-0005-0000-0000-000007020000}"/>
    <cellStyle name="Output 5 2" xfId="553" xr:uid="{00000000-0005-0000-0000-000008020000}"/>
    <cellStyle name="Output 6" xfId="441" xr:uid="{00000000-0005-0000-0000-000009020000}"/>
    <cellStyle name="Output 6 2" xfId="595" xr:uid="{00000000-0005-0000-0000-00000A020000}"/>
    <cellStyle name="Output 7" xfId="338" xr:uid="{00000000-0005-0000-0000-00000B020000}"/>
    <cellStyle name="Output 7 2" xfId="549" xr:uid="{00000000-0005-0000-0000-00000C020000}"/>
    <cellStyle name="Output 8" xfId="466" xr:uid="{00000000-0005-0000-0000-00000D020000}"/>
    <cellStyle name="Porcentagem 2" xfId="120" xr:uid="{00000000-0005-0000-0000-00000E020000}"/>
    <cellStyle name="Porcentagem 2 2" xfId="121" xr:uid="{00000000-0005-0000-0000-00000F020000}"/>
    <cellStyle name="Porcentagem 2 3" xfId="169" xr:uid="{00000000-0005-0000-0000-000010020000}"/>
    <cellStyle name="Porcentagem 3" xfId="122" xr:uid="{00000000-0005-0000-0000-000011020000}"/>
    <cellStyle name="Porcentagem 3 2" xfId="205" xr:uid="{00000000-0005-0000-0000-000012020000}"/>
    <cellStyle name="Porcentagem 4" xfId="123" xr:uid="{00000000-0005-0000-0000-000013020000}"/>
    <cellStyle name="Porcentagem 5" xfId="273" xr:uid="{00000000-0005-0000-0000-000014020000}"/>
    <cellStyle name="Porcentagem 5 2" xfId="430" xr:uid="{00000000-0005-0000-0000-000015020000}"/>
    <cellStyle name="Porcentagem 5 3" xfId="514" xr:uid="{00000000-0005-0000-0000-000016020000}"/>
    <cellStyle name="Porcentagem 5 7" xfId="624" xr:uid="{00000000-0005-0000-0000-000017020000}"/>
    <cellStyle name="Porcentagem 6 5" xfId="629" xr:uid="{AFB53FF2-E5EB-4FF5-891C-3A670E47B806}"/>
    <cellStyle name="Separador de milhares 2" xfId="124" xr:uid="{00000000-0005-0000-0000-000018020000}"/>
    <cellStyle name="Separador de milhares 2 2" xfId="125" xr:uid="{00000000-0005-0000-0000-000019020000}"/>
    <cellStyle name="Separador de milhares 2 2 2" xfId="126" xr:uid="{00000000-0005-0000-0000-00001A020000}"/>
    <cellStyle name="Separador de milhares 2 2 2 2" xfId="181" xr:uid="{00000000-0005-0000-0000-00001B020000}"/>
    <cellStyle name="Separador de milhares 2 2 2 2 2" xfId="224" xr:uid="{00000000-0005-0000-0000-00001C020000}"/>
    <cellStyle name="Separador de milhares 2 2 2 2 2 2" xfId="274" xr:uid="{00000000-0005-0000-0000-00001D020000}"/>
    <cellStyle name="Separador de milhares 2 2 2 2 3" xfId="275" xr:uid="{00000000-0005-0000-0000-00001E020000}"/>
    <cellStyle name="Separador de milhares 2 2 3" xfId="174" xr:uid="{00000000-0005-0000-0000-00001F020000}"/>
    <cellStyle name="Separador de milhares 2 2 3 2" xfId="276" xr:uid="{00000000-0005-0000-0000-000020020000}"/>
    <cellStyle name="Separador de milhares 2 3" xfId="127" xr:uid="{00000000-0005-0000-0000-000021020000}"/>
    <cellStyle name="Separador de milhares 2 3 2" xfId="199" xr:uid="{00000000-0005-0000-0000-000022020000}"/>
    <cellStyle name="Separador de milhares 2 3 2 2" xfId="225" xr:uid="{00000000-0005-0000-0000-000023020000}"/>
    <cellStyle name="Separador de milhares 2 3 2 2 2" xfId="277" xr:uid="{00000000-0005-0000-0000-000024020000}"/>
    <cellStyle name="Separador de milhares 2 3 3" xfId="190" xr:uid="{00000000-0005-0000-0000-000025020000}"/>
    <cellStyle name="Separador de milhares 2 3 3 2" xfId="226" xr:uid="{00000000-0005-0000-0000-000026020000}"/>
    <cellStyle name="Separador de milhares 2 3 3 2 2" xfId="278" xr:uid="{00000000-0005-0000-0000-000027020000}"/>
    <cellStyle name="Separador de milhares 2 3 3 3" xfId="279" xr:uid="{00000000-0005-0000-0000-000028020000}"/>
    <cellStyle name="Separador de milhares 2 3 4" xfId="227" xr:uid="{00000000-0005-0000-0000-000029020000}"/>
    <cellStyle name="Separador de milhares 2 3 4 2" xfId="280" xr:uid="{00000000-0005-0000-0000-00002A020000}"/>
    <cellStyle name="Separador de milhares 2 4" xfId="128" xr:uid="{00000000-0005-0000-0000-00002B020000}"/>
    <cellStyle name="Separador de milhares 2 4 2" xfId="180" xr:uid="{00000000-0005-0000-0000-00002C020000}"/>
    <cellStyle name="Separador de milhares 2 4 2 2" xfId="228" xr:uid="{00000000-0005-0000-0000-00002D020000}"/>
    <cellStyle name="Separador de milhares 2 4 2 2 2" xfId="281" xr:uid="{00000000-0005-0000-0000-00002E020000}"/>
    <cellStyle name="Separador de milhares 2 4 2 3" xfId="282" xr:uid="{00000000-0005-0000-0000-00002F020000}"/>
    <cellStyle name="Separador de milhares 2 5" xfId="171" xr:uid="{00000000-0005-0000-0000-000030020000}"/>
    <cellStyle name="Separador de milhares 2 5 2" xfId="283" xr:uid="{00000000-0005-0000-0000-000031020000}"/>
    <cellStyle name="Separador de milhares 3" xfId="129" xr:uid="{00000000-0005-0000-0000-000032020000}"/>
    <cellStyle name="Separador de milhares 3 2" xfId="130" xr:uid="{00000000-0005-0000-0000-000033020000}"/>
    <cellStyle name="Separador de milhares 3 2 2" xfId="200" xr:uid="{00000000-0005-0000-0000-000034020000}"/>
    <cellStyle name="Separador de milhares 3 2 2 2" xfId="229" xr:uid="{00000000-0005-0000-0000-000035020000}"/>
    <cellStyle name="Separador de milhares 3 2 2 2 2" xfId="284" xr:uid="{00000000-0005-0000-0000-000036020000}"/>
    <cellStyle name="Separador de milhares 3 2 3" xfId="182" xr:uid="{00000000-0005-0000-0000-000037020000}"/>
    <cellStyle name="Separador de milhares 3 2 3 2" xfId="230" xr:uid="{00000000-0005-0000-0000-000038020000}"/>
    <cellStyle name="Separador de milhares 3 2 3 2 2" xfId="285" xr:uid="{00000000-0005-0000-0000-000039020000}"/>
    <cellStyle name="Separador de milhares 3 2 3 3" xfId="286" xr:uid="{00000000-0005-0000-0000-00003A020000}"/>
    <cellStyle name="Separador de milhares 3 3" xfId="156" xr:uid="{00000000-0005-0000-0000-00003B020000}"/>
    <cellStyle name="Separador de milhares 3 3 2" xfId="157" xr:uid="{00000000-0005-0000-0000-00003C020000}"/>
    <cellStyle name="Separador de milhares 3 3 2 2" xfId="231" xr:uid="{00000000-0005-0000-0000-00003D020000}"/>
    <cellStyle name="Separador de milhares 3 3 2 2 2" xfId="287" xr:uid="{00000000-0005-0000-0000-00003E020000}"/>
    <cellStyle name="Separador de milhares 3 3 3" xfId="232" xr:uid="{00000000-0005-0000-0000-00003F020000}"/>
    <cellStyle name="Separador de milhares 3 3 3 2" xfId="288" xr:uid="{00000000-0005-0000-0000-000040020000}"/>
    <cellStyle name="Separador de milhares 4" xfId="131" xr:uid="{00000000-0005-0000-0000-000041020000}"/>
    <cellStyle name="Separador de milhares 4 2" xfId="132" xr:uid="{00000000-0005-0000-0000-000042020000}"/>
    <cellStyle name="Separador de milhares 4 2 2" xfId="183" xr:uid="{00000000-0005-0000-0000-000043020000}"/>
    <cellStyle name="Separador de milhares 4 2 2 2" xfId="233" xr:uid="{00000000-0005-0000-0000-000044020000}"/>
    <cellStyle name="Separador de milhares 4 2 2 2 2" xfId="289" xr:uid="{00000000-0005-0000-0000-000045020000}"/>
    <cellStyle name="Separador de milhares 4 2 2 3" xfId="290" xr:uid="{00000000-0005-0000-0000-000046020000}"/>
    <cellStyle name="Separador de milhares 4 3" xfId="172" xr:uid="{00000000-0005-0000-0000-000047020000}"/>
    <cellStyle name="Separador de milhares 4 3 2" xfId="291" xr:uid="{00000000-0005-0000-0000-000048020000}"/>
    <cellStyle name="Separador de milhares 5" xfId="133" xr:uid="{00000000-0005-0000-0000-000049020000}"/>
    <cellStyle name="Separador de milhares 5 2" xfId="184" xr:uid="{00000000-0005-0000-0000-00004A020000}"/>
    <cellStyle name="Separador de milhares 5 2 2" xfId="234" xr:uid="{00000000-0005-0000-0000-00004B020000}"/>
    <cellStyle name="Separador de milhares 5 2 2 2" xfId="292" xr:uid="{00000000-0005-0000-0000-00004C020000}"/>
    <cellStyle name="Separador de milhares 5 2 3" xfId="293" xr:uid="{00000000-0005-0000-0000-00004D020000}"/>
    <cellStyle name="Separador de milhares 5 3" xfId="173" xr:uid="{00000000-0005-0000-0000-00004E020000}"/>
    <cellStyle name="Separador de milhares 5 3 2" xfId="294" xr:uid="{00000000-0005-0000-0000-00004F020000}"/>
    <cellStyle name="Separador de milhares 6" xfId="134" xr:uid="{00000000-0005-0000-0000-000050020000}"/>
    <cellStyle name="Separador de milhares 7" xfId="135" xr:uid="{00000000-0005-0000-0000-000051020000}"/>
    <cellStyle name="Separador de milhares 7 2" xfId="235" xr:uid="{00000000-0005-0000-0000-000052020000}"/>
    <cellStyle name="Separador de milhares 7 2 2" xfId="295" xr:uid="{00000000-0005-0000-0000-000053020000}"/>
    <cellStyle name="Separador de milhares 7 2 2 2" xfId="439" xr:uid="{00000000-0005-0000-0000-000054020000}"/>
    <cellStyle name="Separador de milhares 7 2 2 3" xfId="515" xr:uid="{00000000-0005-0000-0000-000055020000}"/>
    <cellStyle name="Separador de milhares 7 2 3" xfId="397" xr:uid="{00000000-0005-0000-0000-000056020000}"/>
    <cellStyle name="Separador de milhares 7 2 4" xfId="490" xr:uid="{00000000-0005-0000-0000-000057020000}"/>
    <cellStyle name="Separador de milhares 8" xfId="296" xr:uid="{00000000-0005-0000-0000-000058020000}"/>
    <cellStyle name="Separador de milhares 8 2" xfId="440" xr:uid="{00000000-0005-0000-0000-000059020000}"/>
    <cellStyle name="Separador de milhares 8 3" xfId="516" xr:uid="{00000000-0005-0000-0000-00005A020000}"/>
    <cellStyle name="Separador de milhares 8 7" xfId="623" xr:uid="{00000000-0005-0000-0000-00005B020000}"/>
    <cellStyle name="TableStyleLight1" xfId="136" xr:uid="{00000000-0005-0000-0000-00005C020000}"/>
    <cellStyle name="Title" xfId="137" xr:uid="{00000000-0005-0000-0000-00005D020000}"/>
    <cellStyle name="Vírgula" xfId="618" builtinId="3"/>
    <cellStyle name="Vírgula 2" xfId="138" xr:uid="{00000000-0005-0000-0000-00005F020000}"/>
    <cellStyle name="Vírgula 2 2" xfId="185" xr:uid="{00000000-0005-0000-0000-000060020000}"/>
    <cellStyle name="Vírgula 2 2 2" xfId="236" xr:uid="{00000000-0005-0000-0000-000061020000}"/>
    <cellStyle name="Vírgula 2 2 2 2" xfId="297" xr:uid="{00000000-0005-0000-0000-000062020000}"/>
    <cellStyle name="Vírgula 2 2 3" xfId="298" xr:uid="{00000000-0005-0000-0000-000063020000}"/>
    <cellStyle name="Vírgula 3" xfId="139" xr:uid="{00000000-0005-0000-0000-000064020000}"/>
    <cellStyle name="Vírgula 3 2" xfId="196" xr:uid="{00000000-0005-0000-0000-000065020000}"/>
    <cellStyle name="Vírgula 3 2 2" xfId="237" xr:uid="{00000000-0005-0000-0000-000066020000}"/>
    <cellStyle name="Vírgula 3 2 2 2" xfId="299" xr:uid="{00000000-0005-0000-0000-000067020000}"/>
    <cellStyle name="Vírgula 4" xfId="170" xr:uid="{00000000-0005-0000-0000-000068020000}"/>
    <cellStyle name="Vírgula 4 2" xfId="238" xr:uid="{00000000-0005-0000-0000-000069020000}"/>
    <cellStyle name="Vírgula 4 2 2" xfId="300" xr:uid="{00000000-0005-0000-0000-00006A020000}"/>
    <cellStyle name="Vírgula 5" xfId="239" xr:uid="{00000000-0005-0000-0000-00006B020000}"/>
    <cellStyle name="Vírgula 5 2" xfId="301" xr:uid="{00000000-0005-0000-0000-00006C020000}"/>
    <cellStyle name="Vírgula 5 2 2" xfId="442" xr:uid="{00000000-0005-0000-0000-00006D020000}"/>
    <cellStyle name="Vírgula 5 2 3" xfId="517" xr:uid="{00000000-0005-0000-0000-00006E020000}"/>
    <cellStyle name="Vírgula 5 3" xfId="398" xr:uid="{00000000-0005-0000-0000-00006F020000}"/>
    <cellStyle name="Vírgula 5 4" xfId="491" xr:uid="{00000000-0005-0000-0000-000070020000}"/>
    <cellStyle name="Warning Text" xfId="140" xr:uid="{00000000-0005-0000-0000-000071020000}"/>
  </cellStyles>
  <dxfs count="607"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9"/>
        </patternFill>
      </fill>
    </dxf>
    <dxf>
      <fill>
        <patternFill>
          <bgColor theme="9" tint="0.59996337778862885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9"/>
      </font>
    </dxf>
    <dxf>
      <font>
        <b val="0"/>
        <condense val="0"/>
        <extend val="0"/>
        <color indexed="9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9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8000"/>
      </font>
      <fill>
        <patternFill patternType="solid">
          <fgColor rgb="FFCCFFCC"/>
          <bgColor rgb="FFCCFF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ill>
        <patternFill patternType="solid">
          <fgColor indexed="51"/>
          <bgColor rgb="FF00B050"/>
        </patternFill>
      </fill>
    </dxf>
    <dxf>
      <fill>
        <patternFill patternType="solid">
          <fgColor indexed="31"/>
          <bgColor indexed="44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fgColor indexed="51"/>
          <bgColor rgb="FF00B050"/>
        </patternFill>
      </fill>
    </dxf>
    <dxf>
      <fill>
        <patternFill patternType="solid">
          <fgColor indexed="31"/>
          <bgColor indexed="44"/>
        </patternFill>
      </fill>
    </dxf>
    <dxf>
      <fill>
        <patternFill patternType="solid">
          <fgColor indexed="51"/>
          <bgColor rgb="FF00B050"/>
        </patternFill>
      </fill>
    </dxf>
    <dxf>
      <fill>
        <patternFill patternType="solid">
          <fgColor indexed="31"/>
          <bgColor indexed="44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ont>
        <color auto="1"/>
      </font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CCFFCC"/>
      <color rgb="FFFFCCFF"/>
      <color rgb="FFFFFF66"/>
      <color rgb="FFFFFFCC"/>
      <color rgb="FFFFCCCC"/>
      <color rgb="FF99FFCC"/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9</xdr:col>
      <xdr:colOff>0</xdr:colOff>
      <xdr:row>4</xdr:row>
      <xdr:rowOff>76200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62821"/>
          <a:ext cx="7383910" cy="11019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</xdr:row>
      <xdr:rowOff>85725</xdr:rowOff>
    </xdr:from>
    <xdr:to>
      <xdr:col>9</xdr:col>
      <xdr:colOff>28575</xdr:colOff>
      <xdr:row>7</xdr:row>
      <xdr:rowOff>95250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2D73FC72-BFDF-49EF-864B-4DA6295CB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575" y="571500"/>
          <a:ext cx="7981950" cy="1095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3</xdr:col>
      <xdr:colOff>28575</xdr:colOff>
      <xdr:row>6</xdr:row>
      <xdr:rowOff>11208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"/>
          <a:ext cx="4210050" cy="9827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721659</xdr:colOff>
      <xdr:row>7</xdr:row>
      <xdr:rowOff>63697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6579534" cy="1406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151699</xdr:colOff>
      <xdr:row>1</xdr:row>
      <xdr:rowOff>77610</xdr:rowOff>
    </xdr:from>
    <xdr:to>
      <xdr:col>4</xdr:col>
      <xdr:colOff>1186914</xdr:colOff>
      <xdr:row>1</xdr:row>
      <xdr:rowOff>878416</xdr:rowOff>
    </xdr:to>
    <xdr:pic>
      <xdr:nvPicPr>
        <xdr:cNvPr id="2" name="Imagem 1" descr="Forma&#10;&#10;O conteúdo gerado por IA pode estar incorreto.">
          <a:extLst>
            <a:ext uri="{FF2B5EF4-FFF2-40B4-BE49-F238E27FC236}">
              <a16:creationId xmlns:a16="http://schemas.microsoft.com/office/drawing/2014/main" id="{86092D83-B4BE-43EB-B319-C6E0AA55D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2999" y="249060"/>
          <a:ext cx="2511590" cy="8008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PLANS_GERENCIAL\2025\10.OUTUBRO\ATESTES\10%20ATESTE%20BT%20PF%20OUT%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_Adm"/>
      <sheetName val="CALCULO_ADM"/>
      <sheetName val="APONTAMENTO CREDENCIAMENTO"/>
      <sheetName val="CONTINUA"/>
      <sheetName val="ATESTE-LIQ"/>
      <sheetName val="DEMO"/>
      <sheetName val="Revisao"/>
      <sheetName val="VALORES TABEL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B2">
            <v>385.23</v>
          </cell>
        </row>
        <row r="3">
          <cell r="B3">
            <v>7492.52</v>
          </cell>
        </row>
        <row r="4">
          <cell r="B4">
            <v>2043.65</v>
          </cell>
        </row>
        <row r="5">
          <cell r="B5">
            <v>621.14</v>
          </cell>
        </row>
        <row r="6">
          <cell r="B6">
            <v>11465.63</v>
          </cell>
        </row>
        <row r="7">
          <cell r="B7">
            <v>1.28</v>
          </cell>
        </row>
        <row r="8">
          <cell r="B8">
            <v>9.64</v>
          </cell>
        </row>
        <row r="9">
          <cell r="B9">
            <v>56.200375000000001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sofconsulta.prefeitura.sp.gov.br/ir" TargetMode="External"/><Relationship Id="rId1" Type="http://schemas.openxmlformats.org/officeDocument/2006/relationships/hyperlink" Target="http://sfemp.prefeitura.sp.gov.br/cons_pagto.aspx" TargetMode="External"/><Relationship Id="rId4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sofconsulta.prefeitura.sp.gov.br/ir" TargetMode="External"/><Relationship Id="rId1" Type="http://schemas.openxmlformats.org/officeDocument/2006/relationships/hyperlink" Target="http://sfemp.prefeitura.sp.gov.br/cons_pagto.aspx" TargetMode="External"/><Relationship Id="rId4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http://legislacao.planalto.gov.br/legisla/legislacao.nsf/Viw_Identificacao/lei%2015.270-2025?OpenDocument" TargetMode="External"/><Relationship Id="rId4" Type="http://schemas.openxmlformats.org/officeDocument/2006/relationships/comments" Target="../comments1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http://legislacao.planalto.gov.br/legisla/legislacao.nsf/Viw_Identificacao/lei%2015.270-2025?OpenDocument" TargetMode="Externa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2">
    <tabColor indexed="40"/>
  </sheetPr>
  <dimension ref="A1:IC328"/>
  <sheetViews>
    <sheetView showGridLines="0" zoomScale="85" zoomScaleNormal="85" workbookViewId="0">
      <selection activeCell="Q261" sqref="Q261:EO265"/>
    </sheetView>
  </sheetViews>
  <sheetFormatPr defaultColWidth="9.140625" defaultRowHeight="18" outlineLevelCol="2" x14ac:dyDescent="0.25"/>
  <cols>
    <col min="1" max="1" width="12.85546875" style="5" customWidth="1" outlineLevel="2"/>
    <col min="2" max="2" width="22.140625" style="5" customWidth="1" outlineLevel="2"/>
    <col min="3" max="3" width="5" style="6" customWidth="1"/>
    <col min="4" max="4" width="14.5703125" style="7" customWidth="1"/>
    <col min="5" max="5" width="9" style="7" customWidth="1"/>
    <col min="6" max="6" width="16.5703125" style="7" bestFit="1" customWidth="1"/>
    <col min="7" max="7" width="16.5703125" style="6" bestFit="1" customWidth="1"/>
    <col min="8" max="8" width="29.140625" style="5" customWidth="1"/>
    <col min="9" max="9" width="43.85546875" style="79" customWidth="1"/>
    <col min="10" max="10" width="13" style="5" bestFit="1" customWidth="1"/>
    <col min="11" max="11" width="8.5703125" style="5" customWidth="1"/>
    <col min="12" max="12" width="9.5703125" style="5" customWidth="1"/>
    <col min="13" max="13" width="10.140625" style="5" bestFit="1" customWidth="1"/>
    <col min="14" max="14" width="10.85546875" style="5" customWidth="1"/>
    <col min="15" max="15" width="27" style="5" hidden="1" customWidth="1"/>
    <col min="16" max="16" width="13.85546875" style="5" hidden="1" customWidth="1"/>
    <col min="17" max="20" width="11.140625" style="84" customWidth="1"/>
    <col min="21" max="140" width="11.140625" style="79" customWidth="1"/>
    <col min="141" max="141" width="40.85546875" style="6" customWidth="1"/>
    <col min="142" max="142" width="30.5703125" style="5" customWidth="1"/>
    <col min="143" max="143" width="15.42578125" style="274" customWidth="1" outlineLevel="1"/>
    <col min="144" max="144" width="12.7109375" style="275" customWidth="1" outlineLevel="1"/>
    <col min="145" max="145" width="17.28515625" style="276" customWidth="1" outlineLevel="1"/>
    <col min="146" max="147" width="17.28515625" style="86" customWidth="1"/>
    <col min="148" max="148" width="14.28515625" style="86" customWidth="1"/>
    <col min="149" max="149" width="15.7109375" style="86" customWidth="1"/>
    <col min="150" max="150" width="15.42578125" style="86" customWidth="1"/>
    <col min="151" max="151" width="14.28515625" style="86" customWidth="1"/>
    <col min="152" max="152" width="13.5703125" style="87" customWidth="1"/>
    <col min="153" max="153" width="25.140625" style="4" customWidth="1" outlineLevel="1"/>
    <col min="154" max="154" width="20" style="5" bestFit="1" customWidth="1" outlineLevel="1"/>
    <col min="155" max="155" width="18.42578125" style="5" bestFit="1" customWidth="1" outlineLevel="1"/>
    <col min="156" max="156" width="22.7109375" style="5" bestFit="1" customWidth="1" outlineLevel="1"/>
    <col min="157" max="157" width="17" style="5" customWidth="1" outlineLevel="1"/>
    <col min="158" max="158" width="19.85546875" style="5" bestFit="1" customWidth="1" outlineLevel="1"/>
    <col min="159" max="159" width="17.140625" style="5" bestFit="1" customWidth="1" outlineLevel="1"/>
    <col min="160" max="160" width="18.7109375" style="5" customWidth="1" outlineLevel="1"/>
    <col min="161" max="161" width="20.7109375" style="6" customWidth="1"/>
    <col min="162" max="162" width="20.7109375" style="6" customWidth="1" outlineLevel="1"/>
    <col min="163" max="193" width="20.7109375" style="5" customWidth="1" outlineLevel="1"/>
    <col min="194" max="195" width="20.7109375" style="96" customWidth="1" outlineLevel="1"/>
    <col min="196" max="224" width="20.7109375" style="5" customWidth="1" outlineLevel="1"/>
    <col min="225" max="225" width="9.140625" style="5" customWidth="1" outlineLevel="1"/>
    <col min="226" max="226" width="9.140625" style="5" customWidth="1"/>
    <col min="227" max="230" width="9.140625" style="5"/>
    <col min="231" max="231" width="21.85546875" style="6" customWidth="1"/>
    <col min="232" max="232" width="9.5703125" style="5" bestFit="1" customWidth="1"/>
    <col min="233" max="233" width="15.42578125" style="274" customWidth="1" outlineLevel="1"/>
    <col min="234" max="234" width="12.7109375" style="275" customWidth="1" outlineLevel="1"/>
    <col min="235" max="235" width="17.28515625" style="276" customWidth="1" outlineLevel="1"/>
    <col min="236" max="236" width="14.28515625" style="5" bestFit="1" customWidth="1"/>
    <col min="237" max="16384" width="9.140625" style="5"/>
  </cols>
  <sheetData>
    <row r="1" spans="1:237" ht="18" customHeight="1" thickBot="1" x14ac:dyDescent="0.3">
      <c r="A1" s="657" t="s">
        <v>3191</v>
      </c>
      <c r="B1" s="657"/>
      <c r="C1" s="657"/>
      <c r="D1" s="657"/>
      <c r="E1" s="657"/>
      <c r="F1" s="657"/>
      <c r="G1" s="281" t="str">
        <f>'BASE C'!E4</f>
        <v>ABRIL</v>
      </c>
      <c r="H1" s="281"/>
      <c r="I1" s="659" t="s">
        <v>37</v>
      </c>
      <c r="J1" s="659"/>
      <c r="K1" s="8"/>
      <c r="L1" s="8"/>
      <c r="M1" s="8"/>
      <c r="N1" s="8"/>
      <c r="O1" s="8"/>
      <c r="P1" s="8"/>
      <c r="T1" s="84" t="s">
        <v>38</v>
      </c>
      <c r="EK1"/>
      <c r="EL1" s="663" t="s">
        <v>39</v>
      </c>
      <c r="EM1"/>
      <c r="EN1"/>
      <c r="EO1"/>
    </row>
    <row r="2" spans="1:237" s="78" customFormat="1" ht="44.25" customHeight="1" thickBot="1" x14ac:dyDescent="0.25">
      <c r="A2" s="657"/>
      <c r="B2" s="657"/>
      <c r="C2" s="657"/>
      <c r="D2" s="657"/>
      <c r="E2" s="657"/>
      <c r="F2" s="657"/>
      <c r="G2" s="282" t="s">
        <v>167</v>
      </c>
      <c r="H2" s="283"/>
      <c r="I2" s="659"/>
      <c r="J2" s="659"/>
      <c r="K2" s="8"/>
      <c r="L2" s="8"/>
      <c r="M2" s="8"/>
      <c r="N2" s="8"/>
      <c r="O2" s="8"/>
      <c r="P2" s="8"/>
      <c r="Q2" s="89"/>
      <c r="R2" s="89"/>
      <c r="S2" s="89"/>
      <c r="T2" s="89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0"/>
      <c r="BG2" s="90"/>
      <c r="BH2" s="90"/>
      <c r="BI2" s="90"/>
      <c r="BJ2" s="90"/>
      <c r="BK2" s="90"/>
      <c r="BL2" s="90"/>
      <c r="BM2" s="90"/>
      <c r="BN2" s="90"/>
      <c r="BO2" s="90"/>
      <c r="BP2" s="90"/>
      <c r="BQ2" s="90"/>
      <c r="BR2" s="90"/>
      <c r="BS2" s="90"/>
      <c r="BT2" s="90"/>
      <c r="BU2" s="90"/>
      <c r="BV2" s="90"/>
      <c r="BW2" s="90"/>
      <c r="BX2" s="90"/>
      <c r="BY2" s="90"/>
      <c r="BZ2" s="90"/>
      <c r="CA2" s="90"/>
      <c r="CB2" s="90"/>
      <c r="CC2" s="90"/>
      <c r="CD2" s="90"/>
      <c r="CE2" s="90"/>
      <c r="CF2" s="90"/>
      <c r="CG2" s="90"/>
      <c r="CH2" s="90"/>
      <c r="CI2" s="90"/>
      <c r="CJ2" s="90"/>
      <c r="CK2" s="90"/>
      <c r="CL2" s="90"/>
      <c r="CM2" s="90"/>
      <c r="CN2" s="90"/>
      <c r="CO2" s="90"/>
      <c r="CP2" s="90"/>
      <c r="CQ2" s="90"/>
      <c r="CR2" s="90"/>
      <c r="CS2" s="90"/>
      <c r="CT2" s="90"/>
      <c r="CU2" s="90"/>
      <c r="CV2" s="90"/>
      <c r="CW2" s="90"/>
      <c r="CX2" s="90"/>
      <c r="CY2" s="90"/>
      <c r="CZ2" s="90"/>
      <c r="DA2" s="90"/>
      <c r="DB2" s="90"/>
      <c r="DC2" s="90"/>
      <c r="DD2" s="90"/>
      <c r="DE2" s="90"/>
      <c r="DF2" s="90"/>
      <c r="DG2" s="90"/>
      <c r="DH2" s="90"/>
      <c r="DI2" s="90"/>
      <c r="DJ2" s="90"/>
      <c r="DK2" s="90"/>
      <c r="DL2" s="90"/>
      <c r="DM2" s="90"/>
      <c r="DN2" s="90"/>
      <c r="DO2" s="90"/>
      <c r="DP2" s="90"/>
      <c r="DQ2" s="90"/>
      <c r="DR2" s="90"/>
      <c r="DS2" s="90"/>
      <c r="DT2" s="90"/>
      <c r="DU2" s="90"/>
      <c r="DV2" s="90"/>
      <c r="DW2" s="90"/>
      <c r="DX2" s="90"/>
      <c r="DY2" s="90"/>
      <c r="DZ2" s="90"/>
      <c r="EA2" s="90"/>
      <c r="EB2" s="90"/>
      <c r="EC2" s="90"/>
      <c r="ED2" s="90"/>
      <c r="EE2" s="90"/>
      <c r="EF2" s="90"/>
      <c r="EG2" s="90"/>
      <c r="EH2" s="90"/>
      <c r="EI2" s="90"/>
      <c r="EJ2" s="90"/>
      <c r="EK2" s="9"/>
      <c r="EL2" s="663"/>
      <c r="EM2" s="9"/>
      <c r="EO2" s="9"/>
      <c r="EP2" s="93"/>
      <c r="EQ2" s="93"/>
      <c r="ER2" s="93"/>
      <c r="ES2" s="93"/>
      <c r="ET2" s="93"/>
      <c r="EU2" s="93"/>
      <c r="EV2" s="91"/>
      <c r="EW2" s="92"/>
      <c r="FE2" s="9"/>
      <c r="FF2" s="9"/>
      <c r="GL2" s="97"/>
      <c r="GM2" s="97"/>
      <c r="HW2" s="9"/>
      <c r="HY2" s="274"/>
      <c r="HZ2" s="277"/>
      <c r="IA2" s="274"/>
    </row>
    <row r="3" spans="1:237" s="9" customFormat="1" x14ac:dyDescent="0.2">
      <c r="A3" s="9">
        <v>1</v>
      </c>
      <c r="B3" s="9">
        <f>A3+1</f>
        <v>2</v>
      </c>
      <c r="C3" s="9">
        <f t="shared" ref="C3:BN3" si="0">B3+1</f>
        <v>3</v>
      </c>
      <c r="D3" s="9">
        <v>1</v>
      </c>
      <c r="E3" s="9">
        <f t="shared" si="0"/>
        <v>2</v>
      </c>
      <c r="F3" s="9">
        <f t="shared" si="0"/>
        <v>3</v>
      </c>
      <c r="G3" s="9">
        <f t="shared" si="0"/>
        <v>4</v>
      </c>
      <c r="H3" s="9">
        <f t="shared" si="0"/>
        <v>5</v>
      </c>
      <c r="I3" s="9">
        <f t="shared" si="0"/>
        <v>6</v>
      </c>
      <c r="J3" s="9">
        <f t="shared" si="0"/>
        <v>7</v>
      </c>
      <c r="K3" s="9">
        <f t="shared" si="0"/>
        <v>8</v>
      </c>
      <c r="L3" s="9">
        <f t="shared" si="0"/>
        <v>9</v>
      </c>
      <c r="M3" s="9">
        <f t="shared" si="0"/>
        <v>10</v>
      </c>
      <c r="N3" s="9">
        <v>10</v>
      </c>
      <c r="O3" s="9">
        <f t="shared" si="0"/>
        <v>11</v>
      </c>
      <c r="P3" s="9">
        <v>13</v>
      </c>
      <c r="Q3" s="9">
        <f t="shared" si="0"/>
        <v>14</v>
      </c>
      <c r="R3" s="9">
        <f t="shared" si="0"/>
        <v>15</v>
      </c>
      <c r="S3" s="9">
        <f t="shared" si="0"/>
        <v>16</v>
      </c>
      <c r="T3" s="9">
        <f t="shared" si="0"/>
        <v>17</v>
      </c>
      <c r="U3" s="9">
        <f t="shared" si="0"/>
        <v>18</v>
      </c>
      <c r="V3" s="9">
        <f t="shared" si="0"/>
        <v>19</v>
      </c>
      <c r="W3" s="9">
        <f t="shared" si="0"/>
        <v>20</v>
      </c>
      <c r="X3" s="9">
        <f t="shared" si="0"/>
        <v>21</v>
      </c>
      <c r="Y3" s="9">
        <f t="shared" si="0"/>
        <v>22</v>
      </c>
      <c r="Z3" s="9">
        <f t="shared" si="0"/>
        <v>23</v>
      </c>
      <c r="AA3" s="9">
        <f t="shared" si="0"/>
        <v>24</v>
      </c>
      <c r="AB3" s="9">
        <f t="shared" si="0"/>
        <v>25</v>
      </c>
      <c r="AC3" s="9">
        <f t="shared" si="0"/>
        <v>26</v>
      </c>
      <c r="AD3" s="9">
        <f t="shared" si="0"/>
        <v>27</v>
      </c>
      <c r="AE3" s="9">
        <f t="shared" si="0"/>
        <v>28</v>
      </c>
      <c r="AF3" s="9">
        <f t="shared" si="0"/>
        <v>29</v>
      </c>
      <c r="AG3" s="9">
        <f t="shared" si="0"/>
        <v>30</v>
      </c>
      <c r="AH3" s="9">
        <f t="shared" si="0"/>
        <v>31</v>
      </c>
      <c r="AI3" s="9">
        <f t="shared" si="0"/>
        <v>32</v>
      </c>
      <c r="AJ3" s="9">
        <f t="shared" si="0"/>
        <v>33</v>
      </c>
      <c r="AK3" s="9">
        <f t="shared" si="0"/>
        <v>34</v>
      </c>
      <c r="AL3" s="9">
        <f t="shared" si="0"/>
        <v>35</v>
      </c>
      <c r="AM3" s="9">
        <f t="shared" si="0"/>
        <v>36</v>
      </c>
      <c r="AN3" s="9">
        <f t="shared" si="0"/>
        <v>37</v>
      </c>
      <c r="AO3" s="9">
        <f t="shared" si="0"/>
        <v>38</v>
      </c>
      <c r="AP3" s="9">
        <f t="shared" si="0"/>
        <v>39</v>
      </c>
      <c r="AQ3" s="9">
        <f t="shared" si="0"/>
        <v>40</v>
      </c>
      <c r="AR3" s="9">
        <f t="shared" si="0"/>
        <v>41</v>
      </c>
      <c r="AS3" s="9">
        <f t="shared" si="0"/>
        <v>42</v>
      </c>
      <c r="AT3" s="9">
        <f t="shared" si="0"/>
        <v>43</v>
      </c>
      <c r="AU3" s="9">
        <f t="shared" si="0"/>
        <v>44</v>
      </c>
      <c r="AV3" s="9">
        <f t="shared" si="0"/>
        <v>45</v>
      </c>
      <c r="AW3" s="9">
        <f t="shared" si="0"/>
        <v>46</v>
      </c>
      <c r="AX3" s="9">
        <f t="shared" si="0"/>
        <v>47</v>
      </c>
      <c r="AY3" s="9">
        <f t="shared" si="0"/>
        <v>48</v>
      </c>
      <c r="AZ3" s="9">
        <f t="shared" si="0"/>
        <v>49</v>
      </c>
      <c r="BA3" s="9">
        <f t="shared" si="0"/>
        <v>50</v>
      </c>
      <c r="BB3" s="9">
        <f t="shared" si="0"/>
        <v>51</v>
      </c>
      <c r="BC3" s="9">
        <f t="shared" si="0"/>
        <v>52</v>
      </c>
      <c r="BD3" s="9">
        <f t="shared" si="0"/>
        <v>53</v>
      </c>
      <c r="BE3" s="9">
        <f t="shared" si="0"/>
        <v>54</v>
      </c>
      <c r="BF3" s="9">
        <f t="shared" si="0"/>
        <v>55</v>
      </c>
      <c r="BG3" s="9">
        <f t="shared" si="0"/>
        <v>56</v>
      </c>
      <c r="BH3" s="9">
        <f t="shared" si="0"/>
        <v>57</v>
      </c>
      <c r="BI3" s="9">
        <f t="shared" si="0"/>
        <v>58</v>
      </c>
      <c r="BJ3" s="9">
        <f t="shared" si="0"/>
        <v>59</v>
      </c>
      <c r="BK3" s="9">
        <f t="shared" si="0"/>
        <v>60</v>
      </c>
      <c r="BL3" s="9">
        <f t="shared" si="0"/>
        <v>61</v>
      </c>
      <c r="BM3" s="9">
        <f t="shared" si="0"/>
        <v>62</v>
      </c>
      <c r="BN3" s="9">
        <f t="shared" si="0"/>
        <v>63</v>
      </c>
      <c r="BO3" s="9">
        <f t="shared" ref="BO3:DZ3" si="1">BN3+1</f>
        <v>64</v>
      </c>
      <c r="BP3" s="9">
        <f t="shared" si="1"/>
        <v>65</v>
      </c>
      <c r="BQ3" s="9">
        <f t="shared" si="1"/>
        <v>66</v>
      </c>
      <c r="BR3" s="9">
        <f t="shared" si="1"/>
        <v>67</v>
      </c>
      <c r="BS3" s="9">
        <f t="shared" si="1"/>
        <v>68</v>
      </c>
      <c r="BT3" s="9">
        <f t="shared" si="1"/>
        <v>69</v>
      </c>
      <c r="BU3" s="9">
        <f t="shared" si="1"/>
        <v>70</v>
      </c>
      <c r="BV3" s="9">
        <f t="shared" si="1"/>
        <v>71</v>
      </c>
      <c r="BW3" s="9">
        <f t="shared" si="1"/>
        <v>72</v>
      </c>
      <c r="BX3" s="9">
        <f t="shared" si="1"/>
        <v>73</v>
      </c>
      <c r="BY3" s="9">
        <f t="shared" si="1"/>
        <v>74</v>
      </c>
      <c r="BZ3" s="9">
        <f t="shared" si="1"/>
        <v>75</v>
      </c>
      <c r="CA3" s="9">
        <f t="shared" si="1"/>
        <v>76</v>
      </c>
      <c r="CB3" s="9">
        <f t="shared" si="1"/>
        <v>77</v>
      </c>
      <c r="CC3" s="9">
        <f t="shared" si="1"/>
        <v>78</v>
      </c>
      <c r="CD3" s="9">
        <f t="shared" si="1"/>
        <v>79</v>
      </c>
      <c r="CE3" s="9">
        <f t="shared" si="1"/>
        <v>80</v>
      </c>
      <c r="CF3" s="9">
        <f t="shared" si="1"/>
        <v>81</v>
      </c>
      <c r="CG3" s="9">
        <f t="shared" si="1"/>
        <v>82</v>
      </c>
      <c r="CH3" s="9">
        <f t="shared" si="1"/>
        <v>83</v>
      </c>
      <c r="CI3" s="9">
        <f t="shared" si="1"/>
        <v>84</v>
      </c>
      <c r="CJ3" s="9">
        <f t="shared" si="1"/>
        <v>85</v>
      </c>
      <c r="CK3" s="9">
        <f t="shared" si="1"/>
        <v>86</v>
      </c>
      <c r="CL3" s="9">
        <f t="shared" si="1"/>
        <v>87</v>
      </c>
      <c r="CM3" s="9">
        <f t="shared" si="1"/>
        <v>88</v>
      </c>
      <c r="CN3" s="9">
        <f t="shared" si="1"/>
        <v>89</v>
      </c>
      <c r="CO3" s="9">
        <f t="shared" si="1"/>
        <v>90</v>
      </c>
      <c r="CP3" s="9">
        <f t="shared" si="1"/>
        <v>91</v>
      </c>
      <c r="CQ3" s="9">
        <f t="shared" si="1"/>
        <v>92</v>
      </c>
      <c r="CR3" s="9">
        <f t="shared" si="1"/>
        <v>93</v>
      </c>
      <c r="CS3" s="9">
        <f t="shared" si="1"/>
        <v>94</v>
      </c>
      <c r="CT3" s="9">
        <f t="shared" si="1"/>
        <v>95</v>
      </c>
      <c r="CU3" s="9">
        <f t="shared" si="1"/>
        <v>96</v>
      </c>
      <c r="CV3" s="9">
        <f t="shared" si="1"/>
        <v>97</v>
      </c>
      <c r="CW3" s="9">
        <f t="shared" si="1"/>
        <v>98</v>
      </c>
      <c r="CX3" s="9">
        <f t="shared" si="1"/>
        <v>99</v>
      </c>
      <c r="CY3" s="9">
        <f t="shared" si="1"/>
        <v>100</v>
      </c>
      <c r="CZ3" s="9">
        <f t="shared" si="1"/>
        <v>101</v>
      </c>
      <c r="DA3" s="9">
        <f t="shared" si="1"/>
        <v>102</v>
      </c>
      <c r="DB3" s="9">
        <f t="shared" si="1"/>
        <v>103</v>
      </c>
      <c r="DC3" s="9">
        <f t="shared" si="1"/>
        <v>104</v>
      </c>
      <c r="DD3" s="9">
        <f t="shared" si="1"/>
        <v>105</v>
      </c>
      <c r="DE3" s="9">
        <f t="shared" si="1"/>
        <v>106</v>
      </c>
      <c r="DF3" s="9">
        <f t="shared" si="1"/>
        <v>107</v>
      </c>
      <c r="DG3" s="9">
        <f t="shared" si="1"/>
        <v>108</v>
      </c>
      <c r="DH3" s="9">
        <f t="shared" si="1"/>
        <v>109</v>
      </c>
      <c r="DI3" s="9">
        <f t="shared" si="1"/>
        <v>110</v>
      </c>
      <c r="DJ3" s="9">
        <f t="shared" si="1"/>
        <v>111</v>
      </c>
      <c r="DK3" s="9">
        <f t="shared" si="1"/>
        <v>112</v>
      </c>
      <c r="DL3" s="9">
        <f t="shared" si="1"/>
        <v>113</v>
      </c>
      <c r="DM3" s="9">
        <f t="shared" si="1"/>
        <v>114</v>
      </c>
      <c r="DN3" s="9">
        <f t="shared" si="1"/>
        <v>115</v>
      </c>
      <c r="DO3" s="9">
        <f t="shared" si="1"/>
        <v>116</v>
      </c>
      <c r="DP3" s="9">
        <f t="shared" si="1"/>
        <v>117</v>
      </c>
      <c r="DQ3" s="9">
        <f t="shared" si="1"/>
        <v>118</v>
      </c>
      <c r="DR3" s="9">
        <f t="shared" si="1"/>
        <v>119</v>
      </c>
      <c r="DS3" s="9">
        <f t="shared" si="1"/>
        <v>120</v>
      </c>
      <c r="DT3" s="9">
        <f t="shared" si="1"/>
        <v>121</v>
      </c>
      <c r="DU3" s="9">
        <f t="shared" si="1"/>
        <v>122</v>
      </c>
      <c r="DV3" s="9">
        <f t="shared" si="1"/>
        <v>123</v>
      </c>
      <c r="DW3" s="9">
        <f t="shared" si="1"/>
        <v>124</v>
      </c>
      <c r="DX3" s="9">
        <f t="shared" si="1"/>
        <v>125</v>
      </c>
      <c r="DY3" s="9">
        <f t="shared" si="1"/>
        <v>126</v>
      </c>
      <c r="DZ3" s="9">
        <f t="shared" si="1"/>
        <v>127</v>
      </c>
      <c r="EA3" s="9">
        <f t="shared" ref="EA3:EL3" si="2">DZ3+1</f>
        <v>128</v>
      </c>
      <c r="EB3" s="9">
        <f t="shared" si="2"/>
        <v>129</v>
      </c>
      <c r="EC3" s="9">
        <f t="shared" si="2"/>
        <v>130</v>
      </c>
      <c r="ED3" s="9">
        <f t="shared" si="2"/>
        <v>131</v>
      </c>
      <c r="EE3" s="9">
        <f t="shared" si="2"/>
        <v>132</v>
      </c>
      <c r="EF3" s="9">
        <f t="shared" si="2"/>
        <v>133</v>
      </c>
      <c r="EG3" s="9">
        <f t="shared" si="2"/>
        <v>134</v>
      </c>
      <c r="EH3" s="9">
        <f t="shared" si="2"/>
        <v>135</v>
      </c>
      <c r="EI3" s="9">
        <f t="shared" si="2"/>
        <v>136</v>
      </c>
      <c r="EJ3" s="9">
        <f t="shared" si="2"/>
        <v>137</v>
      </c>
      <c r="EK3" s="9">
        <f t="shared" si="2"/>
        <v>138</v>
      </c>
      <c r="EL3" s="9">
        <f t="shared" si="2"/>
        <v>139</v>
      </c>
      <c r="EM3" s="85">
        <v>140</v>
      </c>
      <c r="EN3" s="94">
        <f>EM3+1</f>
        <v>141</v>
      </c>
      <c r="EO3" s="94">
        <f t="shared" ref="EO3:GZ3" si="3">EN3+1</f>
        <v>142</v>
      </c>
      <c r="EP3" s="94">
        <f t="shared" si="3"/>
        <v>143</v>
      </c>
      <c r="EQ3" s="94">
        <f t="shared" si="3"/>
        <v>144</v>
      </c>
      <c r="ER3" s="94">
        <f t="shared" si="3"/>
        <v>145</v>
      </c>
      <c r="ES3" s="94">
        <f t="shared" si="3"/>
        <v>146</v>
      </c>
      <c r="ET3" s="94">
        <f t="shared" si="3"/>
        <v>147</v>
      </c>
      <c r="EU3" s="94">
        <f t="shared" si="3"/>
        <v>148</v>
      </c>
      <c r="EV3" s="94">
        <f t="shared" si="3"/>
        <v>149</v>
      </c>
      <c r="EW3" s="94">
        <f t="shared" si="3"/>
        <v>150</v>
      </c>
      <c r="EX3" s="94">
        <f t="shared" si="3"/>
        <v>151</v>
      </c>
      <c r="EY3" s="94">
        <f t="shared" si="3"/>
        <v>152</v>
      </c>
      <c r="EZ3" s="94">
        <f t="shared" si="3"/>
        <v>153</v>
      </c>
      <c r="FA3" s="94">
        <f t="shared" si="3"/>
        <v>154</v>
      </c>
      <c r="FB3" s="94">
        <f t="shared" si="3"/>
        <v>155</v>
      </c>
      <c r="FC3" s="94">
        <f t="shared" si="3"/>
        <v>156</v>
      </c>
      <c r="FD3" s="94">
        <f t="shared" si="3"/>
        <v>157</v>
      </c>
      <c r="FE3" s="94">
        <f t="shared" si="3"/>
        <v>158</v>
      </c>
      <c r="FF3" s="94">
        <f t="shared" si="3"/>
        <v>159</v>
      </c>
      <c r="FG3" s="94">
        <f t="shared" si="3"/>
        <v>160</v>
      </c>
      <c r="FH3" s="94">
        <f t="shared" si="3"/>
        <v>161</v>
      </c>
      <c r="FI3" s="94">
        <f t="shared" si="3"/>
        <v>162</v>
      </c>
      <c r="FJ3" s="94">
        <f t="shared" si="3"/>
        <v>163</v>
      </c>
      <c r="FK3" s="94">
        <f t="shared" si="3"/>
        <v>164</v>
      </c>
      <c r="FL3" s="94">
        <f t="shared" si="3"/>
        <v>165</v>
      </c>
      <c r="FM3" s="94">
        <f t="shared" si="3"/>
        <v>166</v>
      </c>
      <c r="FN3" s="94">
        <f t="shared" si="3"/>
        <v>167</v>
      </c>
      <c r="FO3" s="94">
        <f t="shared" si="3"/>
        <v>168</v>
      </c>
      <c r="FP3" s="94">
        <f t="shared" si="3"/>
        <v>169</v>
      </c>
      <c r="FQ3" s="94">
        <f t="shared" si="3"/>
        <v>170</v>
      </c>
      <c r="FR3" s="94">
        <f t="shared" si="3"/>
        <v>171</v>
      </c>
      <c r="FS3" s="94">
        <f t="shared" si="3"/>
        <v>172</v>
      </c>
      <c r="FT3" s="94">
        <f t="shared" si="3"/>
        <v>173</v>
      </c>
      <c r="FU3" s="94">
        <f t="shared" si="3"/>
        <v>174</v>
      </c>
      <c r="FV3" s="94">
        <f t="shared" si="3"/>
        <v>175</v>
      </c>
      <c r="FW3" s="94">
        <f t="shared" si="3"/>
        <v>176</v>
      </c>
      <c r="FX3" s="94">
        <f t="shared" si="3"/>
        <v>177</v>
      </c>
      <c r="FY3" s="94">
        <f t="shared" si="3"/>
        <v>178</v>
      </c>
      <c r="FZ3" s="94">
        <f t="shared" si="3"/>
        <v>179</v>
      </c>
      <c r="GA3" s="94">
        <f t="shared" si="3"/>
        <v>180</v>
      </c>
      <c r="GB3" s="94">
        <f t="shared" si="3"/>
        <v>181</v>
      </c>
      <c r="GC3" s="94">
        <f t="shared" si="3"/>
        <v>182</v>
      </c>
      <c r="GD3" s="94">
        <f t="shared" si="3"/>
        <v>183</v>
      </c>
      <c r="GE3" s="94">
        <f t="shared" si="3"/>
        <v>184</v>
      </c>
      <c r="GF3" s="94">
        <f t="shared" si="3"/>
        <v>185</v>
      </c>
      <c r="GG3" s="94">
        <f t="shared" si="3"/>
        <v>186</v>
      </c>
      <c r="GH3" s="94">
        <f t="shared" si="3"/>
        <v>187</v>
      </c>
      <c r="GI3" s="94">
        <f t="shared" si="3"/>
        <v>188</v>
      </c>
      <c r="GJ3" s="94">
        <f t="shared" si="3"/>
        <v>189</v>
      </c>
      <c r="GK3" s="94">
        <f t="shared" si="3"/>
        <v>190</v>
      </c>
      <c r="GL3" s="94">
        <f t="shared" si="3"/>
        <v>191</v>
      </c>
      <c r="GM3" s="94">
        <f t="shared" si="3"/>
        <v>192</v>
      </c>
      <c r="GN3" s="94">
        <f t="shared" si="3"/>
        <v>193</v>
      </c>
      <c r="GO3" s="94">
        <f t="shared" si="3"/>
        <v>194</v>
      </c>
      <c r="GP3" s="94">
        <f t="shared" si="3"/>
        <v>195</v>
      </c>
      <c r="GQ3" s="94">
        <f t="shared" si="3"/>
        <v>196</v>
      </c>
      <c r="GR3" s="94">
        <f t="shared" si="3"/>
        <v>197</v>
      </c>
      <c r="GS3" s="94">
        <f t="shared" si="3"/>
        <v>198</v>
      </c>
      <c r="GT3" s="94">
        <f t="shared" si="3"/>
        <v>199</v>
      </c>
      <c r="GU3" s="94">
        <f t="shared" si="3"/>
        <v>200</v>
      </c>
      <c r="GV3" s="94">
        <f t="shared" si="3"/>
        <v>201</v>
      </c>
      <c r="GW3" s="94">
        <f t="shared" si="3"/>
        <v>202</v>
      </c>
      <c r="GX3" s="94">
        <f t="shared" si="3"/>
        <v>203</v>
      </c>
      <c r="GY3" s="94">
        <f t="shared" si="3"/>
        <v>204</v>
      </c>
      <c r="GZ3" s="94">
        <f t="shared" si="3"/>
        <v>205</v>
      </c>
      <c r="HA3" s="94">
        <f t="shared" ref="HA3:IA3" si="4">GZ3+1</f>
        <v>206</v>
      </c>
      <c r="HB3" s="94">
        <f t="shared" si="4"/>
        <v>207</v>
      </c>
      <c r="HC3" s="94">
        <f t="shared" si="4"/>
        <v>208</v>
      </c>
      <c r="HD3" s="94">
        <f t="shared" si="4"/>
        <v>209</v>
      </c>
      <c r="HE3" s="94">
        <f t="shared" si="4"/>
        <v>210</v>
      </c>
      <c r="HF3" s="94">
        <f t="shared" si="4"/>
        <v>211</v>
      </c>
      <c r="HG3" s="94">
        <f t="shared" si="4"/>
        <v>212</v>
      </c>
      <c r="HH3" s="94">
        <f t="shared" si="4"/>
        <v>213</v>
      </c>
      <c r="HI3" s="94">
        <f t="shared" si="4"/>
        <v>214</v>
      </c>
      <c r="HJ3" s="94">
        <f t="shared" si="4"/>
        <v>215</v>
      </c>
      <c r="HK3" s="94">
        <f t="shared" si="4"/>
        <v>216</v>
      </c>
      <c r="HL3" s="94">
        <f t="shared" si="4"/>
        <v>217</v>
      </c>
      <c r="HM3" s="94">
        <f t="shared" si="4"/>
        <v>218</v>
      </c>
      <c r="HN3" s="94">
        <f t="shared" si="4"/>
        <v>219</v>
      </c>
      <c r="HO3" s="94">
        <f t="shared" si="4"/>
        <v>220</v>
      </c>
      <c r="HP3" s="94">
        <f t="shared" si="4"/>
        <v>221</v>
      </c>
      <c r="HQ3" s="94">
        <f t="shared" si="4"/>
        <v>222</v>
      </c>
      <c r="HR3" s="94">
        <f t="shared" si="4"/>
        <v>223</v>
      </c>
      <c r="HS3" s="94">
        <f t="shared" si="4"/>
        <v>224</v>
      </c>
      <c r="HT3" s="94">
        <f t="shared" si="4"/>
        <v>225</v>
      </c>
      <c r="HU3" s="94">
        <f t="shared" si="4"/>
        <v>226</v>
      </c>
      <c r="HV3" s="94">
        <f t="shared" si="4"/>
        <v>227</v>
      </c>
      <c r="HW3" s="94">
        <f t="shared" si="4"/>
        <v>228</v>
      </c>
      <c r="HX3" s="94">
        <f t="shared" si="4"/>
        <v>229</v>
      </c>
      <c r="HY3" s="94">
        <f t="shared" si="4"/>
        <v>230</v>
      </c>
      <c r="HZ3" s="94">
        <f t="shared" si="4"/>
        <v>231</v>
      </c>
      <c r="IA3" s="94">
        <f t="shared" si="4"/>
        <v>232</v>
      </c>
    </row>
    <row r="4" spans="1:237" s="63" customFormat="1" ht="78.75" customHeight="1" x14ac:dyDescent="0.2">
      <c r="A4" s="244" t="s">
        <v>11</v>
      </c>
      <c r="B4" s="244" t="s">
        <v>17</v>
      </c>
      <c r="C4" s="244" t="s">
        <v>0</v>
      </c>
      <c r="D4" s="244" t="s">
        <v>14</v>
      </c>
      <c r="E4" s="244" t="s">
        <v>41</v>
      </c>
      <c r="F4" s="244" t="s">
        <v>16</v>
      </c>
      <c r="G4" s="244"/>
      <c r="H4" s="245" t="s">
        <v>12</v>
      </c>
      <c r="I4" s="246" t="s">
        <v>42</v>
      </c>
      <c r="J4" s="285" t="s">
        <v>43</v>
      </c>
      <c r="K4" s="286" t="s">
        <v>44</v>
      </c>
      <c r="L4" s="286" t="s">
        <v>45</v>
      </c>
      <c r="M4" s="286" t="s">
        <v>46</v>
      </c>
      <c r="N4" s="340" t="s">
        <v>47</v>
      </c>
      <c r="O4" s="287" t="s">
        <v>168</v>
      </c>
      <c r="P4" s="287" t="s">
        <v>169</v>
      </c>
      <c r="Q4" s="660" t="str">
        <f>F5</f>
        <v>01/04/2026</v>
      </c>
      <c r="R4" s="661"/>
      <c r="S4" s="661"/>
      <c r="T4" s="662"/>
      <c r="U4" s="658">
        <f>Q4+1</f>
        <v>46114</v>
      </c>
      <c r="V4" s="658"/>
      <c r="W4" s="658"/>
      <c r="X4" s="658"/>
      <c r="Y4" s="658">
        <f>U4+1</f>
        <v>46115</v>
      </c>
      <c r="Z4" s="658"/>
      <c r="AA4" s="658"/>
      <c r="AB4" s="658"/>
      <c r="AC4" s="658">
        <f>Y4+1</f>
        <v>46116</v>
      </c>
      <c r="AD4" s="658"/>
      <c r="AE4" s="658"/>
      <c r="AF4" s="658"/>
      <c r="AG4" s="658">
        <f>AC4+1</f>
        <v>46117</v>
      </c>
      <c r="AH4" s="658"/>
      <c r="AI4" s="658"/>
      <c r="AJ4" s="658"/>
      <c r="AK4" s="658">
        <f>AG4+1</f>
        <v>46118</v>
      </c>
      <c r="AL4" s="658"/>
      <c r="AM4" s="658"/>
      <c r="AN4" s="658"/>
      <c r="AO4" s="658">
        <f>AK4+1</f>
        <v>46119</v>
      </c>
      <c r="AP4" s="658"/>
      <c r="AQ4" s="658"/>
      <c r="AR4" s="658"/>
      <c r="AS4" s="658">
        <f>AO4+1</f>
        <v>46120</v>
      </c>
      <c r="AT4" s="658"/>
      <c r="AU4" s="658"/>
      <c r="AV4" s="658"/>
      <c r="AW4" s="658">
        <f>AS4+1</f>
        <v>46121</v>
      </c>
      <c r="AX4" s="658"/>
      <c r="AY4" s="658"/>
      <c r="AZ4" s="658"/>
      <c r="BA4" s="658">
        <f>AW4+1</f>
        <v>46122</v>
      </c>
      <c r="BB4" s="658"/>
      <c r="BC4" s="658"/>
      <c r="BD4" s="658"/>
      <c r="BE4" s="658">
        <f>BA4+1</f>
        <v>46123</v>
      </c>
      <c r="BF4" s="658"/>
      <c r="BG4" s="658"/>
      <c r="BH4" s="658"/>
      <c r="BI4" s="658">
        <f>BE4+1</f>
        <v>46124</v>
      </c>
      <c r="BJ4" s="658"/>
      <c r="BK4" s="658"/>
      <c r="BL4" s="658"/>
      <c r="BM4" s="658">
        <f>BI4+1</f>
        <v>46125</v>
      </c>
      <c r="BN4" s="658"/>
      <c r="BO4" s="658"/>
      <c r="BP4" s="658"/>
      <c r="BQ4" s="658">
        <f>BM4+1</f>
        <v>46126</v>
      </c>
      <c r="BR4" s="658"/>
      <c r="BS4" s="658"/>
      <c r="BT4" s="658"/>
      <c r="BU4" s="658">
        <f>BQ4+1</f>
        <v>46127</v>
      </c>
      <c r="BV4" s="658"/>
      <c r="BW4" s="658"/>
      <c r="BX4" s="658"/>
      <c r="BY4" s="658">
        <f>BU4+1</f>
        <v>46128</v>
      </c>
      <c r="BZ4" s="658"/>
      <c r="CA4" s="658"/>
      <c r="CB4" s="658"/>
      <c r="CC4" s="658">
        <f>BY4+1</f>
        <v>46129</v>
      </c>
      <c r="CD4" s="658"/>
      <c r="CE4" s="658"/>
      <c r="CF4" s="658"/>
      <c r="CG4" s="658">
        <f>CC4+1</f>
        <v>46130</v>
      </c>
      <c r="CH4" s="658"/>
      <c r="CI4" s="658"/>
      <c r="CJ4" s="658"/>
      <c r="CK4" s="658">
        <f>CG4+1</f>
        <v>46131</v>
      </c>
      <c r="CL4" s="658"/>
      <c r="CM4" s="658"/>
      <c r="CN4" s="658"/>
      <c r="CO4" s="658">
        <f>CK4+1</f>
        <v>46132</v>
      </c>
      <c r="CP4" s="658"/>
      <c r="CQ4" s="658"/>
      <c r="CR4" s="658"/>
      <c r="CS4" s="658">
        <f>CO4+1</f>
        <v>46133</v>
      </c>
      <c r="CT4" s="658"/>
      <c r="CU4" s="658"/>
      <c r="CV4" s="658"/>
      <c r="CW4" s="658">
        <f>CS4+1</f>
        <v>46134</v>
      </c>
      <c r="CX4" s="658"/>
      <c r="CY4" s="658"/>
      <c r="CZ4" s="658"/>
      <c r="DA4" s="658">
        <f>CW4+1</f>
        <v>46135</v>
      </c>
      <c r="DB4" s="658"/>
      <c r="DC4" s="658"/>
      <c r="DD4" s="658"/>
      <c r="DE4" s="658">
        <f>DA4+1</f>
        <v>46136</v>
      </c>
      <c r="DF4" s="658"/>
      <c r="DG4" s="658"/>
      <c r="DH4" s="658"/>
      <c r="DI4" s="658">
        <f>DE4+1</f>
        <v>46137</v>
      </c>
      <c r="DJ4" s="658"/>
      <c r="DK4" s="658"/>
      <c r="DL4" s="658"/>
      <c r="DM4" s="658">
        <f>DI4+1</f>
        <v>46138</v>
      </c>
      <c r="DN4" s="658"/>
      <c r="DO4" s="658"/>
      <c r="DP4" s="658"/>
      <c r="DQ4" s="658">
        <f>DM4+1</f>
        <v>46139</v>
      </c>
      <c r="DR4" s="658"/>
      <c r="DS4" s="658"/>
      <c r="DT4" s="658"/>
      <c r="DU4" s="658">
        <f>DQ4+1</f>
        <v>46140</v>
      </c>
      <c r="DV4" s="658"/>
      <c r="DW4" s="658"/>
      <c r="DX4" s="658"/>
      <c r="DY4" s="658">
        <f t="shared" ref="DY4" si="5">DU4+1</f>
        <v>46141</v>
      </c>
      <c r="DZ4" s="658"/>
      <c r="EA4" s="658"/>
      <c r="EB4" s="658"/>
      <c r="EC4" s="658">
        <f t="shared" ref="EC4" si="6">DY4+1</f>
        <v>46142</v>
      </c>
      <c r="ED4" s="658"/>
      <c r="EE4" s="658"/>
      <c r="EF4" s="658"/>
      <c r="EG4" s="658"/>
      <c r="EH4" s="658"/>
      <c r="EI4" s="658"/>
      <c r="EJ4" s="658"/>
      <c r="EK4" s="338" t="s">
        <v>48</v>
      </c>
      <c r="EL4" s="339" t="s">
        <v>49</v>
      </c>
      <c r="EM4" s="346" t="s">
        <v>62</v>
      </c>
      <c r="EN4" s="346" t="s">
        <v>63</v>
      </c>
      <c r="EO4" s="347" t="s">
        <v>64</v>
      </c>
      <c r="EP4" s="148" t="s">
        <v>3178</v>
      </c>
      <c r="EQ4" s="148" t="s">
        <v>3177</v>
      </c>
      <c r="ER4" s="148" t="s">
        <v>51</v>
      </c>
      <c r="ES4" s="149" t="s">
        <v>3179</v>
      </c>
      <c r="ET4" s="149" t="s">
        <v>3180</v>
      </c>
      <c r="EU4" s="149" t="s">
        <v>53</v>
      </c>
      <c r="EV4" s="150" t="s">
        <v>54</v>
      </c>
      <c r="EW4" s="151" t="s">
        <v>55</v>
      </c>
      <c r="EX4" s="152" t="s">
        <v>56</v>
      </c>
      <c r="EY4" s="152" t="s">
        <v>57</v>
      </c>
      <c r="EZ4" s="152" t="s">
        <v>58</v>
      </c>
      <c r="FA4" s="152" t="s">
        <v>59</v>
      </c>
      <c r="FB4" s="152" t="s">
        <v>60</v>
      </c>
      <c r="FC4" s="123" t="s">
        <v>61</v>
      </c>
      <c r="FD4" s="154" t="s">
        <v>153</v>
      </c>
      <c r="FE4" s="155" t="s">
        <v>66</v>
      </c>
      <c r="FF4" s="156">
        <v>30</v>
      </c>
      <c r="FG4" s="157">
        <f>FF4-1</f>
        <v>29</v>
      </c>
      <c r="FH4" s="157">
        <f>FG4-1</f>
        <v>28</v>
      </c>
      <c r="FI4" s="157">
        <f t="shared" ref="FI4:GF4" si="7">FH4-1</f>
        <v>27</v>
      </c>
      <c r="FJ4" s="157">
        <f t="shared" si="7"/>
        <v>26</v>
      </c>
      <c r="FK4" s="157">
        <f t="shared" si="7"/>
        <v>25</v>
      </c>
      <c r="FL4" s="157">
        <f t="shared" si="7"/>
        <v>24</v>
      </c>
      <c r="FM4" s="157">
        <f t="shared" si="7"/>
        <v>23</v>
      </c>
      <c r="FN4" s="157">
        <f t="shared" si="7"/>
        <v>22</v>
      </c>
      <c r="FO4" s="157">
        <f t="shared" si="7"/>
        <v>21</v>
      </c>
      <c r="FP4" s="157">
        <f t="shared" si="7"/>
        <v>20</v>
      </c>
      <c r="FQ4" s="157">
        <f t="shared" si="7"/>
        <v>19</v>
      </c>
      <c r="FR4" s="157">
        <f t="shared" si="7"/>
        <v>18</v>
      </c>
      <c r="FS4" s="157">
        <f t="shared" si="7"/>
        <v>17</v>
      </c>
      <c r="FT4" s="157">
        <f t="shared" si="7"/>
        <v>16</v>
      </c>
      <c r="FU4" s="157">
        <f t="shared" si="7"/>
        <v>15</v>
      </c>
      <c r="FV4" s="157">
        <f t="shared" si="7"/>
        <v>14</v>
      </c>
      <c r="FW4" s="157">
        <f t="shared" si="7"/>
        <v>13</v>
      </c>
      <c r="FX4" s="157">
        <f t="shared" si="7"/>
        <v>12</v>
      </c>
      <c r="FY4" s="157">
        <f t="shared" si="7"/>
        <v>11</v>
      </c>
      <c r="FZ4" s="157">
        <f t="shared" si="7"/>
        <v>10</v>
      </c>
      <c r="GA4" s="157">
        <f t="shared" si="7"/>
        <v>9</v>
      </c>
      <c r="GB4" s="157">
        <f t="shared" si="7"/>
        <v>8</v>
      </c>
      <c r="GC4" s="157">
        <f t="shared" si="7"/>
        <v>7</v>
      </c>
      <c r="GD4" s="157">
        <f t="shared" si="7"/>
        <v>6</v>
      </c>
      <c r="GE4" s="157">
        <f t="shared" si="7"/>
        <v>5</v>
      </c>
      <c r="GF4" s="157">
        <f t="shared" si="7"/>
        <v>4</v>
      </c>
      <c r="GG4" s="157">
        <f>GF4-1</f>
        <v>3</v>
      </c>
      <c r="GH4" s="157">
        <f>GG4-1</f>
        <v>2</v>
      </c>
      <c r="GI4" s="157">
        <f>GH4-1</f>
        <v>1</v>
      </c>
      <c r="GJ4" s="158">
        <v>1</v>
      </c>
      <c r="GK4" s="159" t="s">
        <v>65</v>
      </c>
      <c r="GL4" s="99" t="s">
        <v>67</v>
      </c>
      <c r="GM4" s="99" t="s">
        <v>68</v>
      </c>
      <c r="GN4" s="160">
        <v>29</v>
      </c>
      <c r="GO4" s="160">
        <f>GN4-1</f>
        <v>28</v>
      </c>
      <c r="GP4" s="160">
        <f>GO4-1</f>
        <v>27</v>
      </c>
      <c r="GQ4" s="160">
        <f>GP4-1</f>
        <v>26</v>
      </c>
      <c r="GR4" s="160">
        <f>GQ4-1</f>
        <v>25</v>
      </c>
      <c r="GS4" s="160">
        <f t="shared" ref="GS4:HL4" si="8">GR4-1</f>
        <v>24</v>
      </c>
      <c r="GT4" s="160">
        <f t="shared" si="8"/>
        <v>23</v>
      </c>
      <c r="GU4" s="160">
        <f t="shared" si="8"/>
        <v>22</v>
      </c>
      <c r="GV4" s="160">
        <f t="shared" si="8"/>
        <v>21</v>
      </c>
      <c r="GW4" s="160">
        <f t="shared" si="8"/>
        <v>20</v>
      </c>
      <c r="GX4" s="160">
        <f t="shared" si="8"/>
        <v>19</v>
      </c>
      <c r="GY4" s="160">
        <f t="shared" si="8"/>
        <v>18</v>
      </c>
      <c r="GZ4" s="160">
        <f t="shared" si="8"/>
        <v>17</v>
      </c>
      <c r="HA4" s="160">
        <f t="shared" si="8"/>
        <v>16</v>
      </c>
      <c r="HB4" s="160">
        <f t="shared" si="8"/>
        <v>15</v>
      </c>
      <c r="HC4" s="160">
        <f t="shared" si="8"/>
        <v>14</v>
      </c>
      <c r="HD4" s="160">
        <f t="shared" si="8"/>
        <v>13</v>
      </c>
      <c r="HE4" s="160">
        <f t="shared" si="8"/>
        <v>12</v>
      </c>
      <c r="HF4" s="160">
        <f t="shared" si="8"/>
        <v>11</v>
      </c>
      <c r="HG4" s="160">
        <f t="shared" si="8"/>
        <v>10</v>
      </c>
      <c r="HH4" s="160">
        <f t="shared" si="8"/>
        <v>9</v>
      </c>
      <c r="HI4" s="160">
        <f t="shared" si="8"/>
        <v>8</v>
      </c>
      <c r="HJ4" s="160">
        <f t="shared" si="8"/>
        <v>7</v>
      </c>
      <c r="HK4" s="160">
        <f t="shared" si="8"/>
        <v>6</v>
      </c>
      <c r="HL4" s="160">
        <f t="shared" si="8"/>
        <v>5</v>
      </c>
      <c r="HM4" s="160">
        <f>HL4-1</f>
        <v>4</v>
      </c>
      <c r="HN4" s="160">
        <f>HM4-1</f>
        <v>3</v>
      </c>
      <c r="HO4" s="160">
        <f>HN4-1</f>
        <v>2</v>
      </c>
      <c r="HP4" s="160">
        <f>HO4-1</f>
        <v>1</v>
      </c>
      <c r="HW4" s="155" t="s">
        <v>66</v>
      </c>
      <c r="HY4" s="278" t="s">
        <v>62</v>
      </c>
      <c r="HZ4" s="278" t="s">
        <v>63</v>
      </c>
      <c r="IA4" s="279" t="s">
        <v>64</v>
      </c>
    </row>
    <row r="5" spans="1:237" s="10" customFormat="1" ht="19.5" customHeight="1" thickBot="1" x14ac:dyDescent="0.25">
      <c r="A5" s="154"/>
      <c r="B5" s="161"/>
      <c r="C5" s="161"/>
      <c r="D5" s="161"/>
      <c r="E5" s="161"/>
      <c r="F5" s="365" t="s">
        <v>3181</v>
      </c>
      <c r="G5" s="366" t="s">
        <v>3182</v>
      </c>
      <c r="H5" s="162"/>
      <c r="I5" s="163"/>
      <c r="J5" s="164"/>
      <c r="K5" s="164"/>
      <c r="L5" s="164"/>
      <c r="M5" s="164"/>
      <c r="N5" s="341"/>
      <c r="O5" s="284"/>
      <c r="P5" s="284"/>
      <c r="Q5" s="116" t="s">
        <v>69</v>
      </c>
      <c r="R5" s="117" t="s">
        <v>70</v>
      </c>
      <c r="S5" s="116" t="s">
        <v>71</v>
      </c>
      <c r="T5" s="117" t="s">
        <v>72</v>
      </c>
      <c r="U5" s="116" t="s">
        <v>69</v>
      </c>
      <c r="V5" s="117" t="s">
        <v>70</v>
      </c>
      <c r="W5" s="116" t="s">
        <v>71</v>
      </c>
      <c r="X5" s="117" t="s">
        <v>72</v>
      </c>
      <c r="Y5" s="116" t="s">
        <v>69</v>
      </c>
      <c r="Z5" s="117" t="s">
        <v>70</v>
      </c>
      <c r="AA5" s="116" t="s">
        <v>71</v>
      </c>
      <c r="AB5" s="117" t="s">
        <v>72</v>
      </c>
      <c r="AC5" s="116" t="s">
        <v>69</v>
      </c>
      <c r="AD5" s="117" t="s">
        <v>70</v>
      </c>
      <c r="AE5" s="116" t="s">
        <v>71</v>
      </c>
      <c r="AF5" s="117" t="s">
        <v>72</v>
      </c>
      <c r="AG5" s="116" t="s">
        <v>69</v>
      </c>
      <c r="AH5" s="117" t="s">
        <v>70</v>
      </c>
      <c r="AI5" s="116" t="s">
        <v>71</v>
      </c>
      <c r="AJ5" s="117" t="s">
        <v>72</v>
      </c>
      <c r="AK5" s="116" t="s">
        <v>69</v>
      </c>
      <c r="AL5" s="117" t="s">
        <v>70</v>
      </c>
      <c r="AM5" s="116" t="s">
        <v>71</v>
      </c>
      <c r="AN5" s="117" t="s">
        <v>72</v>
      </c>
      <c r="AO5" s="116" t="s">
        <v>69</v>
      </c>
      <c r="AP5" s="117" t="s">
        <v>70</v>
      </c>
      <c r="AQ5" s="116" t="s">
        <v>71</v>
      </c>
      <c r="AR5" s="117" t="s">
        <v>72</v>
      </c>
      <c r="AS5" s="116" t="s">
        <v>69</v>
      </c>
      <c r="AT5" s="117" t="s">
        <v>70</v>
      </c>
      <c r="AU5" s="116" t="s">
        <v>71</v>
      </c>
      <c r="AV5" s="117" t="s">
        <v>72</v>
      </c>
      <c r="AW5" s="116" t="s">
        <v>69</v>
      </c>
      <c r="AX5" s="117" t="s">
        <v>70</v>
      </c>
      <c r="AY5" s="116" t="s">
        <v>71</v>
      </c>
      <c r="AZ5" s="117" t="s">
        <v>72</v>
      </c>
      <c r="BA5" s="116" t="s">
        <v>69</v>
      </c>
      <c r="BB5" s="117" t="s">
        <v>70</v>
      </c>
      <c r="BC5" s="116" t="s">
        <v>71</v>
      </c>
      <c r="BD5" s="117" t="s">
        <v>72</v>
      </c>
      <c r="BE5" s="116" t="s">
        <v>69</v>
      </c>
      <c r="BF5" s="117" t="s">
        <v>70</v>
      </c>
      <c r="BG5" s="116" t="s">
        <v>71</v>
      </c>
      <c r="BH5" s="117" t="s">
        <v>72</v>
      </c>
      <c r="BI5" s="116" t="s">
        <v>69</v>
      </c>
      <c r="BJ5" s="117" t="s">
        <v>70</v>
      </c>
      <c r="BK5" s="116" t="s">
        <v>71</v>
      </c>
      <c r="BL5" s="117" t="s">
        <v>72</v>
      </c>
      <c r="BM5" s="116" t="s">
        <v>69</v>
      </c>
      <c r="BN5" s="117" t="s">
        <v>70</v>
      </c>
      <c r="BO5" s="116" t="s">
        <v>71</v>
      </c>
      <c r="BP5" s="117" t="s">
        <v>72</v>
      </c>
      <c r="BQ5" s="116" t="s">
        <v>69</v>
      </c>
      <c r="BR5" s="117" t="s">
        <v>70</v>
      </c>
      <c r="BS5" s="116" t="s">
        <v>71</v>
      </c>
      <c r="BT5" s="117" t="s">
        <v>72</v>
      </c>
      <c r="BU5" s="116" t="s">
        <v>69</v>
      </c>
      <c r="BV5" s="117" t="s">
        <v>70</v>
      </c>
      <c r="BW5" s="116" t="s">
        <v>71</v>
      </c>
      <c r="BX5" s="117" t="s">
        <v>72</v>
      </c>
      <c r="BY5" s="116" t="s">
        <v>69</v>
      </c>
      <c r="BZ5" s="117" t="s">
        <v>70</v>
      </c>
      <c r="CA5" s="116" t="s">
        <v>71</v>
      </c>
      <c r="CB5" s="117" t="s">
        <v>72</v>
      </c>
      <c r="CC5" s="116" t="s">
        <v>69</v>
      </c>
      <c r="CD5" s="117" t="s">
        <v>70</v>
      </c>
      <c r="CE5" s="116" t="s">
        <v>71</v>
      </c>
      <c r="CF5" s="117" t="s">
        <v>72</v>
      </c>
      <c r="CG5" s="116" t="s">
        <v>69</v>
      </c>
      <c r="CH5" s="117" t="s">
        <v>70</v>
      </c>
      <c r="CI5" s="116" t="s">
        <v>71</v>
      </c>
      <c r="CJ5" s="117" t="s">
        <v>72</v>
      </c>
      <c r="CK5" s="116" t="s">
        <v>69</v>
      </c>
      <c r="CL5" s="117" t="s">
        <v>70</v>
      </c>
      <c r="CM5" s="116" t="s">
        <v>71</v>
      </c>
      <c r="CN5" s="117" t="s">
        <v>72</v>
      </c>
      <c r="CO5" s="116" t="s">
        <v>69</v>
      </c>
      <c r="CP5" s="117" t="s">
        <v>70</v>
      </c>
      <c r="CQ5" s="116" t="s">
        <v>71</v>
      </c>
      <c r="CR5" s="117" t="s">
        <v>72</v>
      </c>
      <c r="CS5" s="116" t="s">
        <v>69</v>
      </c>
      <c r="CT5" s="117" t="s">
        <v>70</v>
      </c>
      <c r="CU5" s="116" t="s">
        <v>71</v>
      </c>
      <c r="CV5" s="117" t="s">
        <v>72</v>
      </c>
      <c r="CW5" s="116" t="s">
        <v>69</v>
      </c>
      <c r="CX5" s="117" t="s">
        <v>70</v>
      </c>
      <c r="CY5" s="116" t="s">
        <v>71</v>
      </c>
      <c r="CZ5" s="117" t="s">
        <v>72</v>
      </c>
      <c r="DA5" s="116" t="s">
        <v>69</v>
      </c>
      <c r="DB5" s="117" t="s">
        <v>70</v>
      </c>
      <c r="DC5" s="116" t="s">
        <v>71</v>
      </c>
      <c r="DD5" s="117" t="s">
        <v>72</v>
      </c>
      <c r="DE5" s="116" t="s">
        <v>69</v>
      </c>
      <c r="DF5" s="117" t="s">
        <v>70</v>
      </c>
      <c r="DG5" s="116" t="s">
        <v>71</v>
      </c>
      <c r="DH5" s="117" t="s">
        <v>72</v>
      </c>
      <c r="DI5" s="116" t="s">
        <v>69</v>
      </c>
      <c r="DJ5" s="117" t="s">
        <v>70</v>
      </c>
      <c r="DK5" s="116" t="s">
        <v>71</v>
      </c>
      <c r="DL5" s="117" t="s">
        <v>72</v>
      </c>
      <c r="DM5" s="116" t="s">
        <v>69</v>
      </c>
      <c r="DN5" s="117" t="s">
        <v>70</v>
      </c>
      <c r="DO5" s="116" t="s">
        <v>71</v>
      </c>
      <c r="DP5" s="117" t="s">
        <v>72</v>
      </c>
      <c r="DQ5" s="116" t="s">
        <v>69</v>
      </c>
      <c r="DR5" s="117" t="s">
        <v>70</v>
      </c>
      <c r="DS5" s="116" t="s">
        <v>71</v>
      </c>
      <c r="DT5" s="117" t="s">
        <v>72</v>
      </c>
      <c r="DU5" s="116" t="s">
        <v>69</v>
      </c>
      <c r="DV5" s="117" t="s">
        <v>70</v>
      </c>
      <c r="DW5" s="116" t="s">
        <v>71</v>
      </c>
      <c r="DX5" s="117" t="s">
        <v>72</v>
      </c>
      <c r="DY5" s="116" t="s">
        <v>69</v>
      </c>
      <c r="DZ5" s="117" t="s">
        <v>70</v>
      </c>
      <c r="EA5" s="116" t="s">
        <v>71</v>
      </c>
      <c r="EB5" s="117" t="s">
        <v>72</v>
      </c>
      <c r="EC5" s="116" t="s">
        <v>69</v>
      </c>
      <c r="ED5" s="117" t="s">
        <v>70</v>
      </c>
      <c r="EE5" s="116" t="s">
        <v>71</v>
      </c>
      <c r="EF5" s="117" t="s">
        <v>72</v>
      </c>
      <c r="EG5" s="116" t="s">
        <v>69</v>
      </c>
      <c r="EH5" s="117" t="s">
        <v>70</v>
      </c>
      <c r="EI5" s="116" t="s">
        <v>71</v>
      </c>
      <c r="EJ5" s="117" t="s">
        <v>72</v>
      </c>
      <c r="EK5" s="449"/>
      <c r="EL5" s="451"/>
      <c r="EM5" s="346"/>
      <c r="EN5" s="346"/>
      <c r="EO5" s="347"/>
      <c r="EP5" s="165"/>
      <c r="EQ5" s="165"/>
      <c r="ER5" s="166"/>
      <c r="ES5" s="166"/>
      <c r="ET5" s="166"/>
      <c r="EU5" s="166"/>
      <c r="EV5" s="150"/>
      <c r="EW5" s="167"/>
      <c r="EX5" s="123"/>
      <c r="EY5" s="81"/>
      <c r="EZ5" s="81"/>
      <c r="FA5" s="81"/>
      <c r="FB5" s="81"/>
      <c r="FC5" s="168"/>
      <c r="FD5" s="152"/>
      <c r="FE5" s="169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70"/>
      <c r="GL5" s="98"/>
      <c r="GM5" s="98"/>
      <c r="HW5" s="169"/>
      <c r="HY5" s="278"/>
      <c r="HZ5" s="278"/>
      <c r="IA5" s="279"/>
    </row>
    <row r="6" spans="1:237" s="64" customFormat="1" ht="22.5" customHeight="1" x14ac:dyDescent="0.25">
      <c r="A6" t="s">
        <v>3196</v>
      </c>
      <c r="B6" s="522" t="s">
        <v>3197</v>
      </c>
      <c r="C6" s="523">
        <v>1</v>
      </c>
      <c r="D6" s="524" t="s">
        <v>3198</v>
      </c>
      <c r="E6" s="524" t="s">
        <v>3199</v>
      </c>
      <c r="F6" s="525" t="s">
        <v>3181</v>
      </c>
      <c r="G6" s="525" t="s">
        <v>3182</v>
      </c>
      <c r="H6" s="350" t="s">
        <v>2781</v>
      </c>
      <c r="I6" s="351" t="s">
        <v>2781</v>
      </c>
      <c r="J6" s="409" t="s">
        <v>3183</v>
      </c>
      <c r="K6" s="410" t="s">
        <v>3184</v>
      </c>
      <c r="L6" s="329">
        <f>CONTINUA!BV6</f>
        <v>0</v>
      </c>
      <c r="M6" s="329">
        <f>CONTINUA!BW6</f>
        <v>0</v>
      </c>
      <c r="N6" s="342"/>
      <c r="O6" s="288" t="s">
        <v>3404</v>
      </c>
      <c r="P6" s="330">
        <v>0</v>
      </c>
      <c r="Q6" s="400">
        <v>15</v>
      </c>
      <c r="R6" s="401"/>
      <c r="S6" s="400"/>
      <c r="T6" s="401"/>
      <c r="U6" s="400"/>
      <c r="V6" s="401"/>
      <c r="W6" s="400"/>
      <c r="X6" s="401"/>
      <c r="Y6" s="400"/>
      <c r="Z6" s="401"/>
      <c r="AA6" s="400"/>
      <c r="AB6" s="401"/>
      <c r="AC6" s="400"/>
      <c r="AD6" s="401"/>
      <c r="AE6" s="400"/>
      <c r="AF6" s="401"/>
      <c r="AG6" s="400"/>
      <c r="AH6" s="401"/>
      <c r="AI6" s="400"/>
      <c r="AJ6" s="401"/>
      <c r="AK6" s="400"/>
      <c r="AL6" s="401"/>
      <c r="AM6" s="400"/>
      <c r="AN6" s="401"/>
      <c r="AO6" s="400"/>
      <c r="AP6" s="401"/>
      <c r="AQ6" s="400"/>
      <c r="AR6" s="401"/>
      <c r="AS6" s="400"/>
      <c r="AT6" s="401"/>
      <c r="AU6" s="400"/>
      <c r="AV6" s="401"/>
      <c r="AW6" s="400"/>
      <c r="AX6" s="401"/>
      <c r="AY6" s="400"/>
      <c r="AZ6" s="401"/>
      <c r="BA6" s="400"/>
      <c r="BB6" s="401"/>
      <c r="BC6" s="400"/>
      <c r="BD6" s="401"/>
      <c r="BE6" s="400"/>
      <c r="BF6" s="401"/>
      <c r="BG6" s="400"/>
      <c r="BH6" s="401"/>
      <c r="BI6" s="400"/>
      <c r="BJ6" s="401"/>
      <c r="BK6" s="400"/>
      <c r="BL6" s="401"/>
      <c r="BM6" s="400"/>
      <c r="BN6" s="401"/>
      <c r="BO6" s="400"/>
      <c r="BP6" s="401"/>
      <c r="BQ6" s="400"/>
      <c r="BR6" s="401"/>
      <c r="BS6" s="400"/>
      <c r="BT6" s="401"/>
      <c r="BU6" s="400"/>
      <c r="BV6" s="401"/>
      <c r="BW6" s="400"/>
      <c r="BX6" s="401"/>
      <c r="BY6" s="400"/>
      <c r="BZ6" s="401"/>
      <c r="CA6" s="400"/>
      <c r="CB6" s="401"/>
      <c r="CC6" s="400"/>
      <c r="CD6" s="401"/>
      <c r="CE6" s="400"/>
      <c r="CF6" s="401"/>
      <c r="CG6" s="400"/>
      <c r="CH6" s="401"/>
      <c r="CI6" s="400"/>
      <c r="CJ6" s="401"/>
      <c r="CK6" s="400"/>
      <c r="CL6" s="401"/>
      <c r="CM6" s="400"/>
      <c r="CN6" s="401"/>
      <c r="CO6" s="400"/>
      <c r="CP6" s="401"/>
      <c r="CQ6" s="400"/>
      <c r="CR6" s="401"/>
      <c r="CS6" s="400"/>
      <c r="CT6" s="401"/>
      <c r="CU6" s="400"/>
      <c r="CV6" s="401"/>
      <c r="CW6" s="400"/>
      <c r="CX6" s="401"/>
      <c r="CY6" s="400"/>
      <c r="CZ6" s="401"/>
      <c r="DA6" s="400"/>
      <c r="DB6" s="401"/>
      <c r="DC6" s="400"/>
      <c r="DD6" s="401"/>
      <c r="DE6" s="400"/>
      <c r="DF6" s="401"/>
      <c r="DG6" s="400"/>
      <c r="DH6" s="401"/>
      <c r="DI6" s="400"/>
      <c r="DJ6" s="401"/>
      <c r="DK6" s="400"/>
      <c r="DL6" s="401"/>
      <c r="DM6" s="400"/>
      <c r="DN6" s="401"/>
      <c r="DO6" s="400"/>
      <c r="DP6" s="401"/>
      <c r="DQ6" s="400"/>
      <c r="DR6" s="401"/>
      <c r="DS6" s="400"/>
      <c r="DT6" s="401"/>
      <c r="DU6" s="400"/>
      <c r="DV6" s="401"/>
      <c r="DW6" s="400"/>
      <c r="DX6" s="401"/>
      <c r="DY6" s="400"/>
      <c r="DZ6" s="401"/>
      <c r="EA6" s="400"/>
      <c r="EB6" s="401"/>
      <c r="EC6" s="400"/>
      <c r="ED6" s="401"/>
      <c r="EE6" s="400"/>
      <c r="EF6" s="401"/>
      <c r="EG6" s="400"/>
      <c r="EH6" s="401"/>
      <c r="EI6" s="400"/>
      <c r="EJ6" s="447"/>
      <c r="EK6" s="510"/>
      <c r="EL6" s="513"/>
      <c r="EM6" s="520"/>
      <c r="EN6" s="520"/>
      <c r="EO6" s="520"/>
      <c r="EP6" s="171">
        <f t="shared" ref="EP6:EP10" si="9">Q6</f>
        <v>15</v>
      </c>
      <c r="EQ6" s="171">
        <f t="shared" ref="EQ6:EQ10" si="10">U6+Y6+AC6+AG6+AK6+AO6+AS6+AW6+BA6+BE6+BI6+BM6+BQ6+BU6+BY6+CC6+CG6+CK6+CO6+CS6+CW6+DA6+DE6+DI6+DM6+DQ6+DU6+DY6+EC6+EG6</f>
        <v>0</v>
      </c>
      <c r="ER6" s="171">
        <f t="shared" ref="ER6:ER10" si="11">S6+W6+AA6+AE6+AI6+AM6+AQ6+AU6+AY6+BC6+BG6+BK6+BO6+BS6+BW6+CA6+CE6+CI6+CM6+CQ6+CU6+CY6+DC6+DG6+DK6+DO6+DS6+DW6+EA6+EE6+EI6</f>
        <v>0</v>
      </c>
      <c r="ES6" s="171">
        <f t="shared" ref="ES6:ES10" si="12">R6</f>
        <v>0</v>
      </c>
      <c r="ET6" s="171">
        <f t="shared" ref="ET6:ET10" si="13">V6+Z6+AD6+AH6+AL6+AP6+AT6+AX6+BB6+BF6+BJ6+BN6+BR6+BV6+BZ6+CD6+CH6+CL6+CP6+CT6+CX6+DB6+DF6+DJ6+DN6+DR6+DV6+DZ6+ED6+EH6</f>
        <v>0</v>
      </c>
      <c r="EU6" s="171">
        <f t="shared" ref="EU6:EU10" si="14">T6+X6+AB6+AF6+AJ6+AN6+AR6+AV6+AZ6+BD6+BH6+BL6+BP6+BT6+BX6+CB6+CF6+CJ6+CN6+CR6+CV6+CZ6+DD6+DH6+DL6+DP6+DT6+DX6+EB6+EF6+EJ6</f>
        <v>0</v>
      </c>
      <c r="EV6" s="172">
        <f t="shared" ref="EV6:EV10" si="15">EP6+EQ6+ES6+ET6+ER6+EU6</f>
        <v>15</v>
      </c>
      <c r="EW6" s="367">
        <f>IF(C6=4,IF(MAX(Q6:EJ8)&gt;0,(Especiall/30*(IF(($G6-$F6)=($G$5-$F$5),30,IF(DAY($G6)=31,($G6-$F6),($G6-$F6)+1)))),0),0)</f>
        <v>0</v>
      </c>
      <c r="EX6" s="248">
        <f t="shared" ref="EX6:EX9" si="16">FF6</f>
        <v>5778.4500000000007</v>
      </c>
      <c r="EY6" s="174">
        <f>(L6*regular)+(M6*Cadeirantee)</f>
        <v>0</v>
      </c>
      <c r="EZ6" s="249">
        <f>SUMIF(FG6:GJ6,"&gt;0")</f>
        <v>0</v>
      </c>
      <c r="FA6" s="249">
        <f>SUMIF(FG6:GJ6,"&lt;0")+SUMIF(GN6:HP6,"&lt;0")</f>
        <v>0</v>
      </c>
      <c r="FB6" s="174">
        <v>0</v>
      </c>
      <c r="FC6" s="175">
        <f>N6*km*'VALORES TABELA'!$B$13</f>
        <v>0</v>
      </c>
      <c r="FD6" s="250">
        <f>GL6</f>
        <v>0</v>
      </c>
      <c r="FE6" s="176">
        <f>(EW6+EW7+EW8+EW9+EX6+EX7+EX8+EX9+EY6+EY7+EY8+EY9+EY10+EZ6+EZ7+EZ8+EZ9+FA6+FA7+FA8+FA9+FC6+FC7+FC8+FC9+HY6-HZ6-IA6+FD6+FD7+FD8+FD9+FB10)</f>
        <v>5778.4500000000007</v>
      </c>
      <c r="FF6" s="177">
        <f>IF(C6=4,SUM(Q6+Q7+Q8+S6+S7+S8)*Percapita/30*FF$4+(R6+R7+R8+T6+T7+T8)*Cadeirante/30*FF$4,IF(C6=3,IF(Q9+S9=10,Fixo/30*FF$4+(Q6+Q7+Q8+S6+S7+S8)*Percapita/30*FF$4+(R9+T9)*Cadeirante/30*FF$4,IF(Q9+S9&lt;=9,(Q9+S9)*Crechee/30*FF$4)+(R9+T9)*Cadeirante/30*FF$4+(Q6+Q7+Q8+S6+S7+S8)*Percapita/30*FF$4)+IF(Q9+S9&gt;=11,Fixo/30*FF$4+(Q9+S9-10)*Crechee/30*FF$4,0),IF(C6=2,IF(R6+R7+R8+R9+T6+T7+T8+T9=1,Cadeirante/30*FF$4,IF(R6+R7+R8+R9+T6+T7+T8+T9=2,Fixo/30*FF$4,IF(R6+R7+R8+R9+T6+T7+T8+T9&gt;2,Fixo/30*FF$4+(R6+R7+R8+R9+T6+T7+T8+T9-2)*Cadeirante/30*FF$4)))+(Q6+Q7+Q8+S6+S7+S8)*Percapita/30*FF$4+(Q9+S9)*Crechee/30*FF$4,IF(C6=1,IF(Q6+Q7+Q8+R6+R7+R8+S6+S7+S8+T6+T7+T8&lt;=15,(Q6+Q7+Q8+S6+S7+S8)*Percapita/30*FF$4,IF(Q6+Q7+Q8+R6+R7+R8+S6+S7+S8+T6+T7+T8&gt;=16,Fixo/30*FF$4+(Q6+Q7+Q8+R6+R7+R8+S6+S7+S8+T6+T7-16)*Percapita/30*FF$4))))))</f>
        <v>5778.4500000000007</v>
      </c>
      <c r="FG6" s="177">
        <f>IF(C6=4,SUM(U6+U7+U8+W6+W7+W8)*Percapita/30*FG$4+(V6+V7+V8+X6+X7+X8)*Cadeirante/30*FG$4,IF(C6=3,IF(U9+W9=10,Fixo/30*FG$4+(U6+U7+U8+W6+W7+W8)*Percapita/30*FG$4+(V9+X9)*Cadeirante/30*FG$4,IF(U9+W9&lt;=9,(U9+W9)*Crechee/30*FG$4)+(V9+X9)*Cadeirante/30*FG$4+(U6+U7+U8+W6+W7+W8)*Percapita/30*FG$4)+IF(U9+W9&gt;=11,Fixo/30*FG$4+(U9+W9-10)*Crechee/30*FG$4,0),IF(C6=2,IF(V6+V7+V8+V9+X6+X7+X8+X9=1,Cadeirante/30*FG$4,IF(V6+V7+V8+V9+X6+X7+X8+X9=2,Fixo/30*FG$4,IF(V6+V7+V8+V9+X6+X7+X8+X9&gt;2,Fixo/30*FG$4+(V6+V7+V8+V9+X6+X7+X8+X9-2)*Cadeirante/30*FG$4)))+(U6+U7+U8+W6+W7+W8)*Percapita/30*FG$4+(U9+W9)*Crechee/30*FG$4,IF(C6=1,IF(U6+U7+U8+V6+V7+V8+W6+W7+W8+X6+X7+X8&lt;=15,(U6+U7+U8+W6+W7+W8)*Percapita/30*FG$4,IF(U6+U7+U8+V6+V7+V8+W6+W7+W8+X6+X7+X8&gt;=16,Fixo/30*FG$4+(U6+U7+U8+V6+V7+V8+W6+W7+W8+X6+X7-16)*Percapita/30*FG$4))))))</f>
        <v>0</v>
      </c>
      <c r="FH6" s="177">
        <f>IF(C6=4,SUM(Y6+Y7+Y8+AA6+AA7+AA8)*Percapita/30*FH$4+(Z6+Z7+Z8+AB6+AB7+AB8)*Cadeirante/30*FH$4,IF(C6=3,IF(Y9+AA9=10,Fixo/30*FH$4+(Y6+Y7+Y8+AA6+AA7+AA8)*Percapita/30*FH$4+(Z9+AB9)*Cadeirante/30*FH$4,IF(Y9+AA9&lt;=9,(Y9+AA9)*Crechee/30*FH$4)+(Z9+AB9)*Cadeirante/30*FH$4+(Y6+Y7+Y8+AA6+AA7+AA8)*Percapita/30*FH$4)+IF(Y9+AA9&gt;=11,Fixo/30*FH$4+(Y9+AA9-10)*Crechee/30*FH$4,0),IF(C6=2,IF(Z6+Z7+Z8+Z9+AB6+AB7+AB8+AB9=1,Cadeirante/30*FH$4,IF(Z6+Z7+Z8+Z9+AB6+AB7+AB8+AB9=2,Fixo/30*FH$4,IF(Z6+Z7+Z8+Z9+AB6+AB7+AB8+AB9&gt;2,Fixo/30*FH$4+(Z6+Z7+Z8+Z9+AB6+AB7+AB8+AB9-2)*Cadeirante/30*FH$4)))+(Y6+Y7+Y8+AA6+AA7+AA8)*Percapita/30*FH$4+(Y9+AA9)*Crechee/30*FH$4,IF(C6=1,IF(Y6+Y7+Y8+Z6+Z7+Z8+AA6+AA7+AA8+AB6+AB7+AB8&lt;=15,(Y6+Y7+Y8+AA6+AA7+AA8)*Percapita/30*FH$4,IF(Y6+Y7+Y8+Z6+Z7+Z8+AA6+AA7+AA8+AB6+AB7+AB8&gt;=16,Fixo/30*FH$4+(Y6+Y7+Y8+Z6+Z7+Z8+AA6+AA7+AA8+AB6+AB7-16)*Percapita/30*FH$4))))))</f>
        <v>0</v>
      </c>
      <c r="FI6" s="177">
        <f>IF(C6=4,SUM(AC6+AC7+AC8+AE6+AE7+AE8)*Percapita/30*FI$4+(AD6+AD7+AD8+AF6+AF7+AF8)*Cadeirante/30*FI$4,IF(C6=3,IF(AC9+AE9=10,Fixo/30*FI$4+(AC6+AC7+AC8+AE6+AE7+AE8)*Percapita/30*FI$4+(AD9+AF9)*Cadeirante/30*FI$4,IF(AC9+AE9&lt;=9,(AC9+AE9)*Crechee/30*FI$4)+(AD9+AF9)*Cadeirante/30*FI$4+(AC6+AC7+AC8+AE6+AE7+AE8)*Percapita/30*FI$4)+IF(AC9+AE9&gt;=11,Fixo/30*FI$4+(AC9+AE9-10)*Crechee/30*FI$4,0),IF(C6=2,IF(AD6+AD7+AD8+AD9+AF6+AF7+AF8+AF9=1,Cadeirante/30*FI$4,IF(AD6+AD7+AD8+AD9+AF6+AF7+AF8+AF9=2,Fixo/30*FI$4,IF(AD6+AD7+AD8+AD9+AF6+AF7+AF8+AF9&gt;2,Fixo/30*FI$4+(AD6+AD7+AD8+AD9+AF6+AF7+AF8+AF9-2)*Cadeirante/30*FI$4)))+(AC6+AC7+AC8+AE6+AE7+AE8)*Percapita/30*FI$4+(AC9+AE9)*Crechee/30*FI$4,IF(C6=1,IF(AC6+AC7+AC8+AD6+AD7+AD8+AE6+AE7+AE8+AF6+AF7+AF8&lt;=15,(AC6+AC7+AC8+AE6+AE7+AE8)*Percapita/30*FI$4,IF(AC6+AC7+AC8+AD6+AD7+AD8+AE6+AE7+AE8+AF6+AF7+AF8&gt;=16,Fixo/30*FI$4+(AC6+AC7+AC8+AD6+AD7+AD8+AE6+AE7+AE8+AF6+AF7-16)*Percapita/30*FI$4))))))</f>
        <v>0</v>
      </c>
      <c r="FJ6" s="177">
        <f>IF(C6=4,SUM(AG6+AG7+AG8+AI6+AI7+AI8)*Percapita/30*FJ$4+(AH6+AH7+AH8+AJ6+AJ7+AJ8)*Cadeirante/30*FJ$4,IF(C6=3,IF(AG9+AI9=10,Fixo/30*FJ$4+(AG6+AG7+AG8+AI6+AI7+AI8)*Percapita/30*FJ$4+(AH9+AJ9)*Cadeirante/30*FJ$4,IF(AG9+AI9&lt;=9,(AG9+AI9)*Crechee/30*FJ$4)+(AH9+AJ9)*Cadeirante/30*FJ$4+(AG6+AG7+AG8+AI6+AI7+AI8)*Percapita/30*FJ$4)+IF(AG9+AI9&gt;=11,Fixo/30*FJ$4+(AG9+AI9-10)*Crechee/30*FJ$4,0),IF(C6=2,IF(AH6+AH7+AH8+AH9+AJ6+AJ7+AJ8+AJ9=1,Cadeirante/30*FJ$4,IF(AH6+AH7+AH8+AH9+AJ6+AJ7+AJ8+AJ9=2,Fixo/30*FJ$4,IF(AH6+AH7+AH8+AH9+AJ6+AJ7+AJ8+AJ9&gt;2,Fixo/30*FJ$4+(AH6+AH7+AH8+AH9+AJ6+AJ7+AJ8+AJ9-2)*Cadeirante/30*FJ$4)))+(AG6+AG7+AG8+AI6+AI7+AI8)*Percapita/30*FJ$4+(AG9+AI9)*Crechee/30*FJ$4,IF(C6=1,IF(AG6+AG7+AG8+AH6+AH7+AH8+AI6+AI7+AI8+AJ6+AJ7+AJ8&lt;=15,(AG6+AG7+AG8+AI6+AI7+AI8)*Percapita/30*FJ$4,IF(AG6+AG7+AG8+AH6+AH7+AH8+AI6+AI7+AI8+AJ6+AJ7+AJ8&gt;=16,Fixo/30*FJ$4+(AG6+AG7+AG8+AH6+AH7+AH8+AI6+AI7+AI8+AJ6+AJ7-16)*Percapita/30*FJ$4))))))</f>
        <v>0</v>
      </c>
      <c r="FK6" s="177">
        <f>IF(C6=4,SUM(AK6+AK7+AK8+AM6+AM7+AM8)*Percapita/30*FK$4+(AL6+AL7+AL8+AN6+AN7+AN8)*Cadeirante/30*FK$4,IF(C6=3,IF(AK9+AM9=10,Fixo/30*FK$4+(AK6+AK7+AK8+AM6+AM7+AM8)*Percapita/30*FK$4+(AL9+AN9)*Cadeirante/30*FK$4,IF(AK9+AM9&lt;=9,(AK9+AM9)*Crechee/30*FK$4)+(AL9+AN9)*Cadeirante/30*FK$4+(AK6+AK7+AK8+AM6+AM7+AM8)*Percapita/30*FK$4)+IF(AK9+AM9&gt;=11,Fixo/30*FK$4+(AK9+AM9-10)*Crechee/30*FK$4,0),IF(C6=2,IF(AL6+AL7+AL8+AL9+AN6+AN7+AN8+AN9=1,Cadeirante/30*FK$4,IF(AL6+AL7+AL8+AL9+AN6+AN7+AN8+AN9=2,Fixo/30*FK$4,IF(AL6+AL7+AL8+AL9+AN6+AN7+AN8+AN9&gt;2,Fixo/30*FK$4+(AL6+AL7+AL8+AL9+AN6+AN7+AN8+AN9-2)*Cadeirante/30*FK$4)))+(AK6+AK7+AK8+AM6+AM7+AM8)*Percapita/30*FK$4+(AK9+AM9)*Crechee/30*FK$4,IF(C6=1,IF(AK6+AK7+AK8+AL6+AL7+AL8+AM6+AM7+AM8+AN6+AN7+AN8&lt;=15,(AK6+AK7+AK8+AM6+AM7+AM8)*Percapita/30*FK$4,IF(AK6+AK7+AK8+AL6+AL7+AL8+AM6+AM7+AM8+AN6+AN7+AN8&gt;=16,Fixo/30*FK$4+(AK6+AK7+AK8+AL6+AL7+AL8+AM6+AM7+AM8+AN6+AN7-16)*Percapita/30*FK$4))))))</f>
        <v>0</v>
      </c>
      <c r="FL6" s="177">
        <f>IF(C6=4,SUM(AO6+AO7+AO8+AQ6+AQ7+AQ8)*Percapita/30*FL$4+(AP6+AP7+AP8+AR6+AR7+AR8)*Cadeirante/30*FL$4,IF(C6=3,IF(AO9+AQ9=10,Fixo/30*FL$4+(AO6+AO7+AO8+AQ6+AQ7+AQ8)*Percapita/30*FL$4+(AP9+AR9)*Cadeirante/30*FL$4,IF(AO9+AQ9&lt;=9,(AO9+AQ9)*Crechee/30*FL$4)+(AP9+AR9)*Cadeirante/30*FL$4+(AO6+AO7+AO8+AQ6+AQ7+AQ8)*Percapita/30*FL$4)+IF(AO9+AQ9&gt;=11,Fixo/30*FL$4+(AO9+AQ9-10)*Crechee/30*FL$4,0),IF(C6=2,IF(AP6+AP7+AP8+AP9+AR6+AR7+AR8+AR9=1,Cadeirante/30*FL$4,IF(AP6+AP7+AP8+AP9+AR6+AR7+AR8+AR9=2,Fixo/30*FL$4,IF(AP6+AP7+AP8+AP9+AR6+AR7+AR8+AR9&gt;2,Fixo/30*FL$4+(AP6+AP7+AP8+AP9+AR6+AR7+AR8+AR9-2)*Cadeirante/30*FL$4)))+(AO6+AO7+AO8+AQ6+AQ7+AQ8)*Percapita/30*FL$4+(AO9+AQ9)*Crechee/30*FL$4,IF(C6=1,IF(AO6+AO7+AO8+AP6+AP7+AP8+AQ6+AQ7+AQ8+AR6+AR7+AR8&lt;=15,(AO6+AO7+AO8+AQ6+AQ7+AQ8)*Percapita/30*FL$4,IF(AO6+AO7+AO8+AP6+AP7+AP8+AQ6+AQ7+AQ8+AR6+AR7+AR8&gt;=16,Fixo/30*FL$4+(AO6+AO7+AO8+AP6+AP7+AP8+AQ6+AQ7+AQ8+AR6+AR7-16)*Percapita/30*FL$4))))))</f>
        <v>0</v>
      </c>
      <c r="FM6" s="177">
        <f>IF(C6=4,SUM(AS6+AS7+AS8+AU6+AU7+AU8)*Percapita/30*FM$4+(AT6+AT7+AT8+AV6+AV7+AV8)*Cadeirante/30*FM$4,IF(C6=3,IF(AS9+AU9=10,Fixo/30*FM$4+(AS6+AS7+AS8+AU6+AU7+AU8)*Percapita/30*FM$4+(AT9+AV9)*Cadeirante/30*FM$4,IF(AS9+AU9&lt;=9,(AS9+AU9)*Crechee/30*FM$4)+(AT9+AV9)*Cadeirante/30*FM$4+(AS6+AS7+AS8+AU6+AU7+AU8)*Percapita/30*FM$4)+IF(AS9+AU9&gt;=11,Fixo/30*FM$4+(AS9+AU9-10)*Crechee/30*FM$4,0),IF(C6=2,IF(AT6+AT7+AT8+AT9+AV6+AV7+AV8+AV9=1,Cadeirante/30*FM$4,IF(AT6+AT7+AT8+AT9+AV6+AV7+AV8+AV9=2,Fixo/30*FM$4,IF(AT6+AT7+AT8+AT9+AV6+AV7+AV8+AV9&gt;2,Fixo/30*FM$4+(AT6+AT7+AT8+AT9+AV6+AV7+AV8+AV9-2)*Cadeirante/30*FM$4)))+(AS6+AS7+AS8+AU6+AU7+AU8)*Percapita/30*FM$4+(AS9+AU9)*Crechee/30*FM$4,IF(C6=1,IF(AS6+AS7+AS8+AT6+AT7+AT8+AU6+AU7+AU8+AV6+AV7+AV8&lt;=15,(AS6+AS7+AS8+AU6+AU7+AU8)*Percapita/30*FM$4,IF(AS6+AS7+AS8+AT6+AT7+AT8+AU6+AU7+AU8+AV6+AV7+AV8&gt;=16,Fixo/30*FM$4+(AS6+AS7+AS8+AT6+AT7+AT8+AU6+AU7+AU8+AV6+AV7-16)*Percapita/30*FM$4))))))</f>
        <v>0</v>
      </c>
      <c r="FN6" s="177">
        <f>IF(C6=4,SUM(AW6+AW7+AW8+AY6+AY7+AY8)*Percapita/30*FN$4+(AX6+AX7+AX8+AZ6+AZ7+AZ8)*Cadeirante/30*FN$4,IF(C6=3,IF(AW9+AY9=10,Fixo/30*FN$4+(AW6+AW7+AW8+AY6+AY7+AY8)*Percapita/30*FN$4+(AX9+AZ9)*Cadeirante/30*FN$4,IF(AW9+AY9&lt;=9,(AW9+AY9)*Crechee/30*FN$4)+(AX9+AZ9)*Cadeirante/30*FN$4+(AW6+AW7+AW8+AY6+AY7+AY8)*Percapita/30*FN$4)+IF(AW9+AY9&gt;=11,Fixo/30*FN$4+(AW9+AY9-10)*Crechee/30*FN$4,0),IF(C6=2,IF(AX6+AX7+AX8+AX9+AZ6+AZ7+AZ8+AZ9=1,Cadeirante/30*FN$4,IF(AX6+AX7+AX8+AX9+AZ6+AZ7+AZ8+AZ9=2,Fixo/30*FN$4,IF(AX6+AX7+AX8+AX9+AZ6+AZ7+AZ8+AZ9&gt;2,Fixo/30*FN$4+(AX6+AX7+AX8+AX9+AZ6+AZ7+AZ8+AZ9-2)*Cadeirante/30*FN$4)))+(AW6+AW7+AW8+AY6+AY7+AY8)*Percapita/30*FN$4+(AW9+AY9)*Crechee/30*FN$4,IF(C6=1,IF(AW6+AW7+AW8+AX6+AX7+AX8+AY6+AY7+AY8+AZ6+AZ7+AZ8&lt;=15,(AW6+AW7+AW8+AY6+AY7+AY8)*Percapita/30*FN$4,IF(AW6+AW7+AW8+AX6+AX7+AX8+AY6+AY7+AY8+AZ6+AZ7+AZ8&gt;=16,Fixo/30*FN$4+(AW6+AW7+AW8+AX6+AX7+AX8+AY6+AY7+AY8+AZ6+AZ7-16)*Percapita/30*FN$4))))))</f>
        <v>0</v>
      </c>
      <c r="FO6" s="177">
        <f>IF(C6=4,SUM(BA6+BA7+BA8+BC6+BC7+BC8)*Percapita/30*FO$4+(BB6+BB7+BB8+BD6+BD7+BD8)*Cadeirante/30*FO$4,IF(C6=3,IF(BA9+BC9=10,Fixo/30*FO$4+(BA6+BA7+BA8+BC6+BC7+BC8)*Percapita/30*FO$4+(BB9+BD9)*Cadeirante/30*FO$4,IF(BA9+BC9&lt;=9,(BA9+BC9)*Crechee/30*FO$4)+(BB9+BD9)*Cadeirante/30*FO$4+(BA6+BA7+BA8+BC6+BC7+BC8)*Percapita/30*FO$4)+IF(BA9+BC9&gt;=11,Fixo/30*FO$4+(BA9+BC9-10)*Crechee/30*FO$4,0),IF(C6=2,IF(BB6+BB7+BB8+BB9+BD6+BD7+BD8+BD9=1,Cadeirante/30*FO$4,IF(BB6+BB7+BB8+BB9+BD6+BD7+BD8+BD9=2,Fixo/30*FO$4,IF(BB6+BB7+BB8+BB9+BD6+BD7+BD8+BD9&gt;2,Fixo/30*FO$4+(BB6+BB7+BB8+BB9+BD6+BD7+BD8+BD9-2)*Cadeirante/30*FO$4)))+(BA6+BA7+BA8+BC6+BC7+BC8)*Percapita/30*FO$4+(BA9+BC9)*Crechee/30*FO$4,IF(C6=1,IF(BA6+BA7+BA8+BB6+BB7+BB8+BC6+BC7+BC8+BD6+BD7+BD8&lt;=15,(BA6+BA7+BA8+BC6+BC7+BC8)*Percapita/30*FO$4,IF(BA6+BA7+BA8+BB6+BB7+BB8+BC6+BC7+BC8+BD6+BD7+BD8&gt;=16,Fixo/30*FO$4+(BA6+BA7+BA8+BB6+BB7+BB8+BC6+BC7+BC8+BD6+BD7-16)*Percapita/30*FO$4))))))</f>
        <v>0</v>
      </c>
      <c r="FP6" s="177">
        <f>IF(C6=4,SUM(BE6+BE7+BE8+BG6+BG7+BG8)*Percapita/30*FP$4+(BF6+BF7+BF8+BH6+BH7+BH8)*Cadeirante/30*FP$4,IF(C6=3,IF(BE9+BG9=10,Fixo/30*FP$4+(BE6+BE7+BE8+BG6+BG7+BG8)*Percapita/30*FP$4+(BF9+BH9)*Cadeirante/30*FP$4,IF(BE9+BG9&lt;=9,(BE9+BG9)*Crechee/30*FP$4)+(BF9+BH9)*Cadeirante/30*FP$4+(BE6+BE7+BE8+BG6+BG7+BG8)*Percapita/30*FP$4)+IF(BE9+BG9&gt;=11,Fixo/30*FP$4+(BE9+BG9-10)*Crechee/30*FP$4,0),IF(C6=2,IF(BF6+BF7+BF8+BF9+BH6+BH7+BH8+BH9=1,Cadeirante/30*FP$4,IF(BF6+BF7+BF8+BF9+BH6+BH7+BH8+BH9=2,Fixo/30*FP$4,IF(BF6+BF7+BF8+BF9+BH6+BH7+BH8+BH9&gt;2,Fixo/30*FP$4+(BF6+BF7+BF8+BF9+BH6+BH7+BH8+BH9-2)*Cadeirante/30*FP$4)))+(BE6+BE7+BE8+BG6+BG7+BG8)*Percapita/30*FP$4+(BE9+BG9)*Crechee/30*FP$4,IF(C6=1,IF(BE6+BE7+BE8+BF6+BF7+BF8+BG6+BG7+BG8+BH6+BH7+BH8&lt;=15,(BE6+BE7+BE8+BG6+BG7+BG8)*Percapita/30*FP$4,IF(BE6+BE7+BE8+BF6+BF7+BF8+BG6+BG7+BG8+BH6+BH7+BH8&gt;=16,Fixo/30*FP$4+(BE6+BE7+BE8+BF6+BF7+BF8+BG6+BG7+BG8+BH6+BH7-16)*Percapita/30*FP$4))))))</f>
        <v>0</v>
      </c>
      <c r="FQ6" s="177">
        <f>IF(C6=4,SUM(BI6+BI7+BI8+BK6+BK7+BK8)*Percapita/30*FQ$4+(BJ6+BJ7+BJ8+BL6+BL7+BL8)*Cadeirante/30*FQ$4,IF(C6=3,IF(BI9+BK9=10,Fixo/30*FQ$4+(BI6+BI7+BI8+BK6+BK7+BK8)*Percapita/30*FQ$4+(BJ9+BL9)*Cadeirante/30*FQ$4,IF(BI9+BK9&lt;=9,(BI9+BK9)*Crechee/30*FQ$4)+(BJ9+BL9)*Cadeirante/30*FQ$4+(BI6+BI7+BI8+BK6+BK7+BK8)*Percapita/30*FQ$4)+IF(BI9+BK9&gt;=11,Fixo/30*FQ$4+(BI9+BK9-10)*Crechee/30*FQ$4,0),IF(C6=2,IF(BJ6+BJ7+BJ8+BJ9+BL6+BL7+BL8+BL9=1,Cadeirante/30*FQ$4,IF(BJ6+BJ7+BJ8+BJ9+BL6+BL7+BL8+BL9=2,Fixo/30*FQ$4,IF(BJ6+BJ7+BJ8+BJ9+BL6+BL7+BL8+BL9&gt;2,Fixo/30*FQ$4+(BJ6+BJ7+BJ8+BJ9+BL6+BL7+BL8+BL9-2)*Cadeirante/30*FQ$4)))+(BI6+BI7+BI8+BK6+BK7+BK8)*Percapita/30*FQ$4+(BI9+BK9)*Crechee/30*FQ$4,IF(C6=1,IF(BI6+BI7+BI8+BJ6+BJ7+BJ8+BK6+BK7+BK8+BL6+BL7+BL8&lt;=15,(BI6+BI7+BI8+BK6+BK7+BK8)*Percapita/30*FQ$4,IF(BI6+BI7+BI8+BJ6+BJ7+BJ8+BK6+BK7+BK8+BL6+BL7+BL8&gt;=16,Fixo/30*FQ$4+(BI6+BI7+BI8+BJ6+BJ7+BJ8+BK6+BK7+BK8+BL6+BL7-16)*Percapita/30*FQ$4))))))</f>
        <v>0</v>
      </c>
      <c r="FR6" s="177">
        <f>IF(C6=4,SUM(BM6+BM7+BM8+BO6+BO7+BO8)*Percapita/30*FR$4+(BN6+BN7+BN8+BP6+BP7+BP8)*Cadeirante/30*FR$4,IF(C6=3,IF(BM9+BO9=10,Fixo/30*FR$4+(BM6+BM7+BM8+BO6+BO7+BO8)*Percapita/30*FR$4+(BN9+BP9)*Cadeirante/30*FR$4,IF(BM9+BO9&lt;=9,(BM9+BO9)*Crechee/30*FR$4)+(BN9+BP9)*Cadeirante/30*FR$4+(BM6+BM7+BM8+BO6+BO7+BO8)*Percapita/30*FR$4)+IF(BM9+BO9&gt;=11,Fixo/30*FR$4+(BM9+BO9-10)*Crechee/30*FR$4,0),IF(C6=2,IF(BN6+BN7+BN8+BN9+BP6+BP7+BP8+BP9=1,Cadeirante/30*FR$4,IF(BN6+BN7+BN8+BN9+BP6+BP7+BP8+BP9=2,Fixo/30*FR$4,IF(BN6+BN7+BN8+BN9+BP6+BP7+BP8+BP9&gt;2,Fixo/30*FR$4+(BN6+BN7+BN8+BN9+BP6+BP7+BP8+BP9-2)*Cadeirante/30*FR$4)))+(BM6+BM7+BM8+BO6+BO7+BO8)*Percapita/30*FR$4+(BM9+BO9)*Crechee/30*FR$4,IF(C6=1,IF(BM6+BM7+BM8+BN6+BN7+BN8+BO6+BO7+BO8+BP6+BP7+BP8&lt;=15,(BM6+BM7+BM8+BO6+BO7+BO8)*Percapita/30*FR$4,IF(BM6+BM7+BM8+BN6+BN7+BN8+BO6+BO7+BO8+BP6+BP7+BP8&gt;=16,Fixo/30*FR$4+(BM6+BM7+BM8+BN6+BN7+BN8+BO6+BO7+BO8+BP6+BP7-16)*Percapita/30*FR$4))))))</f>
        <v>0</v>
      </c>
      <c r="FS6" s="177">
        <f>IF(C6=4,SUM(BQ6+BQ7+BQ8+BS6+BS7+BS8)*Percapita/30*FS$4+(BR6+BR7+BR8+BT6+BT7+BT8)*Cadeirante/30*FS$4,IF(C6=3,IF(BQ9+BS9=10,Fixo/30*FS$4+(BQ6+BQ7+BQ8+BS6+BS7+BS8)*Percapita/30*FS$4+(BR9+BT9)*Cadeirante/30*FS$4,IF(BQ9+BS9&lt;=9,(BQ9+BS9)*Crechee/30*FS$4)+(BR9+BT9)*Cadeirante/30*FS$4+(BQ6+BQ7+BQ8+BS6+BS7+BS8)*Percapita/30*FS$4)+IF(BQ9+BS9&gt;=11,Fixo/30*FS$4+(BQ9+BS9-10)*Crechee/30*FS$4,0),IF(C6=2,IF(BR6+BR7+BR8+BR9+BT6+BT7+BT8+BT9=1,Cadeirante/30*FS$4,IF(BR6+BR7+BR8+BR9+BT6+BT7+BT8+BT9=2,Fixo/30*FS$4,IF(BR6+BR7+BR8+BR9+BT6+BT7+BT8+BT9&gt;2,Fixo/30*FS$4+(BR6+BR7+BR8+BR9+BT6+BT7+BT8+BT9-2)*Cadeirante/30*FS$4)))+(BQ6+BQ7+BQ8+BS6+BS7+BS8)*Percapita/30*FS$4+(BQ9+BS9)*Crechee/30*FS$4,IF(C6=1,IF(BQ6+BQ7+BQ8+BR6+BR7+BR8+BS6+BS7+BS8+BT6+BT7+BT8&lt;=15,(BQ6+BQ7+BQ8+BS6+BS7+BS8)*Percapita/30*FS$4,IF(BQ6+BQ7+BQ8+BR6+BR7+BR8+BS6+BS7+BS8+BT6+BT7+BT8&gt;=16,Fixo/30*FS$4+(BQ6+BQ7+BQ8+BR6+BR7+BR8+BS6+BS7+BS8+BT6+BT7-16)*Percapita/30*FS$4))))))</f>
        <v>0</v>
      </c>
      <c r="FT6" s="177">
        <f>IF(C6=4,SUM(BU6+BU7+BU8+BW6+BW7+BW8)*Percapita/30*FT$4+(BV6+BV7+BV8+BX6+BX7+BX8)*Cadeirante/30*FT$4,IF(C6=3,IF(BU9+BW9=10,Fixo/30*FT$4+(BU6+BU7+BU8+BW6+BW7+BW8)*Percapita/30*FT$4+(BV9+BX9)*Cadeirante/30*FT$4,IF(BU9+BW9&lt;=9,(BU9+BW9)*Crechee/30*FT$4)+(BV9+BX9)*Cadeirante/30*FT$4+(BU6+BU7+BU8+BW6+BW7+BW8)*Percapita/30*FT$4)+IF(BU9+BW9&gt;=11,Fixo/30*FT$4+(BU9+BW9-10)*Crechee/30*FT$4,0),IF(C6=2,IF(BV6+BV7+BV8+BV9+BX6+BX7+BX8+BX9=1,Cadeirante/30*FT$4,IF(BV6+BV7+BV8+BV9+BX6+BX7+BX8+BX9=2,Fixo/30*FT$4,IF(BV6+BV7+BV8+BV9+BX6+BX7+BX8+BX9&gt;2,Fixo/30*FT$4+(BV6+BV7+BV8+BV9+BX6+BX7+BX8+BX9-2)*Cadeirante/30*FT$4)))+(BU6+BU7+BU8+BW6+BW7+BW8)*Percapita/30*FT$4+(BU9+BW9)*Crechee/30*FT$4,IF(C6=1,IF(BU6+BU7+BU8+BV6+BV7+BV8+BW6+BW7+BW8+BX6+BX7+BX8&lt;=15,(BU6+BU7+BU8+BW6+BW7+BW8)*Percapita/30*FT$4,IF(BU6+BU7+BU8+BV6+BV7+BV8+BW6+BW7+BW8+BX6+BX7+BX8&gt;=16,Fixo/30*FT$4+(BU6+BU7+BU8+BV6+BV7+BV8+BW6+BW7+BW8+BX6+BX7-16)*Percapita/30*FT$4))))))</f>
        <v>0</v>
      </c>
      <c r="FU6" s="177">
        <f>IF(C6=4,SUM(BY6+BY7+BY8+CA6+CA7+CA8)*Percapita/30*FU$4+(BZ6+BZ7+BZ8+CB6+CB7+CB8)*Cadeirante/30*FU$4,IF(C6=3,IF(BY9+CA9=10,Fixo/30*FU$4+(BY6+BY7+BY8+CA6+CA7+CA8)*Percapita/30*FU$4+(BZ9+CB9)*Cadeirante/30*FU$4,IF(BY9+CA9&lt;=9,(BY9+CA9)*Crechee/30*FU$4)+(BZ9+CB9)*Cadeirante/30*FU$4+(BY6+BY7+BY8+CA6+CA7+CA8)*Percapita/30*FU$4)+IF(BY9+CA9&gt;=11,Fixo/30*FU$4+(BY9+CA9-10)*Crechee/30*FU$4,0),IF(C6=2,IF(BZ6+BZ7+BZ8+BZ9+CB6+CB7+CB8+CB9=1,Cadeirante/30*FU$4,IF(BZ6+BZ7+BZ8+BZ9+CB6+CB7+CB8+CB9=2,Fixo/30*FU$4,IF(BZ6+BZ7+BZ8+BZ9+CB6+CB7+CB8+CB9&gt;2,Fixo/30*FU$4+(BZ6+BZ7+BZ8+BZ9+CB6+CB7+CB8+CB9-2)*Cadeirante/30*FU$4)))+(BY6+BY7+BY8+CA6+CA7+CA8)*Percapita/30*FU$4+(BY9+CA9)*Crechee/30*FU$4,IF(C6=1,IF(BY6+BY7+BY8+BZ6+BZ7+BZ8+CA6+CA7+CA8+CB6+CB7+CB8&lt;=15,(BY6+BY7+BY8+CA6+CA7+CA8)*Percapita/30*FU$4,IF(BY6+BY7+BY8+BZ6+BZ7+BZ8+CA6+CA7+CA8+CB6+CB7+CB8&gt;=16,Fixo/30*FU$4+(BY6+BY7+BY8+BZ6+BZ7+BZ8+CA6+CA7+CA8+CB6+CB7-16)*Percapita/30*FU$4))))))</f>
        <v>0</v>
      </c>
      <c r="FV6" s="177">
        <f>IF(C6=4,SUM(CC6+CC7+CC8+CE6+CE7+CE8)*Percapita/30*FV$4+(CD6+CD7+CD8+CF6+CF7+CF8)*Cadeirante/30*FV$4,IF(C6=3,IF(CC9+CE9=10,Fixo/30*FV$4+(CC6+CC7+CC8+CE6+CE7+CE8)*Percapita/30*FV$4+(CD9+CF9)*Cadeirante/30*FV$4,IF(CC9+CE9&lt;=9,(CC9+CE9)*Crechee/30*FV$4)+(CD9+CF9)*Cadeirante/30*FV$4+(CC6+CC7+CC8+CE6+CE7+CE8)*Percapita/30*FV$4)+IF(CC9+CE9&gt;=11,Fixo/30*FV$4+(CC9+CE9-10)*Crechee/30*FV$4,0),IF(C6=2,IF(CD6+CD7+CD8+CD9+CF6+CF7+CF8+CF9=1,Cadeirante/30*FV$4,IF(CD6+CD7+CD8+CD9+CF6+CF7+CF8+CF9=2,Fixo/30*FV$4,IF(CD6+CD7+CD8+CD9+CF6+CF7+CF8+CF9&gt;2,Fixo/30*FV$4+(CD6+CD7+CD8+CD9+CF6+CF7+CF8+CF9-2)*Cadeirante/30*FV$4)))+(CC6+CC7+CC8+CE6+CE7+CE8)*Percapita/30*FV$4+(CC9+CE9)*Crechee/30*FV$4,IF(C6=1,IF(CC6+CC7+CC8+CD6+CD7+CD8+CE6+CE7+CE8+CF6+CF7+CF8&lt;=15,(CC6+CC7+CC8+CE6+CE7+CE8)*Percapita/30*FV$4,IF(CC6+CC7+CC8+CD6+CD7+CD8+CE6+CE7+CE8+CF6+CF7+CF8&gt;=16,Fixo/30*FV$4+(CC6+CC7+CC8+CD6+CD7+CD8+CE6+CE7+CE8+CF6+CF7-16)*Percapita/30*FV$4))))))</f>
        <v>0</v>
      </c>
      <c r="FW6" s="177">
        <f>IF(C6=4,SUM(CG6+CG7+CG8+CI6+CI7+CI8)*Percapita/30*FW$4+(CH6+CH7+CH8+CJ6+CJ7+CJ8)*Cadeirante/30*FW$4,IF(C6=3,IF(CG9+CI9=10,Fixo/30*FW$4+(CG6+CG7+CG8+CI6+CI7+CI8)*Percapita/30*FW$4+(CH9+CJ9)*Cadeirante/30*FW$4,IF(CG9+CI9&lt;=9,(CG9+CI9)*Crechee/30*FW$4)+(CH9+CJ9)*Cadeirante/30*FW$4+(CG6+CG7+CG8+CI6+CI7+CI8)*Percapita/30*FW$4)+IF(CG9+CI9&gt;=11,Fixo/30*FW$4+(CG9+CI9-10)*Crechee/30*FW$4,0),IF(C6=2,IF(CH6+CH7+CH8+CH9+CJ6+CJ7+CJ8+CJ9=1,Cadeirante/30*FW$4,IF(CH6+CH7+CH8+CH9+CJ6+CJ7+CJ8+CJ9=2,Fixo/30*FW$4,IF(CH6+CH7+CH8+CH9+CJ6+CJ7+CJ8+CJ9&gt;2,Fixo/30*FW$4+(CH6+CH7+CH8+CH9+CJ6+CJ7+CJ8+CJ9-2)*Cadeirante/30*FW$4)))+(CG6+CG7+CG8+CI6+CI7+CI8)*Percapita/30*FW$4+(CG9+CI9)*Crechee/30*FW$4,IF(C6=1,IF(CG6+CG7+CG8+CH6+CH7+CH8+CI6+CI7+CI8+CJ6+CJ7+CJ8&lt;=15,(CG6+CG7+CG8+CI6+CI7+CI8)*Percapita/30*FW$4,IF(CG6+CG7+CG8+CH6+CH7+CH8+CI6+CI7+CI8+CJ6+CJ7+CJ8&gt;=16,Fixo/30*FW$4+(CG6+CG7+CG8+CH6+CH7+CH8+CI6+CI7+CI8+CJ6+CJ7-16)*Percapita/30*FW$4))))))</f>
        <v>0</v>
      </c>
      <c r="FX6" s="177">
        <f>IF(C6=4,SUM(CK6+CK7+CK8+CM6+CM7+CM8)*Percapita/30*FX$4+(CL6+CL7+CL8+CN6+CN7+CN8)*Cadeirante/30*FX$4,IF(C6=3,IF(CK9+CM9=10,Fixo/30*FX$4+(CK6+CK7+CK8+CM6+CM7+CM8)*Percapita/30*FX$4+(CL9+CN9)*Cadeirante/30*FX$4,IF(CK9+CM9&lt;=9,(CK9+CM9)*Crechee/30*FX$4)+(CL9+CN9)*Cadeirante/30*FX$4+(CK6+CK7+CK8+CM6+CM7+CM8)*Percapita/30*FX$4)+IF(CK9+CM9&gt;=11,Fixo/30*FX$4+(CK9+CM9-10)*Crechee/30*FX$4,0),IF(C6=2,IF(CL6+CL7+CL8+CL9+CN6+CN7+CN8+CN9=1,Cadeirante/30*FX$4,IF(CL6+CL7+CL8+CL9+CN6+CN7+CN8+CN9=2,Fixo/30*FX$4,IF(CL6+CL7+CL8+CL9+CN6+CN7+CN8+CN9&gt;2,Fixo/30*FX$4+(CL6+CL7+CL8+CL9+CN6+CN7+CN8+CN9-2)*Cadeirante/30*FX$4)))+(CK6+CK7+CK8+CM6+CM7+CM8)*Percapita/30*FX$4+(CK9+CM9)*Crechee/30*FX$4,IF(C6=1,IF(CK6+CK7+CK8+CL6+CL7+CL8+CM6+CM7+CM8+CN6+CN7+CN8&lt;=15,(CK6+CK7+CK8+CM6+CM7+CM8)*Percapita/30*FX$4,IF(CK6+CK7+CK8+CL6+CL7+CL8+CM6+CM7+CM8+CN6+CN7+CN8&gt;=16,Fixo/30*FX$4+(CK6+CK7+CK8+CL6+CL7+CL8+CM6+CM7+CM8+CN6+CN7-16)*Percapita/30*FX$4))))))</f>
        <v>0</v>
      </c>
      <c r="FY6" s="177">
        <f>IF(C6=4,SUM(CO6+CO7+CO8+CQ6+CQ7+CQ8)*Percapita/30*FY$4+(CP6+CP7+CP8+CR6+CR7+CR8)*Cadeirante/30*FY$4,IF(C6=3,IF(CO9+CQ9=10,Fixo/30*FY$4+(CO6+CO7+CO8+CQ6+CQ7+CQ8)*Percapita/30*FY$4+(CP9+CR9)*Cadeirante/30*FY$4,IF(CO9+CQ9&lt;=9,(CO9+CQ9)*Crechee/30*FY$4)+(CP9+CR9)*Cadeirante/30*FY$4+(CO6+CO7+CO8+CQ6+CQ7+CQ8)*Percapita/30*FY$4)+IF(CO9+CQ9&gt;=11,Fixo/30*FY$4+(CO9+CQ9-10)*Crechee/30*FY$4,0),IF(C6=2,IF(CP6+CP7+CP8+CP9+CR6+CR7+CR8+CR9=1,Cadeirante/30*FY$4,IF(CP6+CP7+CP8+CP9+CR6+CR7+CR8+CR9=2,Fixo/30*FY$4,IF(CP6+CP7+CP8+CP9+CR6+CR7+CR8+CR9&gt;2,Fixo/30*FY$4+(CP6+CP7+CP8+CP9+CR6+CR7+CR8+CR9-2)*Cadeirante/30*FY$4)))+(CO6+CO7+CO8+CQ6+CQ7+CQ8)*Percapita/30*FY$4+(CO9+CQ9)*Crechee/30*FY$4,IF(C6=1,IF(CO6+CO7+CO8+CP6+CP7+CP8+CQ6+CQ7+CQ8+CR6+CR7+CR8&lt;=15,(CO6+CO7+CO8+CQ6+CQ7+CQ8)*Percapita/30*FY$4,IF(CO6+CO7+CO8+CP6+CP7+CP8+CQ6+CQ7+CQ8+CR6+CR7+CR8&gt;=16,Fixo/30*FY$4+(CO6+CO7+CO8+CP6+CP7+CP8+CQ6+CQ7+CQ8+CR6+CR7-16)*Percapita/30*FY$4))))))</f>
        <v>0</v>
      </c>
      <c r="FZ6" s="177">
        <f>IF(C6=4,SUM(CS6+CS7+CS8+CU6+CU7+CU8)*Percapita/30*FZ$4+(CT6+CT7+CT8+CV6+CV7+CV8)*Cadeirante/30*FZ$4,IF(C6=3,IF(CS9+CU9=10,Fixo/30*FZ$4+(CS6+CS7+CS8+CU6+CU7+CU8)*Percapita/30*FZ$4+(CT9+CV9)*Cadeirante/30*FZ$4,IF(CS9+CU9&lt;=9,(CS9+CU9)*Crechee/30*FZ$4)+(CT9+CV9)*Cadeirante/30*FZ$4+(CS6+CS7+CS8+CU6+CU7+CU8)*Percapita/30*FZ$4)+IF(CS9+CU9&gt;=11,Fixo/30*FZ$4+(CS9+CU9-10)*Crechee/30*FZ$4,0),IF(C6=2,IF(CT6+CT7+CT8+CT9+CV6+CV7+CV8+CV9=1,Cadeirante/30*FZ$4,IF(CT6+CT7+CT8+CT9+CV6+CV7+CV8+CV9=2,Fixo/30*FZ$4,IF(CT6+CT7+CT8+CT9+CV6+CV7+CV8+CV9&gt;2,Fixo/30*FZ$4+(CT6+CT7+CT8+CT9+CV6+CV7+CV8+CV9-2)*Cadeirante/30*FZ$4)))+(CS6+CS7+CS8+CU6+CU7+CU8)*Percapita/30*FZ$4+(CS9+CU9)*Crechee/30*FZ$4,IF(C6=1,IF(CS6+CS7+CS8+CT6+CT7+CT8+CU6+CU7+CU8+CV6+CV7+CV8&lt;=15,(CS6+CS7+CS8+CU6+CU7+CU8)*Percapita/30*FZ$4,IF(CS6+CS7+CS8+CT6+CT7+CT8+CU6+CU7+CU8+CV6+CV7+CV8&gt;=16,Fixo/30*FZ$4+(CS6+CS7+CS8+CT6+CT7+CT8+CU6+CU7+CU8+CV6+CV7-16)*Percapita/30*FZ$4))))))</f>
        <v>0</v>
      </c>
      <c r="GA6" s="177">
        <f>IF(C6=4,SUM(CW6+CW7+CW8+CY6+CY7+CY8)*Percapita/30*GA$4+(CX6+CX7+CX8+CZ6+CZ7+CZ8)*Cadeirante/30*GA$4,IF(C6=3,IF(CW9+CY9=10,Fixo/30*GA$4+(CW6+CW7+CW8+CY6+CY7+CY8)*Percapita/30*GA$4+(CX9+CZ9)*Cadeirante/30*GA$4,IF(CW9+CY9&lt;=9,(CW9+CY9)*Crechee/30*GA$4)+(CX9+CZ9)*Cadeirante/30*GA$4+(CW6+CW7+CW8+CY6+CY7+CY8)*Percapita/30*GA$4)+IF(CW9+CY9&gt;=11,Fixo/30*GA$4+(CW9+CY9-10)*Crechee/30*GA$4,0),IF(C6=2,IF(CX6+CX7+CX8+CX9+CZ6+CZ7+CZ8+CZ9=1,Cadeirante/30*GA$4,IF(CX6+CX7+CX8+CX9+CZ6+CZ7+CZ8+CZ9=2,Fixo/30*GA$4,IF(CX6+CX7+CX8+CX9+CZ6+CZ7+CZ8+CZ9&gt;2,Fixo/30*GA$4+(CX6+CX7+CX8+CX9+CZ6+CZ7+CZ8+CZ9-2)*Cadeirante/30*GA$4)))+(CW6+CW7+CW8+CY6+CY7+CY8)*Percapita/30*GA$4+(CW9+CY9)*Crechee/30*GA$4,IF(C6=1,IF(CW6+CW7+CW8+CX6+CX7+CX8+CY6+CY7+CY8+CZ6+CZ7+CZ8&lt;=15,(CW6+CW7+CW8+CY6+CY7+CY8)*Percapita/30*GA$4,IF(CW6+CW7+CW8+CX6+CX7+CX8+CY6+CY7+CY8+CZ6+CZ7+CZ8&gt;=16,Fixo/30*GA$4+(CW6+CW7+CW8+CX6+CX7+CX8+CY6+CY7+CY8+CZ6+CZ7-16)*Percapita/30*GA$4))))))</f>
        <v>0</v>
      </c>
      <c r="GB6" s="177">
        <f>IF(C6=4,SUM(DA6+DA7+DA8+DC6+DC7+DC8)*Percapita/30*GB$4+(DB6+DB7+DB8+DD6+DD7+DD8)*Cadeirante/30*GB$4,IF(C6=3,IF(DA9+DC9=10,Fixo/30*GB$4+(DA6+DA7+DA8+DC6+DC7+DC8)*Percapita/30*GB$4+(DB9+DD9)*Cadeirante/30*GB$4,IF(DA9+DC9&lt;=9,(DA9+DC9)*Crechee/30*GB$4)+(DB9+DD9)*Cadeirante/30*GB$4+(DA6+DA7+DA8+DC6+DC7+DC8)*Percapita/30*GB$4)+IF(DA9+DC9&gt;=11,Fixo/30*GB$4+(DA9+DC9-10)*Crechee/30*GB$4,0),IF(C6=2,IF(DB6+DB7+DB8+DB9+DD6+DD7+DD8+DD9=1,Cadeirante/30*GB$4,IF(DB6+DB7+DB8+DB9+DD6+DD7+DD8+DD9=2,Fixo/30*GB$4,IF(DB6+DB7+DB8+DB9+DD6+DD7+DD8+DD9&gt;2,Fixo/30*GB$4+(DB6+DB7+DB8+DB9+DD6+DD7+DD8+DD9-2)*Cadeirante/30*GB$4)))+(DA6+DA7+DA8+DC6+DC7+DC8)*Percapita/30*GB$4+(DA9+DC9)*Crechee/30*GB$4,IF(C6=1,IF(DA6+DA7+DA8+DB6+DB7+DB8+DC6+DC7+DC8+DD6+DD7+DD8&lt;=15,(DA6+DA7+DA8+DC6+DC7+DC8)*Percapita/30*GB$4,IF(DA6+DA7+DA8+DB6+DB7+DB8+DC6+DC7+DC8+DD6+DD7+DD8&gt;=16,Fixo/30*GB$4+(DA6+DA7+DA8+DB6+DB7+DB8+DC6+DC7+DC8+DD6+DD7-16)*Percapita/30*GB$4))))))</f>
        <v>0</v>
      </c>
      <c r="GC6" s="177">
        <f>IF(C6=4,SUM(DE6+DE7+DE8+DG6+DG7+DG8)*Percapita/30*GC$4+(DF6+DF7+DF8+DH6+DH7+DH8)*Cadeirante/30*GC$4,IF(C6=3,IF(DE9+DG9=10,Fixo/30*GC$4+(DE6+DE7+DE8+DG6+DG7+DG8)*Percapita/30*GC$4+(DF9+DH9)*Cadeirante/30*GC$4,IF(DE9+DG9&lt;=9,(DE9+DG9)*Crechee/30*GC$4)+(DF9+DH9)*Cadeirante/30*GC$4+(DE6+DE7+DE8+DG6+DG7+DG8)*Percapita/30*GC$4)+IF(DE9+DG9&gt;=11,Fixo/30*GC$4+(DE9+DG9-10)*Crechee/30*GC$4,0),IF(C6=2,IF(DF6+DF7+DF8+DF9+DH6+DH7+DH8+DH9=1,Cadeirante/30*GC$4,IF(DF6+DF7+DF8+DF9+DH6+DH7+DH8+DH9=2,Fixo/30*GC$4,IF(DF6+DF7+DF8+DF9+DH6+DH7+DH8+DH9&gt;2,Fixo/30*GC$4+(DF6+DF7+DF8+DF9+DH6+DH7+DH8+DH9-2)*Cadeirante/30*GC$4)))+(DE6+DE7+DE8+DG6+DG7+DG8)*Percapita/30*GC$4+(DE9+DG9)*Crechee/30*GC$4,IF(C6=1,IF(DE6+DE7+DE8+DF6+DF7+DF8+DG6+DG7+DG8+DH6+DH7+DH8&lt;=15,(DE6+DE7+DE8+DG6+DG7+DG8)*Percapita/30*GC$4,IF(DE6+DE7+DE8+DF6+DF7+DF8+DG6+DG7+DG8+DH6+DH7+DH8&gt;=16,Fixo/30*GC$4+(DE6+DE7+DE8+DF6+DF7+DF8+DG6+DG7+DG8+DH6+DH7-16)*Percapita/30*GC$4))))))</f>
        <v>0</v>
      </c>
      <c r="GD6" s="177">
        <f>IF(C6=4,SUM(DI6+DI7+DI8+DK6+DK7+DK8)*Percapita/30*GD$4+(DJ6+DJ7+DJ8+DL6+DL7+DL8)*Cadeirante/30*GD$4,IF(C6=3,IF(DI9+DK9=10,Fixo/30*GD$4+(DI6+DI7+DI8+DK6+DK7+DK8)*Percapita/30*GD$4+(DJ9+DL9)*Cadeirante/30*GD$4,IF(DI9+DK9&lt;=9,(DI9+DK9)*Crechee/30*GD$4)+(DJ9+DL9)*Cadeirante/30*GD$4+(DI6+DI7+DI8+DK6+DK7+DK8)*Percapita/30*GD$4)+IF(DI9+DK9&gt;=11,Fixo/30*GD$4+(DI9+DK9-10)*Crechee/30*GD$4,0),IF(C6=2,IF(DJ6+DJ7+DJ8+DJ9+DL6+DL7+DL8+DL9=1,Cadeirante/30*GD$4,IF(DJ6+DJ7+DJ8+DJ9+DL6+DL7+DL8+DL9=2,Fixo/30*GD$4,IF(DJ6+DJ7+DJ8+DJ9+DL6+DL7+DL8+DL9&gt;2,Fixo/30*GD$4+(DJ6+DJ7+DJ8+DJ9+DL6+DL7+DL8+DL9-2)*Cadeirante/30*GD$4)))+(DI6+DI7+DI8+DK6+DK7+DK8)*Percapita/30*GD$4+(DI9+DK9)*Crechee/30*GD$4,IF(C6=1,IF(DI6+DI7+DI8+DJ6+DJ7+DJ8+DK6+DK7+DK8+DL6+DL7+DL8&lt;=15,(DI6+DI7+DI8+DK6+DK7+DK8)*Percapita/30*GD$4,IF(DI6+DI7+DI8+DJ6+DJ7+DJ8+DK6+DK7+DK8+DL6+DL7+DL8&gt;=16,Fixo/30*GD$4+(DI6+DI7+DI8+DJ6+DJ7+DJ8+DK6+DK7+DK8+DL6+DL7-16)*Percapita/30*GD$4))))))</f>
        <v>0</v>
      </c>
      <c r="GE6" s="177">
        <f>IF(C6=4,SUM(DM6+DM7+DM8+DO6+DO7+DO8)*Percapita/30*GE$4+(DN6+DN7+DN8+DP6+DP7+DP8)*Cadeirante/30*GE$4,IF(C6=3,IF(DM9+DO9=10,Fixo/30*GE$4+(DM6+DM7+DM8+DO6+DO7+DO8)*Percapita/30*GE$4+(DN9+DP9)*Cadeirante/30*GE$4,IF(DM9+DO9&lt;=9,(DM9+DO9)*Crechee/30*GE$4)+(DN9+DP9)*Cadeirante/30*GE$4+(DM6+DM7+DM8+DO6+DO7+DO8)*Percapita/30*GE$4)+IF(DM9+DO9&gt;=11,Fixo/30*GE$4+(DM9+DO9-10)*Crechee/30*GE$4,0),IF(C6=2,IF(DN6+DN7+DN8+DN9+DP6+DP7+DP8+DP9=1,Cadeirante/30*GE$4,IF(DN6+DN7+DN8+DN9+DP6+DP7+DP8+DP9=2,Fixo/30*GE$4,IF(DN6+DN7+DN8+DN9+DP6+DP7+DP8+DP9&gt;2,Fixo/30*GE$4+(DN6+DN7+DN8+DN9+DP6+DP7+DP8+DP9-2)*Cadeirante/30*GE$4)))+(DM6+DM7+DM8+DO6+DO7+DO8)*Percapita/30*GE$4+(DM9+DO9)*Crechee/30*GE$4,IF(C6=1,IF(DM6+DM7+DM8+DN6+DN7+DN8+DO6+DO7+DO8+DP6+DP7+DP8&lt;=15,(DM6+DM7+DM8+DO6+DO7+DO8)*Percapita/30*GE$4,IF(DM6+DM7+DM8+DN6+DN7+DN8+DO6+DO7+DO8+DP6+DP7+DP8&gt;=16,Fixo/30*GE$4+(DM6+DM7+DM8+DN6+DN7+DN8+DO6+DO7+DO8+DP6+DP7-16)*Percapita/30*GE$4))))))</f>
        <v>0</v>
      </c>
      <c r="GF6" s="177">
        <f>IF(C6=4,SUM(DQ6+DQ7+DQ8+DS6+DS7+DS8)*Percapita/30*GF$4+(DR6+DR7+DR8+DT6+DT7+DT8)*Cadeirante/30*GF$4,IF(C6=3,IF(DQ9+DS9=10,Fixo/30*GF$4+(DQ6+DQ7+DQ8+DS6+DS7+DS8)*Percapita/30*GF$4+(DR9+DT9)*Cadeirante/30*GF$4,IF(DQ9+DS9&lt;=9,(DQ9+DS9)*Crechee/30*GF$4)+(DR9+DT9)*Cadeirante/30*GF$4+(DQ6+DQ7+DQ8+DS6+DS7+DS8)*Percapita/30*GF$4)+IF(DQ9+DS9&gt;=11,Fixo/30*GF$4+(DQ9+DS9-10)*Crechee/30*GF$4,0),IF(C6=2,IF(DR6+DR7+DR8+DR9+DT6+DT7+DT8+DT9=1,Cadeirante/30*GF$4,IF(DR6+DR7+DR8+DR9+DT6+DT7+DT8+DT9=2,Fixo/30*GF$4,IF(DR6+DR7+DR8+DR9+DT6+DT7+DT8+DT9&gt;2,Fixo/30*GF$4+(DR6+DR7+DR8+DR9+DT6+DT7+DT8+DT9-2)*Cadeirante/30*GF$4)))+(DQ6+DQ7+DQ8+DS6+DS7+DS8)*Percapita/30*GF$4+(DQ9+DS9)*Crechee/30*GF$4,IF(C6=1,IF(DQ6+DQ7+DQ8+DR6+DR7+DR8+DS6+DS7+DS8+DT6+DT7+DT8&lt;=15,(DQ6+DQ7+DQ8+DS6+DS7+DS8)*Percapita/30*GF$4,IF(DQ6+DQ7+DQ8+DR6+DR7+DR8+DS6+DS7+DS8+DT6+DT7+DT8&gt;=16,Fixo/30*GF$4+(DQ6+DQ7+DQ8+DR6+DR7+DR8+DS6+DS7+DS8+DT6+DT7-16)*Percapita/30*GF$4))))))</f>
        <v>0</v>
      </c>
      <c r="GG6" s="177">
        <f>IF(C6=4,SUM(DU6+DU7+DU8+DW6+DW7+DW8)*Percapita/30*GG$4+(DV6+DV7+DV8+DX6+DX7+DX8)*Cadeirante/30*GG$4,IF(C6=3,IF(DU9+DW9=10,Fixo/30*GG$4+(DU6+DU7+DU8+DW6+DW7+DW8)*Percapita/30*GG$4+(DV9+DX9)*Cadeirante/30*GG$4,IF(DU9+DW9&lt;=9,(DU9+DW9)*Crechee/30*GG$4)+(DV9+DX9)*Cadeirante/30*GG$4+(DU6+DU7+DU8+DW6+DW7+DW8)*Percapita/30*GG$4)+IF(DU9+DW9&gt;=11,Fixo/30*GG$4+(DU9+DW9-10)*Crechee/30*GG$4,0),IF(C6=2,IF(DV6+DV7+DV8+DV9+DX6+DX7+DX8+DX9=1,Cadeirante/30*GG$4,IF(DV6+DV7+DV8+DV9+DX6+DX7+DX8+DX9=2,Fixo/30*GG$4,IF(DV6+DV7+DV8+DV9+DX6+DX7+DX8+DX9&gt;2,Fixo/30*GG$4+(DV6+DV7+DV8+DV9+DX6+DX7+DX8+DX9-2)*Cadeirante/30*GG$4)))+(DU6+DU7+DU8+DW6+DW7+DW8)*Percapita/30*GG$4+(DU9+DW9)*Crechee/30*GG$4,IF(C6=1,IF(DU6+DU7+DU8+DV6+DV7+DV8+DW6+DW7+DW8+DX6+DX7+DX8&lt;=15,(DU6+DU7+DU8+DW6+DW7+DW8)*Percapita/30*GG$4,IF(DU6+DU7+DU8+DV6+DV7+DV8+DW6+DW7+DW8+DX6+DX7+DX8&gt;=16,Fixo/30*GG$4+(DU6+DU7+DU8+DV6+DV7+DV8+DW6+DW7+DW8+DX6+DX7-16)*Percapita/30*GG$4))))))</f>
        <v>0</v>
      </c>
      <c r="GH6" s="177">
        <f>IF(C6=4,SUM(DY6+DY7+DY8+EA6+EA7+EA8)*Percapita/30*GH$4+(DZ6+DZ7+DZ8+EB6+EB7+EB8)*Cadeirante/30*GH$4,IF(C6=3,IF(DY9+EA9=10,Fixo/30*GH$4+(DY6+DY7+DY8+EA6+EA7+EA8)*Percapita/30*GH$4+(DZ9+EB9)*Cadeirante/30*GH$4,IF(DY9+EA9&lt;=9,(DY9+EA9)*Crechee/30*GH$4)+(DZ9+EB9)*Cadeirante/30*GH$4+(DY6+DY7+DY8+EA6+EA7+EA8)*Percapita/30*GH$4)+IF(DY9+EA9&gt;=11,Fixo/30*GH$4+(DY9+EA9-10)*Crechee/30*GH$4,0),IF(C6=2,IF(DZ6+DZ7+DZ8+DZ9+EB6+EB7+EB8+EB9=1,Cadeirante/30*GH$4,IF(DZ6+DZ7+DZ8+DZ9+EB6+EB7+EB8+EB9=2,Fixo/30*GH$4,IF(DZ6+DZ7+DZ8+DZ9+EB6+EB7+EB8+EB9&gt;2,Fixo/30*GH$4+(DZ6+DZ7+DZ8+DZ9+EB6+EB7+EB8+EB9-2)*Cadeirante/30*GH$4)))+(DY6+DY7+DY8+EA6+EA7+EA8)*Percapita/30*GH$4+(DY9+EA9)*Crechee/30*GH$4,IF(C6=1,IF(DY6+DY7+DY8+DZ6+DZ7+DZ8+EA6+EA7+EA8+EB6+EB7+EB8&lt;=15,(DY6+DY7+DY8+EA6+EA7+EA8)*Percapita/30*GH$4,IF(DY6+DY7+DY8+DZ6+DZ7+DZ8+EA6+EA7+EA8+EB6+EB7+EB8&gt;=16,Fixo/30*GH$4+(DY6+DY7+DY8+DZ6+DZ7+DZ8+EA6+EA7+EA8+EB6+EB7-16)*Percapita/30*GH$4))))))</f>
        <v>0</v>
      </c>
      <c r="GI6" s="177">
        <f>IF(C6=4,SUM(EC6+EC7+EC8+EE6+EE7+EE8)*Percapita/30*GI$4+(ED6+ED7+ED8+EF6+EF7+EF8)*Cadeirante/30*GI$4,IF(C6=3,IF(EC9+EE9=10,Fixo/30*GI$4+(EC6+EC7+EC8+EE6+EE7+EE8)*Percapita/30*GI$4+(ED9+EF9)*Cadeirante/30*GI$4,IF(EC9+EE9&lt;=9,(EC9+EE9)*Crechee/30*GI$4)+(ED9+EF9)*Cadeirante/30*GI$4+(EC6+EC7+EC8+EE6+EE7+EE8)*Percapita/30*GI$4)+IF(EC9+EE9&gt;=11,Fixo/30*GI$4+(EC9+EE9-10)*Crechee/30*GI$4,0),IF(C6=2,IF(ED6+ED7+ED8+ED9+EF6+EF7+EF8+EF9=1,Cadeirante/30*GI$4,IF(ED6+ED7+ED8+ED9+EF6+EF7+EF8+EF9=2,Fixo/30*GI$4,IF(ED6+ED7+ED8+ED9+EF6+EF7+EF8+EF9&gt;2,Fixo/30*GI$4+(ED6+ED7+ED8+ED9+EF6+EF7+EF8+EF9-2)*Cadeirante/30*GI$4)))+(EC6+EC7+EC8+EE6+EE7+EE8)*Percapita/30*GI$4+(EC9+EE9)*Crechee/30*GI$4,IF(C6=1,IF(EC6+EC7+EC8+ED6+ED7+ED8+EE6+EE7+EE8+EF6+EF7+EF8&lt;=15,(EC6+EC7+EC8+EE6+EE7+EE8)*Percapita/30*GI$4,IF(EC6+EC7+EC8+ED6+ED7+ED8+EE6+EE7+EE8+EF6+EF7+EF8&gt;=16,Fixo/30*GI$4+(EC6+EC7+EC8+ED6+ED7+ED8+EE6+EE7+EE8+EF6+EF7-16)*Percapita/30*GI$4))))))</f>
        <v>0</v>
      </c>
      <c r="GJ6" s="177">
        <f>IF(C6=4,SUM(EG6+EG7+EG8+EI6+EI7+EI8)*Percapita/30*GJ$4+(EH6+EH7+EH8+EJ6+EJ7+EJ8)*Cadeirante/30*GJ$4,IF(C6=3,IF(EG9+EI9=10,Fixo/30*GJ$4+(EG6+EG7+EG8+EI6+EI7+EI8)*Percapita/30*GJ$4+(EH9+EJ9)*Cadeirante/30*GJ$4,IF(EG9+EI9&lt;=9,(EG9+EI9)*Crechee/30*GJ$4)+(EH9+EJ9)*Cadeirante/30*GJ$4+(EG6+EG7+EG8+EI6+EI7+EI8)*Percapita/30*GJ$4)+IF(EG9+EI9&gt;=11,Fixo/30*GJ$4+(EG9+EI9-10)*Crechee/30*GJ$4,0),IF(C6=2,IF(EH6+EH7+EH8+EH9+EJ6+EJ7+EJ8+EJ9=1,Cadeirante/30*GJ$4,IF(EH6+EH7+EH8+EH9+EJ6+EJ7+EJ8+EJ9=2,Fixo/30*GJ$4,IF(EH6+EH7+EH8+EH9+EJ6+EJ7+EJ8+EJ9&gt;2,Fixo/30*GJ$4+(EH6+EH7+EH8+EH9+EJ6+EJ7+EJ8+EJ9-2)*Cadeirante/30*GJ$4)))+(EG6+EG7+EG8+EI6+EI7+EI8)*Percapita/30*GJ$4+(EG9+EI9)*Crechee/30*GJ$4,IF(C6=1,IF(EG6+EG7+EG8+EH6+EH7+EH8+EI6+EI7+EI8+EJ6+EJ7+EJ8&lt;=15,(EG6+EG7+EG8+EI6+EI7+EI8)*Percapita/30*GJ$4,IF(EG6+EG7+EG8+EH6+EH7+EH8+EI6+EI7+EI8+EJ6+EJ7+EJ8&gt;=16,Fixo/30*GJ$4+(EG6+EG7+EG8+EH6+EH7+EH8+EI6+EI7+EI8+EJ6+EJ7-16)*Percapita/30*GJ$4))))))</f>
        <v>0</v>
      </c>
      <c r="GK6" s="178"/>
      <c r="GL6" s="103">
        <f t="shared" ref="GL6:GL10" si="17">IF(J6="ADAPTADO",T6*Cadeirante/30*GM6+S6*Percapita/30*GM6,IF(J6="NORMAL",(S6+T6)*Percapita/30*GM6,IF(J6="CRECHE",0)))*-1</f>
        <v>0</v>
      </c>
      <c r="GM6" s="124"/>
      <c r="GN6" s="104">
        <f>SUMIF(V6:V9,"&lt;0")*Cadeirante/30*GN$4+SUMIF(X6:X9,"&lt;0")*Cadeirante/30*GN$4</f>
        <v>0</v>
      </c>
      <c r="GO6" s="104">
        <f>SUMIF(Z6:Z9,"&lt;0")*Cadeirante/30*GO$4+SUMIF(AB6:AB9,"&lt;0")*Cadeirante/30*GO$4</f>
        <v>0</v>
      </c>
      <c r="GP6" s="104">
        <f>SUMIF(AD6:AD9,"&lt;0")*Cadeirante/30*GP$4+SUMIF(AF6:AF9,"&lt;0")*Cadeirante/30*GP$4</f>
        <v>0</v>
      </c>
      <c r="GQ6" s="104">
        <f>SUMIF(AH6:AH9,"&lt;0")*Cadeirante/30*GQ$4+SUMIF(AJ6:AJ9,"&lt;0")*Cadeirante/30*GQ$4</f>
        <v>0</v>
      </c>
      <c r="GR6" s="104">
        <f>SUMIF(AL6:AL9,"&lt;0")*Cadeirante/30*GR$4+SUMIF(AN6:AN9,"&lt;0")*Cadeirante/30*GR$4</f>
        <v>0</v>
      </c>
      <c r="GS6" s="104">
        <f>SUMIF(AP6:AP9,"&lt;0")*Cadeirante/30*GS$4+SUMIF(AR6:AR9,"&lt;0")*Cadeirante/30*GS$4</f>
        <v>0</v>
      </c>
      <c r="GT6" s="104">
        <f>SUMIF(AT6:AT9,"&lt;0")*Cadeirante/30*GT$4+SUMIF(AV6:AV9,"&lt;0")*Cadeirante/30*GT$4</f>
        <v>0</v>
      </c>
      <c r="GU6" s="104">
        <f>SUMIF(AX6:AX9,"&lt;0")*Cadeirante/30*GU$4+SUMIF(AZ6:AZ9,"&lt;0")*Cadeirante/30*GU$4</f>
        <v>0</v>
      </c>
      <c r="GV6" s="104">
        <f>SUMIF(BB6:BB9,"&lt;0")*Cadeirante/30*GV$4+SUMIF(BD6:BD9,"&lt;0")*Cadeirante/30*GV$4</f>
        <v>0</v>
      </c>
      <c r="GW6" s="104">
        <f>SUMIF(BF6:BF9,"&lt;0")*Cadeirante/30*GW$4+SUMIF(BH6:BH9,"&lt;0")*Cadeirante/30*GW$4</f>
        <v>0</v>
      </c>
      <c r="GX6" s="104">
        <f>SUMIF(BJ6:BJ9,"&lt;0")*Cadeirante/30*GX$4+SUMIF(BL6:BL9,"&lt;0")*Cadeirante/30*GX$4</f>
        <v>0</v>
      </c>
      <c r="GY6" s="104">
        <f>SUMIF(BN6:BN9,"&lt;0")*Cadeirante/30*GY$4+SUMIF(BP6:BP9,"&lt;0")*Cadeirante/30*GY$4</f>
        <v>0</v>
      </c>
      <c r="GZ6" s="104">
        <f>SUMIF(BR6:BR9,"&lt;0")*Cadeirante/30*GZ$4+SUMIF(BT6:BT9,"&lt;0")*Cadeirante/30*GZ$4</f>
        <v>0</v>
      </c>
      <c r="HA6" s="104">
        <f>SUMIF(BV6:BV9,"&lt;0")*Cadeirante/30*HA$4+SUMIF(BX6:BX9,"&lt;0")*Cadeirante/30*HA$4</f>
        <v>0</v>
      </c>
      <c r="HB6" s="104">
        <f>SUMIF(BZ6:BZ9,"&lt;0")*Cadeirante/30*HB$4+SUMIF(CB6:CB9,"&lt;0")*Cadeirante/30*HB$4</f>
        <v>0</v>
      </c>
      <c r="HC6" s="104">
        <f>SUMIF(CD6:CD9,"&lt;0")*Cadeirante/30*HC$4+SUMIF(CF6:CF9,"&lt;0")*Cadeirante/30*HC$4</f>
        <v>0</v>
      </c>
      <c r="HD6" s="104">
        <f>SUMIF(CH6:CH9,"&lt;0")*Cadeirante/30*HD$4+SUMIF(CJ6:CJ9,"&lt;0")*Cadeirante/30*HD$4</f>
        <v>0</v>
      </c>
      <c r="HE6" s="104">
        <f>SUMIF(CL6:CL9,"&lt;0")*Cadeirante/30*HE$4+SUMIF(CN6:CN9,"&lt;0")*Cadeirante/30*HE$4</f>
        <v>0</v>
      </c>
      <c r="HF6" s="104">
        <f>SUMIF(CP6:CP9,"&lt;0")*Cadeirante/30*HF$4+SUMIF(CR6:CR9,"&lt;0")*Cadeirante/30*HF$4</f>
        <v>0</v>
      </c>
      <c r="HG6" s="104">
        <f>SUMIF(CT6:CT9,"&lt;0")*Cadeirante/30*HG$4+SUMIF(CV6:CV9,"&lt;0")*Cadeirante/30*HG$4</f>
        <v>0</v>
      </c>
      <c r="HH6" s="104">
        <f>SUMIF(CX6:CX9,"&lt;0")*Cadeirante/30*HH$4+SUMIF(CZ6:CZ9,"&lt;0")*Cadeirante/30*HH$4</f>
        <v>0</v>
      </c>
      <c r="HI6" s="104">
        <f>SUMIF(DB6:DB9,"&lt;0")*Cadeirante/30*HI$4+SUMIF(DD6:DD9,"&lt;0")*Cadeirante/30*HI$4</f>
        <v>0</v>
      </c>
      <c r="HJ6" s="104">
        <f>SUMIF(DF6:DF9,"&lt;0")*Cadeirante/30*HJ$4+SUMIF(DH6:DH9,"&lt;0")*Cadeirante/30*HJ$4</f>
        <v>0</v>
      </c>
      <c r="HK6" s="104">
        <f>SUMIF(DJ6:DJ9,"&lt;0")*Cadeirante/30*HK$4+SUMIF(DL6:DL9,"&lt;0")*Cadeirante/30*HK$4</f>
        <v>0</v>
      </c>
      <c r="HL6" s="104">
        <f>SUMIF(DN6:DN9,"&lt;0")*Cadeirante/30*HL$4+SUMIF(DP6:DP9,"&lt;0")*Cadeirante/30*HL$4</f>
        <v>0</v>
      </c>
      <c r="HM6" s="104">
        <f>SUMIF(DR6:DR9,"&lt;0")*Cadeirante/30*HM$4+SUMIF(DT6:DT9,"&lt;0")*Cadeirante/30*HM$4</f>
        <v>0</v>
      </c>
      <c r="HN6" s="104">
        <f>SUMIF(DV6:DV9,"&lt;0")*Cadeirante/30*HN$4+SUMIF(DX6:DX9,"&lt;0")*Cadeirante/30*HN$4</f>
        <v>0</v>
      </c>
      <c r="HO6" s="104">
        <f>SUMIF(DZ6:DZ9,"&lt;0")*Cadeirante/30*HO$4+SUMIF(EB6:EB9,"&lt;0")*Cadeirante/30*HO$4</f>
        <v>0</v>
      </c>
      <c r="HP6" s="104">
        <f>SUMIF(ED6:ED9,"&lt;0")*Cadeirante/30*HP$4+SUMIF(EF6:EF9,"&lt;0")*Cadeirante/30*HP$4</f>
        <v>0</v>
      </c>
      <c r="HW6" s="176">
        <v>17629.309999999998</v>
      </c>
      <c r="HY6" s="280">
        <f>IF(ISTEXT(EM6), VALUE(EM6), EM6)</f>
        <v>0</v>
      </c>
      <c r="HZ6" s="280">
        <f>IF(ISTEXT(EN6), VALUE(EN6), EN6)</f>
        <v>0</v>
      </c>
      <c r="IA6" s="280">
        <f>IF(ISTEXT(EO6), VALUE(EO6), EO6)</f>
        <v>0</v>
      </c>
      <c r="IB6" s="64" t="b">
        <f>HW6=FE6</f>
        <v>0</v>
      </c>
    </row>
    <row r="7" spans="1:237" s="64" customFormat="1" ht="22.5" customHeight="1" x14ac:dyDescent="0.25">
      <c r="A7" s="368" t="s">
        <v>3196</v>
      </c>
      <c r="B7" s="369" t="s">
        <v>3197</v>
      </c>
      <c r="C7" s="370" t="s">
        <v>3193</v>
      </c>
      <c r="D7" s="371" t="s">
        <v>3198</v>
      </c>
      <c r="E7" s="371" t="s">
        <v>3199</v>
      </c>
      <c r="F7" s="372" t="s">
        <v>3181</v>
      </c>
      <c r="G7" s="372" t="s">
        <v>3182</v>
      </c>
      <c r="H7" s="373" t="s">
        <v>2781</v>
      </c>
      <c r="I7" s="374" t="s">
        <v>2781</v>
      </c>
      <c r="J7" s="421" t="s">
        <v>3183</v>
      </c>
      <c r="K7" s="421" t="s">
        <v>3185</v>
      </c>
      <c r="L7" s="329">
        <f>CONTINUA!BV7</f>
        <v>0</v>
      </c>
      <c r="M7" s="329">
        <f>CONTINUA!BW7</f>
        <v>0</v>
      </c>
      <c r="N7" s="342"/>
      <c r="O7" s="289" t="s">
        <v>3404</v>
      </c>
      <c r="P7" s="330">
        <v>0</v>
      </c>
      <c r="Q7" s="400"/>
      <c r="R7" s="401"/>
      <c r="S7" s="400"/>
      <c r="T7" s="401"/>
      <c r="U7" s="400"/>
      <c r="V7" s="401"/>
      <c r="W7" s="400"/>
      <c r="X7" s="401"/>
      <c r="Y7" s="400"/>
      <c r="Z7" s="401"/>
      <c r="AA7" s="400"/>
      <c r="AB7" s="401"/>
      <c r="AC7" s="400"/>
      <c r="AD7" s="401"/>
      <c r="AE7" s="400"/>
      <c r="AF7" s="401"/>
      <c r="AG7" s="400"/>
      <c r="AH7" s="401"/>
      <c r="AI7" s="400"/>
      <c r="AJ7" s="401"/>
      <c r="AK7" s="400"/>
      <c r="AL7" s="401"/>
      <c r="AM7" s="400"/>
      <c r="AN7" s="401"/>
      <c r="AO7" s="400"/>
      <c r="AP7" s="401"/>
      <c r="AQ7" s="400"/>
      <c r="AR7" s="401"/>
      <c r="AS7" s="400"/>
      <c r="AT7" s="401"/>
      <c r="AU7" s="400"/>
      <c r="AV7" s="401"/>
      <c r="AW7" s="400"/>
      <c r="AX7" s="401"/>
      <c r="AY7" s="400"/>
      <c r="AZ7" s="401"/>
      <c r="BA7" s="400"/>
      <c r="BB7" s="401"/>
      <c r="BC7" s="400"/>
      <c r="BD7" s="401"/>
      <c r="BE7" s="400"/>
      <c r="BF7" s="401"/>
      <c r="BG7" s="400"/>
      <c r="BH7" s="401"/>
      <c r="BI7" s="400"/>
      <c r="BJ7" s="401"/>
      <c r="BK7" s="400"/>
      <c r="BL7" s="401"/>
      <c r="BM7" s="400"/>
      <c r="BN7" s="401"/>
      <c r="BO7" s="400"/>
      <c r="BP7" s="401"/>
      <c r="BQ7" s="400"/>
      <c r="BR7" s="401"/>
      <c r="BS7" s="400"/>
      <c r="BT7" s="401"/>
      <c r="BU7" s="400"/>
      <c r="BV7" s="401"/>
      <c r="BW7" s="400"/>
      <c r="BX7" s="401"/>
      <c r="BY7" s="400"/>
      <c r="BZ7" s="401"/>
      <c r="CA7" s="400"/>
      <c r="CB7" s="401"/>
      <c r="CC7" s="400"/>
      <c r="CD7" s="401"/>
      <c r="CE7" s="400"/>
      <c r="CF7" s="401"/>
      <c r="CG7" s="400"/>
      <c r="CH7" s="401"/>
      <c r="CI7" s="400"/>
      <c r="CJ7" s="401"/>
      <c r="CK7" s="400"/>
      <c r="CL7" s="401"/>
      <c r="CM7" s="400"/>
      <c r="CN7" s="401"/>
      <c r="CO7" s="400"/>
      <c r="CP7" s="401"/>
      <c r="CQ7" s="400"/>
      <c r="CR7" s="401"/>
      <c r="CS7" s="400"/>
      <c r="CT7" s="401"/>
      <c r="CU7" s="400"/>
      <c r="CV7" s="401"/>
      <c r="CW7" s="400"/>
      <c r="CX7" s="401"/>
      <c r="CY7" s="400"/>
      <c r="CZ7" s="401"/>
      <c r="DA7" s="400"/>
      <c r="DB7" s="401"/>
      <c r="DC7" s="400"/>
      <c r="DD7" s="401"/>
      <c r="DE7" s="400"/>
      <c r="DF7" s="401"/>
      <c r="DG7" s="400"/>
      <c r="DH7" s="401"/>
      <c r="DI7" s="400"/>
      <c r="DJ7" s="401"/>
      <c r="DK7" s="400"/>
      <c r="DL7" s="401"/>
      <c r="DM7" s="400"/>
      <c r="DN7" s="401"/>
      <c r="DO7" s="400"/>
      <c r="DP7" s="401"/>
      <c r="DQ7" s="400"/>
      <c r="DR7" s="401"/>
      <c r="DS7" s="400"/>
      <c r="DT7" s="401"/>
      <c r="DU7" s="400"/>
      <c r="DV7" s="401"/>
      <c r="DW7" s="400"/>
      <c r="DX7" s="401"/>
      <c r="DY7" s="400"/>
      <c r="DZ7" s="401"/>
      <c r="EA7" s="400"/>
      <c r="EB7" s="401"/>
      <c r="EC7" s="400"/>
      <c r="ED7" s="401"/>
      <c r="EE7" s="400"/>
      <c r="EF7" s="401"/>
      <c r="EG7" s="400"/>
      <c r="EH7" s="401"/>
      <c r="EI7" s="400"/>
      <c r="EJ7" s="447"/>
      <c r="EK7" s="511"/>
      <c r="EL7" s="514"/>
      <c r="EM7" s="448"/>
      <c r="EN7" s="344"/>
      <c r="EO7" s="345"/>
      <c r="EP7" s="171">
        <f t="shared" si="9"/>
        <v>0</v>
      </c>
      <c r="EQ7" s="171">
        <f t="shared" si="10"/>
        <v>0</v>
      </c>
      <c r="ER7" s="171">
        <f t="shared" si="11"/>
        <v>0</v>
      </c>
      <c r="ES7" s="171">
        <f t="shared" si="12"/>
        <v>0</v>
      </c>
      <c r="ET7" s="171">
        <f t="shared" si="13"/>
        <v>0</v>
      </c>
      <c r="EU7" s="171">
        <f t="shared" si="14"/>
        <v>0</v>
      </c>
      <c r="EV7" s="172">
        <f t="shared" si="15"/>
        <v>0</v>
      </c>
      <c r="EW7" s="173"/>
      <c r="EX7" s="248">
        <f t="shared" si="16"/>
        <v>0</v>
      </c>
      <c r="EY7" s="174">
        <f>(L7*regular)+(M7*Cadeirantee)</f>
        <v>0</v>
      </c>
      <c r="EZ7" s="249">
        <f>SUMIF(FG7:GJ7,"&gt;0")</f>
        <v>0</v>
      </c>
      <c r="FA7" s="249">
        <f>SUMIF(FG7:GJ7,"&lt;0")+SUMIF(GN7:HP7,"&lt;0")</f>
        <v>0</v>
      </c>
      <c r="FB7" s="174">
        <v>0</v>
      </c>
      <c r="FC7" s="126">
        <f>N7*km*'VALORES TABELA'!$B$13</f>
        <v>0</v>
      </c>
      <c r="FD7" s="250">
        <f t="shared" ref="FD7:FD10" si="18">GL7</f>
        <v>0</v>
      </c>
      <c r="FE7" s="105"/>
      <c r="FF7" s="119"/>
      <c r="FG7" s="119"/>
      <c r="FH7" s="119"/>
      <c r="FI7" s="119"/>
      <c r="FJ7" s="119"/>
      <c r="FK7" s="119"/>
      <c r="FL7" s="119"/>
      <c r="FM7" s="119"/>
      <c r="FN7" s="119"/>
      <c r="FO7" s="119"/>
      <c r="FP7" s="119"/>
      <c r="FQ7" s="119"/>
      <c r="FR7" s="119"/>
      <c r="FS7" s="119"/>
      <c r="FT7" s="119"/>
      <c r="FU7" s="119"/>
      <c r="FV7" s="119"/>
      <c r="FW7" s="119"/>
      <c r="FX7" s="119"/>
      <c r="FY7" s="119"/>
      <c r="FZ7" s="119"/>
      <c r="GA7" s="119"/>
      <c r="GB7" s="119"/>
      <c r="GC7" s="119"/>
      <c r="GD7" s="119"/>
      <c r="GE7" s="119"/>
      <c r="GF7" s="119"/>
      <c r="GG7" s="119"/>
      <c r="GH7" s="119"/>
      <c r="GI7" s="119"/>
      <c r="GJ7" s="119"/>
      <c r="GK7" s="251"/>
      <c r="GL7" s="103">
        <f t="shared" si="17"/>
        <v>0</v>
      </c>
      <c r="GM7" s="124"/>
      <c r="GN7" s="104"/>
      <c r="GO7" s="104"/>
      <c r="GP7" s="104"/>
      <c r="GQ7" s="104"/>
      <c r="GR7" s="104"/>
      <c r="GS7" s="104"/>
      <c r="GT7" s="104"/>
      <c r="GU7" s="104"/>
      <c r="GV7" s="104"/>
      <c r="GW7" s="104"/>
      <c r="GX7" s="104"/>
      <c r="GY7" s="104"/>
      <c r="GZ7" s="104"/>
      <c r="HA7" s="104"/>
      <c r="HB7" s="104"/>
      <c r="HC7" s="104"/>
      <c r="HD7" s="104"/>
      <c r="HE7" s="104"/>
      <c r="HF7" s="104"/>
      <c r="HG7" s="104"/>
      <c r="HH7" s="104"/>
      <c r="HI7" s="104"/>
      <c r="HJ7" s="104"/>
      <c r="HK7" s="104"/>
      <c r="HL7" s="104"/>
      <c r="HM7" s="104"/>
      <c r="HN7" s="104"/>
      <c r="HO7" s="104"/>
      <c r="HP7" s="104"/>
      <c r="HW7" s="105"/>
      <c r="HY7" s="280">
        <f t="shared" ref="HY7:HY10" si="19">IF(ISTEXT(EM7), VALUE(EM7), EM7)</f>
        <v>0</v>
      </c>
      <c r="HZ7" s="280">
        <f t="shared" ref="HZ7:HZ10" si="20">IF(ISTEXT(EN7), VALUE(EN7), EN7)</f>
        <v>0</v>
      </c>
      <c r="IA7" s="280">
        <f t="shared" ref="IA7:IA10" si="21">IF(ISTEXT(EO7), VALUE(EO7), EO7)</f>
        <v>0</v>
      </c>
    </row>
    <row r="8" spans="1:237" s="64" customFormat="1" ht="22.5" customHeight="1" x14ac:dyDescent="0.25">
      <c r="A8" s="368" t="s">
        <v>3196</v>
      </c>
      <c r="B8" s="369" t="s">
        <v>3197</v>
      </c>
      <c r="C8" s="375" t="s">
        <v>3193</v>
      </c>
      <c r="D8" s="371" t="s">
        <v>3198</v>
      </c>
      <c r="E8" s="371" t="s">
        <v>3199</v>
      </c>
      <c r="F8" s="376" t="s">
        <v>3181</v>
      </c>
      <c r="G8" s="376" t="s">
        <v>3182</v>
      </c>
      <c r="H8" s="373" t="s">
        <v>2781</v>
      </c>
      <c r="I8" s="374" t="s">
        <v>2781</v>
      </c>
      <c r="J8" s="421" t="s">
        <v>3183</v>
      </c>
      <c r="K8" s="422" t="s">
        <v>3186</v>
      </c>
      <c r="L8" s="329">
        <f>CONTINUA!BV8</f>
        <v>0</v>
      </c>
      <c r="M8" s="329">
        <f>CONTINUA!BW8</f>
        <v>0</v>
      </c>
      <c r="N8" s="342"/>
      <c r="O8" s="289" t="s">
        <v>3404</v>
      </c>
      <c r="P8" s="330">
        <v>0</v>
      </c>
      <c r="Q8" s="400"/>
      <c r="R8" s="401"/>
      <c r="S8" s="400"/>
      <c r="T8" s="401"/>
      <c r="U8" s="400"/>
      <c r="V8" s="401"/>
      <c r="W8" s="400"/>
      <c r="X8" s="401"/>
      <c r="Y8" s="400"/>
      <c r="Z8" s="401"/>
      <c r="AA8" s="400"/>
      <c r="AB8" s="401"/>
      <c r="AC8" s="400"/>
      <c r="AD8" s="401"/>
      <c r="AE8" s="400"/>
      <c r="AF8" s="401"/>
      <c r="AG8" s="400"/>
      <c r="AH8" s="401"/>
      <c r="AI8" s="400"/>
      <c r="AJ8" s="401"/>
      <c r="AK8" s="400"/>
      <c r="AL8" s="401"/>
      <c r="AM8" s="400"/>
      <c r="AN8" s="401"/>
      <c r="AO8" s="400"/>
      <c r="AP8" s="401"/>
      <c r="AQ8" s="400"/>
      <c r="AR8" s="401"/>
      <c r="AS8" s="400"/>
      <c r="AT8" s="401"/>
      <c r="AU8" s="400"/>
      <c r="AV8" s="401"/>
      <c r="AW8" s="400"/>
      <c r="AX8" s="401"/>
      <c r="AY8" s="400"/>
      <c r="AZ8" s="401"/>
      <c r="BA8" s="400"/>
      <c r="BB8" s="401"/>
      <c r="BC8" s="400"/>
      <c r="BD8" s="401"/>
      <c r="BE8" s="400"/>
      <c r="BF8" s="401"/>
      <c r="BG8" s="400"/>
      <c r="BH8" s="401"/>
      <c r="BI8" s="400"/>
      <c r="BJ8" s="401"/>
      <c r="BK8" s="400"/>
      <c r="BL8" s="401"/>
      <c r="BM8" s="400"/>
      <c r="BN8" s="401"/>
      <c r="BO8" s="400"/>
      <c r="BP8" s="401"/>
      <c r="BQ8" s="400"/>
      <c r="BR8" s="401"/>
      <c r="BS8" s="400"/>
      <c r="BT8" s="401"/>
      <c r="BU8" s="400"/>
      <c r="BV8" s="401"/>
      <c r="BW8" s="400"/>
      <c r="BX8" s="401"/>
      <c r="BY8" s="400"/>
      <c r="BZ8" s="401"/>
      <c r="CA8" s="400"/>
      <c r="CB8" s="401"/>
      <c r="CC8" s="400"/>
      <c r="CD8" s="401"/>
      <c r="CE8" s="400"/>
      <c r="CF8" s="401"/>
      <c r="CG8" s="400"/>
      <c r="CH8" s="401"/>
      <c r="CI8" s="400"/>
      <c r="CJ8" s="401"/>
      <c r="CK8" s="400"/>
      <c r="CL8" s="401"/>
      <c r="CM8" s="400"/>
      <c r="CN8" s="401"/>
      <c r="CO8" s="400"/>
      <c r="CP8" s="401"/>
      <c r="CQ8" s="400"/>
      <c r="CR8" s="401"/>
      <c r="CS8" s="400"/>
      <c r="CT8" s="401"/>
      <c r="CU8" s="400"/>
      <c r="CV8" s="401"/>
      <c r="CW8" s="400"/>
      <c r="CX8" s="401"/>
      <c r="CY8" s="400"/>
      <c r="CZ8" s="401"/>
      <c r="DA8" s="400"/>
      <c r="DB8" s="401"/>
      <c r="DC8" s="400"/>
      <c r="DD8" s="401"/>
      <c r="DE8" s="400"/>
      <c r="DF8" s="401"/>
      <c r="DG8" s="400"/>
      <c r="DH8" s="401"/>
      <c r="DI8" s="400"/>
      <c r="DJ8" s="401"/>
      <c r="DK8" s="400"/>
      <c r="DL8" s="401"/>
      <c r="DM8" s="400"/>
      <c r="DN8" s="401"/>
      <c r="DO8" s="400"/>
      <c r="DP8" s="401"/>
      <c r="DQ8" s="400"/>
      <c r="DR8" s="401"/>
      <c r="DS8" s="400"/>
      <c r="DT8" s="401"/>
      <c r="DU8" s="400"/>
      <c r="DV8" s="401"/>
      <c r="DW8" s="400"/>
      <c r="DX8" s="401"/>
      <c r="DY8" s="400"/>
      <c r="DZ8" s="401"/>
      <c r="EA8" s="400"/>
      <c r="EB8" s="401"/>
      <c r="EC8" s="400"/>
      <c r="ED8" s="401"/>
      <c r="EE8" s="400"/>
      <c r="EF8" s="401"/>
      <c r="EG8" s="400"/>
      <c r="EH8" s="401"/>
      <c r="EI8" s="400"/>
      <c r="EJ8" s="447"/>
      <c r="EK8" s="511"/>
      <c r="EL8" s="514"/>
      <c r="EM8" s="448"/>
      <c r="EN8" s="344"/>
      <c r="EO8" s="345"/>
      <c r="EP8" s="171">
        <f t="shared" si="9"/>
        <v>0</v>
      </c>
      <c r="EQ8" s="171">
        <f t="shared" si="10"/>
        <v>0</v>
      </c>
      <c r="ER8" s="171">
        <f t="shared" si="11"/>
        <v>0</v>
      </c>
      <c r="ES8" s="171">
        <f t="shared" si="12"/>
        <v>0</v>
      </c>
      <c r="ET8" s="171">
        <f t="shared" si="13"/>
        <v>0</v>
      </c>
      <c r="EU8" s="171">
        <f t="shared" si="14"/>
        <v>0</v>
      </c>
      <c r="EV8" s="172">
        <f t="shared" si="15"/>
        <v>0</v>
      </c>
      <c r="EW8" s="125"/>
      <c r="EX8" s="248">
        <f t="shared" si="16"/>
        <v>0</v>
      </c>
      <c r="EY8" s="174">
        <f>(L8*regular)+(M8*Cadeirantee)</f>
        <v>0</v>
      </c>
      <c r="EZ8" s="249">
        <f>SUMIF(FG8:GJ8,"&gt;0")</f>
        <v>0</v>
      </c>
      <c r="FA8" s="249">
        <f>SUMIF(FG8:GJ8,"&lt;0")+SUMIF(GN8:HP8,"&lt;0")</f>
        <v>0</v>
      </c>
      <c r="FB8" s="174">
        <v>0</v>
      </c>
      <c r="FC8" s="126">
        <f>N8*km*'VALORES TABELA'!$B$13</f>
        <v>0</v>
      </c>
      <c r="FD8" s="250">
        <f t="shared" si="18"/>
        <v>0</v>
      </c>
      <c r="FE8" s="105"/>
      <c r="FF8" s="108"/>
      <c r="FG8" s="108"/>
      <c r="FH8" s="108"/>
      <c r="FI8" s="108"/>
      <c r="FJ8" s="108"/>
      <c r="FK8" s="108"/>
      <c r="FL8" s="108"/>
      <c r="FM8" s="108"/>
      <c r="FN8" s="108"/>
      <c r="FO8" s="108"/>
      <c r="FP8" s="108"/>
      <c r="FQ8" s="108"/>
      <c r="FR8" s="108"/>
      <c r="FS8" s="108"/>
      <c r="FT8" s="108"/>
      <c r="FU8" s="108"/>
      <c r="FV8" s="108"/>
      <c r="FW8" s="108"/>
      <c r="FX8" s="108"/>
      <c r="FY8" s="108"/>
      <c r="FZ8" s="108"/>
      <c r="GA8" s="108"/>
      <c r="GB8" s="108"/>
      <c r="GC8" s="108"/>
      <c r="GD8" s="108"/>
      <c r="GE8" s="108"/>
      <c r="GF8" s="108"/>
      <c r="GG8" s="108"/>
      <c r="GH8" s="108"/>
      <c r="GI8" s="108"/>
      <c r="GJ8" s="108"/>
      <c r="GK8" s="251"/>
      <c r="GL8" s="103">
        <f t="shared" si="17"/>
        <v>0</v>
      </c>
      <c r="GM8" s="124"/>
      <c r="GN8" s="104"/>
      <c r="GO8" s="104"/>
      <c r="GP8" s="104"/>
      <c r="GQ8" s="104"/>
      <c r="GR8" s="104"/>
      <c r="GS8" s="104"/>
      <c r="GT8" s="104"/>
      <c r="GU8" s="104"/>
      <c r="GV8" s="104"/>
      <c r="GW8" s="104"/>
      <c r="GX8" s="104"/>
      <c r="GY8" s="104"/>
      <c r="GZ8" s="104"/>
      <c r="HA8" s="104"/>
      <c r="HB8" s="104"/>
      <c r="HC8" s="104"/>
      <c r="HD8" s="104"/>
      <c r="HE8" s="104"/>
      <c r="HF8" s="104"/>
      <c r="HG8" s="104"/>
      <c r="HH8" s="104"/>
      <c r="HI8" s="104"/>
      <c r="HJ8" s="104"/>
      <c r="HK8" s="104"/>
      <c r="HL8" s="104"/>
      <c r="HM8" s="104"/>
      <c r="HN8" s="104"/>
      <c r="HO8" s="104"/>
      <c r="HP8" s="104"/>
      <c r="HW8" s="105"/>
      <c r="HY8" s="280">
        <f t="shared" si="19"/>
        <v>0</v>
      </c>
      <c r="HZ8" s="280">
        <f t="shared" si="20"/>
        <v>0</v>
      </c>
      <c r="IA8" s="280">
        <f t="shared" si="21"/>
        <v>0</v>
      </c>
    </row>
    <row r="9" spans="1:237" s="65" customFormat="1" ht="22.5" customHeight="1" x14ac:dyDescent="0.25">
      <c r="A9" s="368" t="s">
        <v>3196</v>
      </c>
      <c r="B9" s="369" t="s">
        <v>3197</v>
      </c>
      <c r="C9" s="375" t="s">
        <v>3193</v>
      </c>
      <c r="D9" s="371" t="s">
        <v>3198</v>
      </c>
      <c r="E9" s="371" t="s">
        <v>3199</v>
      </c>
      <c r="F9" s="376" t="s">
        <v>3181</v>
      </c>
      <c r="G9" s="376" t="s">
        <v>3182</v>
      </c>
      <c r="H9" s="373" t="s">
        <v>2781</v>
      </c>
      <c r="I9" s="374" t="s">
        <v>2781</v>
      </c>
      <c r="J9" s="421" t="s">
        <v>3183</v>
      </c>
      <c r="K9" s="423" t="s">
        <v>3187</v>
      </c>
      <c r="L9" s="329">
        <f>CONTINUA!BV9</f>
        <v>0</v>
      </c>
      <c r="M9" s="329">
        <f>CONTINUA!BW9</f>
        <v>0</v>
      </c>
      <c r="N9" s="342"/>
      <c r="O9" s="289" t="s">
        <v>3404</v>
      </c>
      <c r="P9" s="330">
        <v>0</v>
      </c>
      <c r="Q9" s="400"/>
      <c r="R9" s="401"/>
      <c r="S9" s="400"/>
      <c r="T9" s="401"/>
      <c r="U9" s="400"/>
      <c r="V9" s="401"/>
      <c r="W9" s="400"/>
      <c r="X9" s="401"/>
      <c r="Y9" s="400"/>
      <c r="Z9" s="401"/>
      <c r="AA9" s="400"/>
      <c r="AB9" s="401"/>
      <c r="AC9" s="400"/>
      <c r="AD9" s="401"/>
      <c r="AE9" s="400"/>
      <c r="AF9" s="401"/>
      <c r="AG9" s="400"/>
      <c r="AH9" s="401"/>
      <c r="AI9" s="400"/>
      <c r="AJ9" s="401"/>
      <c r="AK9" s="400"/>
      <c r="AL9" s="401"/>
      <c r="AM9" s="400"/>
      <c r="AN9" s="401"/>
      <c r="AO9" s="400"/>
      <c r="AP9" s="401"/>
      <c r="AQ9" s="400"/>
      <c r="AR9" s="401"/>
      <c r="AS9" s="400"/>
      <c r="AT9" s="401"/>
      <c r="AU9" s="400"/>
      <c r="AV9" s="401"/>
      <c r="AW9" s="400"/>
      <c r="AX9" s="401"/>
      <c r="AY9" s="400"/>
      <c r="AZ9" s="401"/>
      <c r="BA9" s="400"/>
      <c r="BB9" s="401"/>
      <c r="BC9" s="400"/>
      <c r="BD9" s="401"/>
      <c r="BE9" s="400"/>
      <c r="BF9" s="401"/>
      <c r="BG9" s="400"/>
      <c r="BH9" s="401"/>
      <c r="BI9" s="400"/>
      <c r="BJ9" s="401"/>
      <c r="BK9" s="400"/>
      <c r="BL9" s="401"/>
      <c r="BM9" s="400"/>
      <c r="BN9" s="401"/>
      <c r="BO9" s="400"/>
      <c r="BP9" s="401"/>
      <c r="BQ9" s="400"/>
      <c r="BR9" s="401"/>
      <c r="BS9" s="400"/>
      <c r="BT9" s="401"/>
      <c r="BU9" s="400"/>
      <c r="BV9" s="401"/>
      <c r="BW9" s="400"/>
      <c r="BX9" s="401"/>
      <c r="BY9" s="400"/>
      <c r="BZ9" s="401"/>
      <c r="CA9" s="400"/>
      <c r="CB9" s="401"/>
      <c r="CC9" s="400"/>
      <c r="CD9" s="401"/>
      <c r="CE9" s="400"/>
      <c r="CF9" s="401"/>
      <c r="CG9" s="400"/>
      <c r="CH9" s="401"/>
      <c r="CI9" s="400"/>
      <c r="CJ9" s="401"/>
      <c r="CK9" s="400"/>
      <c r="CL9" s="401"/>
      <c r="CM9" s="400"/>
      <c r="CN9" s="401"/>
      <c r="CO9" s="400"/>
      <c r="CP9" s="401"/>
      <c r="CQ9" s="400"/>
      <c r="CR9" s="401"/>
      <c r="CS9" s="400"/>
      <c r="CT9" s="401"/>
      <c r="CU9" s="400"/>
      <c r="CV9" s="401"/>
      <c r="CW9" s="400"/>
      <c r="CX9" s="401"/>
      <c r="CY9" s="400"/>
      <c r="CZ9" s="401"/>
      <c r="DA9" s="400"/>
      <c r="DB9" s="401"/>
      <c r="DC9" s="400"/>
      <c r="DD9" s="401"/>
      <c r="DE9" s="400"/>
      <c r="DF9" s="401"/>
      <c r="DG9" s="400"/>
      <c r="DH9" s="401"/>
      <c r="DI9" s="400"/>
      <c r="DJ9" s="401"/>
      <c r="DK9" s="400"/>
      <c r="DL9" s="401"/>
      <c r="DM9" s="400"/>
      <c r="DN9" s="401"/>
      <c r="DO9" s="400"/>
      <c r="DP9" s="401"/>
      <c r="DQ9" s="400"/>
      <c r="DR9" s="401"/>
      <c r="DS9" s="400"/>
      <c r="DT9" s="401"/>
      <c r="DU9" s="400"/>
      <c r="DV9" s="401"/>
      <c r="DW9" s="400"/>
      <c r="DX9" s="401"/>
      <c r="DY9" s="400"/>
      <c r="DZ9" s="401"/>
      <c r="EA9" s="400"/>
      <c r="EB9" s="401"/>
      <c r="EC9" s="400"/>
      <c r="ED9" s="401"/>
      <c r="EE9" s="400"/>
      <c r="EF9" s="401"/>
      <c r="EG9" s="400"/>
      <c r="EH9" s="401"/>
      <c r="EI9" s="400"/>
      <c r="EJ9" s="447"/>
      <c r="EK9" s="511"/>
      <c r="EL9" s="514"/>
      <c r="EM9" s="448"/>
      <c r="EN9" s="344"/>
      <c r="EO9" s="345"/>
      <c r="EP9" s="171">
        <f t="shared" si="9"/>
        <v>0</v>
      </c>
      <c r="EQ9" s="171">
        <f t="shared" si="10"/>
        <v>0</v>
      </c>
      <c r="ER9" s="171">
        <f t="shared" si="11"/>
        <v>0</v>
      </c>
      <c r="ES9" s="171">
        <f t="shared" si="12"/>
        <v>0</v>
      </c>
      <c r="ET9" s="171">
        <f t="shared" si="13"/>
        <v>0</v>
      </c>
      <c r="EU9" s="171">
        <f t="shared" si="14"/>
        <v>0</v>
      </c>
      <c r="EV9" s="172">
        <f t="shared" si="15"/>
        <v>0</v>
      </c>
      <c r="EW9" s="127"/>
      <c r="EX9" s="248">
        <f t="shared" si="16"/>
        <v>0</v>
      </c>
      <c r="EY9" s="174">
        <f>(L9*regular)+(M9*Cadeirantee)</f>
        <v>0</v>
      </c>
      <c r="EZ9" s="249">
        <f>SUMIF(FG9:GJ9,"&gt;0")</f>
        <v>0</v>
      </c>
      <c r="FA9" s="249">
        <f>SUMIF(FG9:GJ9,"&lt;0")+SUMIF(GN9:HP9,"&lt;0")</f>
        <v>0</v>
      </c>
      <c r="FB9" s="174">
        <v>0</v>
      </c>
      <c r="FC9" s="126">
        <f>N9*km*'VALORES TABELA'!$B$13</f>
        <v>0</v>
      </c>
      <c r="FD9" s="250">
        <f t="shared" si="18"/>
        <v>0</v>
      </c>
      <c r="FE9" s="105"/>
      <c r="FF9" s="118"/>
      <c r="FG9" s="118"/>
      <c r="FH9" s="118"/>
      <c r="FI9" s="118"/>
      <c r="FJ9" s="118"/>
      <c r="FK9" s="118"/>
      <c r="FL9" s="118"/>
      <c r="FM9" s="118"/>
      <c r="FN9" s="118"/>
      <c r="FO9" s="118"/>
      <c r="FP9" s="118"/>
      <c r="FQ9" s="118"/>
      <c r="FR9" s="118"/>
      <c r="FS9" s="118"/>
      <c r="FT9" s="118"/>
      <c r="FU9" s="118"/>
      <c r="FV9" s="118"/>
      <c r="FW9" s="118"/>
      <c r="FX9" s="118"/>
      <c r="FY9" s="118"/>
      <c r="FZ9" s="118"/>
      <c r="GA9" s="118"/>
      <c r="GB9" s="118"/>
      <c r="GC9" s="118"/>
      <c r="GD9" s="118"/>
      <c r="GE9" s="118"/>
      <c r="GF9" s="118"/>
      <c r="GG9" s="118"/>
      <c r="GH9" s="118"/>
      <c r="GI9" s="118"/>
      <c r="GJ9" s="118"/>
      <c r="GK9" s="252"/>
      <c r="GL9" s="103">
        <f t="shared" si="17"/>
        <v>0</v>
      </c>
      <c r="GM9" s="124"/>
      <c r="GN9" s="104"/>
      <c r="GO9" s="104"/>
      <c r="GP9" s="104"/>
      <c r="GQ9" s="104"/>
      <c r="GR9" s="104"/>
      <c r="GS9" s="104"/>
      <c r="GT9" s="104"/>
      <c r="GU9" s="104"/>
      <c r="GV9" s="104"/>
      <c r="GW9" s="104"/>
      <c r="GX9" s="104"/>
      <c r="GY9" s="104"/>
      <c r="GZ9" s="104"/>
      <c r="HA9" s="104"/>
      <c r="HB9" s="104"/>
      <c r="HC9" s="104"/>
      <c r="HD9" s="104"/>
      <c r="HE9" s="104"/>
      <c r="HF9" s="104"/>
      <c r="HG9" s="104"/>
      <c r="HH9" s="104"/>
      <c r="HI9" s="104"/>
      <c r="HJ9" s="104"/>
      <c r="HK9" s="104"/>
      <c r="HL9" s="104"/>
      <c r="HM9" s="104"/>
      <c r="HN9" s="104"/>
      <c r="HO9" s="104"/>
      <c r="HP9" s="104"/>
      <c r="HQ9" s="64"/>
      <c r="HW9" s="105"/>
      <c r="HY9" s="280">
        <f t="shared" si="19"/>
        <v>0</v>
      </c>
      <c r="HZ9" s="280">
        <f t="shared" si="20"/>
        <v>0</v>
      </c>
      <c r="IA9" s="280">
        <f t="shared" si="21"/>
        <v>0</v>
      </c>
    </row>
    <row r="10" spans="1:237" s="106" customFormat="1" ht="22.5" customHeight="1" thickBot="1" x14ac:dyDescent="0.3">
      <c r="A10" s="377" t="s">
        <v>3196</v>
      </c>
      <c r="B10" s="378" t="s">
        <v>3197</v>
      </c>
      <c r="C10" s="379" t="s">
        <v>3193</v>
      </c>
      <c r="D10" s="380" t="s">
        <v>3198</v>
      </c>
      <c r="E10" s="380" t="s">
        <v>3199</v>
      </c>
      <c r="F10" s="381" t="s">
        <v>3181</v>
      </c>
      <c r="G10" s="381" t="s">
        <v>3182</v>
      </c>
      <c r="H10" s="382" t="s">
        <v>2781</v>
      </c>
      <c r="I10" s="383" t="s">
        <v>2781</v>
      </c>
      <c r="J10" s="421" t="s">
        <v>3183</v>
      </c>
      <c r="K10" s="424" t="s">
        <v>60</v>
      </c>
      <c r="L10" s="329">
        <f>CONTINUA!BV10</f>
        <v>0</v>
      </c>
      <c r="M10" s="329">
        <f>CONTINUA!BW10</f>
        <v>0</v>
      </c>
      <c r="N10" s="343"/>
      <c r="O10" s="290" t="s">
        <v>3404</v>
      </c>
      <c r="P10" s="330">
        <v>0</v>
      </c>
      <c r="Q10" s="400"/>
      <c r="R10" s="401"/>
      <c r="S10" s="400"/>
      <c r="T10" s="401"/>
      <c r="U10" s="400"/>
      <c r="V10" s="401"/>
      <c r="W10" s="400"/>
      <c r="X10" s="401"/>
      <c r="Y10" s="400"/>
      <c r="Z10" s="401"/>
      <c r="AA10" s="400"/>
      <c r="AB10" s="401"/>
      <c r="AC10" s="400"/>
      <c r="AD10" s="401"/>
      <c r="AE10" s="400"/>
      <c r="AF10" s="401"/>
      <c r="AG10" s="400"/>
      <c r="AH10" s="401"/>
      <c r="AI10" s="400"/>
      <c r="AJ10" s="401"/>
      <c r="AK10" s="400"/>
      <c r="AL10" s="401"/>
      <c r="AM10" s="400"/>
      <c r="AN10" s="401"/>
      <c r="AO10" s="400"/>
      <c r="AP10" s="401"/>
      <c r="AQ10" s="400"/>
      <c r="AR10" s="401"/>
      <c r="AS10" s="400"/>
      <c r="AT10" s="401"/>
      <c r="AU10" s="400"/>
      <c r="AV10" s="401"/>
      <c r="AW10" s="400"/>
      <c r="AX10" s="401"/>
      <c r="AY10" s="400"/>
      <c r="AZ10" s="401"/>
      <c r="BA10" s="400"/>
      <c r="BB10" s="401"/>
      <c r="BC10" s="400"/>
      <c r="BD10" s="401"/>
      <c r="BE10" s="400"/>
      <c r="BF10" s="401"/>
      <c r="BG10" s="400"/>
      <c r="BH10" s="401"/>
      <c r="BI10" s="400"/>
      <c r="BJ10" s="401"/>
      <c r="BK10" s="400"/>
      <c r="BL10" s="401"/>
      <c r="BM10" s="400"/>
      <c r="BN10" s="401"/>
      <c r="BO10" s="400"/>
      <c r="BP10" s="401"/>
      <c r="BQ10" s="400"/>
      <c r="BR10" s="401"/>
      <c r="BS10" s="400"/>
      <c r="BT10" s="401"/>
      <c r="BU10" s="400"/>
      <c r="BV10" s="401"/>
      <c r="BW10" s="400"/>
      <c r="BX10" s="401"/>
      <c r="BY10" s="400"/>
      <c r="BZ10" s="401"/>
      <c r="CA10" s="400"/>
      <c r="CB10" s="401"/>
      <c r="CC10" s="400"/>
      <c r="CD10" s="401"/>
      <c r="CE10" s="400"/>
      <c r="CF10" s="401"/>
      <c r="CG10" s="400"/>
      <c r="CH10" s="401"/>
      <c r="CI10" s="400"/>
      <c r="CJ10" s="401"/>
      <c r="CK10" s="400"/>
      <c r="CL10" s="401"/>
      <c r="CM10" s="400"/>
      <c r="CN10" s="401"/>
      <c r="CO10" s="400"/>
      <c r="CP10" s="401"/>
      <c r="CQ10" s="400"/>
      <c r="CR10" s="401"/>
      <c r="CS10" s="400"/>
      <c r="CT10" s="401"/>
      <c r="CU10" s="400"/>
      <c r="CV10" s="401"/>
      <c r="CW10" s="400"/>
      <c r="CX10" s="401"/>
      <c r="CY10" s="400"/>
      <c r="CZ10" s="401"/>
      <c r="DA10" s="400"/>
      <c r="DB10" s="401"/>
      <c r="DC10" s="400"/>
      <c r="DD10" s="401"/>
      <c r="DE10" s="400"/>
      <c r="DF10" s="401"/>
      <c r="DG10" s="400"/>
      <c r="DH10" s="401"/>
      <c r="DI10" s="400"/>
      <c r="DJ10" s="401"/>
      <c r="DK10" s="400"/>
      <c r="DL10" s="401"/>
      <c r="DM10" s="400"/>
      <c r="DN10" s="401"/>
      <c r="DO10" s="400"/>
      <c r="DP10" s="401"/>
      <c r="DQ10" s="400"/>
      <c r="DR10" s="401"/>
      <c r="DS10" s="400"/>
      <c r="DT10" s="401"/>
      <c r="DU10" s="400"/>
      <c r="DV10" s="401"/>
      <c r="DW10" s="400"/>
      <c r="DX10" s="401"/>
      <c r="DY10" s="400"/>
      <c r="DZ10" s="401"/>
      <c r="EA10" s="400"/>
      <c r="EB10" s="401"/>
      <c r="EC10" s="400"/>
      <c r="ED10" s="401"/>
      <c r="EE10" s="400"/>
      <c r="EF10" s="401"/>
      <c r="EG10" s="400"/>
      <c r="EH10" s="401"/>
      <c r="EI10" s="400"/>
      <c r="EJ10" s="447"/>
      <c r="EK10" s="512"/>
      <c r="EL10" s="515"/>
      <c r="EM10" s="450"/>
      <c r="EN10" s="348"/>
      <c r="EO10" s="348"/>
      <c r="EP10" s="179">
        <f t="shared" si="9"/>
        <v>0</v>
      </c>
      <c r="EQ10" s="179">
        <f t="shared" si="10"/>
        <v>0</v>
      </c>
      <c r="ER10" s="179">
        <f t="shared" si="11"/>
        <v>0</v>
      </c>
      <c r="ES10" s="179">
        <f t="shared" si="12"/>
        <v>0</v>
      </c>
      <c r="ET10" s="179">
        <f t="shared" si="13"/>
        <v>0</v>
      </c>
      <c r="EU10" s="179">
        <f t="shared" si="14"/>
        <v>0</v>
      </c>
      <c r="EV10" s="172">
        <f t="shared" si="15"/>
        <v>0</v>
      </c>
      <c r="EW10" s="253"/>
      <c r="EX10" s="254">
        <v>0</v>
      </c>
      <c r="EY10" s="180">
        <v>0</v>
      </c>
      <c r="EZ10" s="255">
        <v>0</v>
      </c>
      <c r="FA10" s="255">
        <v>0</v>
      </c>
      <c r="FB10" s="180">
        <f>SUM(FF10:GI10)/2</f>
        <v>0</v>
      </c>
      <c r="FC10" s="256">
        <f>N10*km*'VALORES TABELA'!$B$13</f>
        <v>0</v>
      </c>
      <c r="FD10" s="250">
        <f t="shared" si="18"/>
        <v>0</v>
      </c>
      <c r="FE10" s="257"/>
      <c r="FF10" s="181">
        <f>((Q10+S10)*Percapita)+((R10+T10)*Cadeirante)</f>
        <v>0</v>
      </c>
      <c r="FG10" s="181">
        <f>((U10+W10)*Percapita/30*FG$4)+((V10+X10)*Cadeirante/30*FG$4)</f>
        <v>0</v>
      </c>
      <c r="FH10" s="181">
        <f>((Y10+AA10)*Percapita/30*FH$4)+((Z10+AB10)*Cadeirante/30*FH$4)</f>
        <v>0</v>
      </c>
      <c r="FI10" s="181">
        <f>((AC10+AE10)*Percapita/30*FI$4)+((AD10+AF10)*Cadeirante/30*FI$4)</f>
        <v>0</v>
      </c>
      <c r="FJ10" s="181">
        <f>((AG10+AI10)*Percapita/30*FJ$4)+((AH10+AJ10)*Cadeirante/30*FJ$4)</f>
        <v>0</v>
      </c>
      <c r="FK10" s="181">
        <f>((AK10+AM10)*Percapita/30*FK$4)+((AL10+AN10)*Cadeirante/30*FK$4)</f>
        <v>0</v>
      </c>
      <c r="FL10" s="181">
        <f>((AO10+AQ10)*Percapita/30*FL$4)+((AP10+AR10)*Cadeirante/30*FL$4)</f>
        <v>0</v>
      </c>
      <c r="FM10" s="181">
        <f>((AS10+AU10)*Percapita/30*FM$4)+((AT10+AV10)*Cadeirante/30*FM$4)</f>
        <v>0</v>
      </c>
      <c r="FN10" s="181">
        <f>((AW10+AY10)*Percapita/30*FN$4)+((AX10+AZ10)*Cadeirante/30*FN$4)</f>
        <v>0</v>
      </c>
      <c r="FO10" s="181">
        <f>((BA10+BC10)*Percapita/30*FO$4)+((BB10+BD10)*Cadeirante/30*FO$4)</f>
        <v>0</v>
      </c>
      <c r="FP10" s="181">
        <f>((BE10+BG10)*Percapita/30*FP$4)+((BF10+BH10)*Cadeirante/30*FP$4)</f>
        <v>0</v>
      </c>
      <c r="FQ10" s="181">
        <f>((BI10+BK10)*Percapita/30*FQ$4)+((BJ10+BL10)*Cadeirante/30*FQ$4)</f>
        <v>0</v>
      </c>
      <c r="FR10" s="181">
        <f>((BM10+BO10)*Percapita/30*FR$4)+((BN10+BP10)*Cadeirante/30*FR$4)</f>
        <v>0</v>
      </c>
      <c r="FS10" s="181">
        <f>((BQ10+BS10)*Percapita/30*FS$4)+((BR10+BT10)*Cadeirante/30*FS$4)</f>
        <v>0</v>
      </c>
      <c r="FT10" s="181">
        <f>((BU10+BW10)*Percapita/30*FT$4)+((BV10+BX10)*Cadeirante/30*FT$4)</f>
        <v>0</v>
      </c>
      <c r="FU10" s="181">
        <f>((BY10+CA10)*Percapita/30*FU$4)+((BZ10+CB10)*Cadeirante/30*FU$4)</f>
        <v>0</v>
      </c>
      <c r="FV10" s="181">
        <f>((CC10+CE10)*Percapita/30*FV$4)+((CD10+CF10)*Cadeirante/30*FV$4)</f>
        <v>0</v>
      </c>
      <c r="FW10" s="181">
        <f>((CG10+CI10)*Percapita/30*FW$4)+((CI10+CK10)*Cadeirante/30*FW$4)</f>
        <v>0</v>
      </c>
      <c r="FX10" s="181">
        <f>((CK10+CM10)*Percapita/30*FX$4)+((CL10+CN10)*Cadeirante/30*FX$4)</f>
        <v>0</v>
      </c>
      <c r="FY10" s="181">
        <f>((CO10+CQ10)*Percapita/30*FY$4)+((CP10+CR10)*Cadeirante/30*FY$4)</f>
        <v>0</v>
      </c>
      <c r="FZ10" s="181">
        <f>((CS10+CU10)*Percapita/30*FZ$4)+((CT10+CV10)*Cadeirante/30*FZ$4)</f>
        <v>0</v>
      </c>
      <c r="GA10" s="181">
        <f>((CW10+CY10)*Percapita/30*GA$4)+((CX10+CZ10)*Cadeirante/30*GA$4)</f>
        <v>0</v>
      </c>
      <c r="GB10" s="181">
        <f>((DA10+DC10)*Percapita/30*GB$4)+((DB10+DD10)*Cadeirante/30*GB$4)</f>
        <v>0</v>
      </c>
      <c r="GC10" s="181">
        <f>((DE10+DG10)*Percapita/30*GC$4)+((DF10+DH10)*Cadeirante/30*GC$4)</f>
        <v>0</v>
      </c>
      <c r="GD10" s="181">
        <f>((DI10+DK10)*Percapita/30*GD$4)+((DJ10+DL10)*Cadeirante/30*GD$4)</f>
        <v>0</v>
      </c>
      <c r="GE10" s="181">
        <f>((DM10+DO10)*Percapita/30*GE$4)+((DN10+DP10)*Cadeirante/30*GE$4)</f>
        <v>0</v>
      </c>
      <c r="GF10" s="181">
        <f>((DQ10+DS10)*Percapita/30*GF$4)+((DR10+DT10)*Cadeirante/30*GF$4)</f>
        <v>0</v>
      </c>
      <c r="GG10" s="181">
        <f>((DU10+DW10)*Percapita/30*GG$4)+((DV10+DX10)*Cadeirante/30*GG$4)</f>
        <v>0</v>
      </c>
      <c r="GH10" s="181">
        <f>((DY10+EA10)*Percapita/30*GH$4)+((DZ10+EB10)*Cadeirante/30*GH$4)</f>
        <v>0</v>
      </c>
      <c r="GI10" s="181">
        <f>((EC10+EE10)*Percapita/30*GI$4)+((ED10+EF10)*Cadeirante/30*GI$4)</f>
        <v>0</v>
      </c>
      <c r="GJ10" s="181">
        <f>((EG10+EI10)*Percapita)+((EH10+EJ10)*Cadeirante)</f>
        <v>0</v>
      </c>
      <c r="GK10" s="258"/>
      <c r="GL10" s="103">
        <f t="shared" si="17"/>
        <v>0</v>
      </c>
      <c r="GM10" s="124"/>
      <c r="GN10" s="182"/>
      <c r="GO10" s="182"/>
      <c r="GP10" s="182"/>
      <c r="GQ10" s="182"/>
      <c r="GR10" s="182"/>
      <c r="GS10" s="182"/>
      <c r="GT10" s="182"/>
      <c r="GU10" s="182"/>
      <c r="GV10" s="182"/>
      <c r="GW10" s="182"/>
      <c r="GX10" s="182"/>
      <c r="GY10" s="182"/>
      <c r="GZ10" s="182"/>
      <c r="HA10" s="182"/>
      <c r="HB10" s="182"/>
      <c r="HC10" s="182"/>
      <c r="HD10" s="182"/>
      <c r="HE10" s="182"/>
      <c r="HF10" s="182"/>
      <c r="HG10" s="182"/>
      <c r="HH10" s="182"/>
      <c r="HI10" s="182"/>
      <c r="HJ10" s="182"/>
      <c r="HK10" s="182"/>
      <c r="HL10" s="182"/>
      <c r="HM10" s="182"/>
      <c r="HN10" s="182"/>
      <c r="HO10" s="182"/>
      <c r="HP10" s="259"/>
      <c r="HQ10" s="64"/>
      <c r="HW10" s="257"/>
      <c r="HY10" s="280">
        <f t="shared" si="19"/>
        <v>0</v>
      </c>
      <c r="HZ10" s="280">
        <f t="shared" si="20"/>
        <v>0</v>
      </c>
      <c r="IA10" s="280">
        <f t="shared" si="21"/>
        <v>0</v>
      </c>
    </row>
    <row r="11" spans="1:237" s="106" customFormat="1" ht="22.5" customHeight="1" x14ac:dyDescent="0.25">
      <c r="A11" t="s">
        <v>3200</v>
      </c>
      <c r="B11" s="522" t="s">
        <v>3201</v>
      </c>
      <c r="C11" s="523">
        <v>1</v>
      </c>
      <c r="D11" s="524" t="s">
        <v>3202</v>
      </c>
      <c r="E11" s="524" t="s">
        <v>3203</v>
      </c>
      <c r="F11" s="525" t="s">
        <v>3181</v>
      </c>
      <c r="G11" s="525" t="s">
        <v>3182</v>
      </c>
      <c r="H11" s="350" t="s">
        <v>2782</v>
      </c>
      <c r="I11" s="351" t="s">
        <v>2782</v>
      </c>
      <c r="J11" s="409" t="s">
        <v>3183</v>
      </c>
      <c r="K11" s="410" t="s">
        <v>3184</v>
      </c>
      <c r="L11" s="329">
        <f>CONTINUA!BV11</f>
        <v>0</v>
      </c>
      <c r="M11" s="329">
        <f>CONTINUA!BW11</f>
        <v>0</v>
      </c>
      <c r="N11" s="895"/>
      <c r="O11" s="896" t="s">
        <v>3405</v>
      </c>
      <c r="P11" s="897">
        <v>0</v>
      </c>
      <c r="Q11" s="400"/>
      <c r="R11" s="401"/>
      <c r="S11" s="400"/>
      <c r="T11" s="401"/>
      <c r="U11" s="400"/>
      <c r="V11" s="401"/>
      <c r="W11" s="400"/>
      <c r="X11" s="401"/>
      <c r="Y11" s="400"/>
      <c r="Z11" s="401"/>
      <c r="AA11" s="400"/>
      <c r="AB11" s="401"/>
      <c r="AC11" s="400"/>
      <c r="AD11" s="401"/>
      <c r="AE11" s="400"/>
      <c r="AF11" s="401"/>
      <c r="AG11" s="400"/>
      <c r="AH11" s="401"/>
      <c r="AI11" s="400"/>
      <c r="AJ11" s="401"/>
      <c r="AK11" s="400"/>
      <c r="AL11" s="401"/>
      <c r="AM11" s="400"/>
      <c r="AN11" s="401"/>
      <c r="AO11" s="400"/>
      <c r="AP11" s="401"/>
      <c r="AQ11" s="400"/>
      <c r="AR11" s="401"/>
      <c r="AS11" s="400"/>
      <c r="AT11" s="401"/>
      <c r="AU11" s="400"/>
      <c r="AV11" s="401"/>
      <c r="AW11" s="400"/>
      <c r="AX11" s="401"/>
      <c r="AY11" s="400"/>
      <c r="AZ11" s="401"/>
      <c r="BA11" s="400"/>
      <c r="BB11" s="401"/>
      <c r="BC11" s="400"/>
      <c r="BD11" s="401"/>
      <c r="BE11" s="400"/>
      <c r="BF11" s="401"/>
      <c r="BG11" s="400"/>
      <c r="BH11" s="401"/>
      <c r="BI11" s="400"/>
      <c r="BJ11" s="401"/>
      <c r="BK11" s="400"/>
      <c r="BL11" s="401"/>
      <c r="BM11" s="400"/>
      <c r="BN11" s="401"/>
      <c r="BO11" s="400"/>
      <c r="BP11" s="401"/>
      <c r="BQ11" s="400"/>
      <c r="BR11" s="401"/>
      <c r="BS11" s="400"/>
      <c r="BT11" s="401"/>
      <c r="BU11" s="400"/>
      <c r="BV11" s="401"/>
      <c r="BW11" s="400"/>
      <c r="BX11" s="401"/>
      <c r="BY11" s="400"/>
      <c r="BZ11" s="401"/>
      <c r="CA11" s="400"/>
      <c r="CB11" s="401"/>
      <c r="CC11" s="400"/>
      <c r="CD11" s="401"/>
      <c r="CE11" s="400"/>
      <c r="CF11" s="401"/>
      <c r="CG11" s="400"/>
      <c r="CH11" s="401"/>
      <c r="CI11" s="400"/>
      <c r="CJ11" s="401"/>
      <c r="CK11" s="400"/>
      <c r="CL11" s="401"/>
      <c r="CM11" s="400"/>
      <c r="CN11" s="401"/>
      <c r="CO11" s="400"/>
      <c r="CP11" s="401"/>
      <c r="CQ11" s="400"/>
      <c r="CR11" s="401"/>
      <c r="CS11" s="400"/>
      <c r="CT11" s="401"/>
      <c r="CU11" s="400"/>
      <c r="CV11" s="401"/>
      <c r="CW11" s="400"/>
      <c r="CX11" s="401"/>
      <c r="CY11" s="400"/>
      <c r="CZ11" s="401"/>
      <c r="DA11" s="400"/>
      <c r="DB11" s="401"/>
      <c r="DC11" s="400"/>
      <c r="DD11" s="401"/>
      <c r="DE11" s="400"/>
      <c r="DF11" s="401"/>
      <c r="DG11" s="400"/>
      <c r="DH11" s="401"/>
      <c r="DI11" s="400"/>
      <c r="DJ11" s="401"/>
      <c r="DK11" s="400"/>
      <c r="DL11" s="401"/>
      <c r="DM11" s="400"/>
      <c r="DN11" s="401"/>
      <c r="DO11" s="400"/>
      <c r="DP11" s="401"/>
      <c r="DQ11" s="400"/>
      <c r="DR11" s="401"/>
      <c r="DS11" s="400"/>
      <c r="DT11" s="401"/>
      <c r="DU11" s="400"/>
      <c r="DV11" s="401"/>
      <c r="DW11" s="400"/>
      <c r="DX11" s="401"/>
      <c r="DY11" s="400"/>
      <c r="DZ11" s="401"/>
      <c r="EA11" s="400"/>
      <c r="EB11" s="401"/>
      <c r="EC11" s="400"/>
      <c r="ED11" s="401"/>
      <c r="EE11" s="400"/>
      <c r="EF11" s="401"/>
      <c r="EG11" s="400"/>
      <c r="EH11" s="401"/>
      <c r="EI11" s="400"/>
      <c r="EJ11" s="447"/>
      <c r="EK11" s="510"/>
      <c r="EL11" s="513"/>
      <c r="EM11" s="520"/>
      <c r="EN11" s="520"/>
      <c r="EO11" s="520"/>
      <c r="EP11" s="171">
        <f t="shared" ref="EP11:EP74" si="22">Q11</f>
        <v>0</v>
      </c>
      <c r="EQ11" s="171">
        <f t="shared" ref="EQ11:EQ74" si="23">U11+Y11+AC11+AG11+AK11+AO11+AS11+AW11+BA11+BE11+BI11+BM11+BQ11+BU11+BY11+CC11+CG11+CK11+CO11+CS11+CW11+DA11+DE11+DI11+DM11+DQ11+DU11+DY11+EC11+EG11</f>
        <v>0</v>
      </c>
      <c r="ER11" s="171">
        <f t="shared" ref="ER11:ER74" si="24">S11+W11+AA11+AE11+AI11+AM11+AQ11+AU11+AY11+BC11+BG11+BK11+BO11+BS11+BW11+CA11+CE11+CI11+CM11+CQ11+CU11+CY11+DC11+DG11+DK11+DO11+DS11+DW11+EA11+EE11+EI11</f>
        <v>0</v>
      </c>
      <c r="ES11" s="171">
        <f t="shared" ref="ES11:ES74" si="25">R11</f>
        <v>0</v>
      </c>
      <c r="ET11" s="171">
        <f t="shared" ref="ET11:ET74" si="26">V11+Z11+AD11+AH11+AL11+AP11+AT11+AX11+BB11+BF11+BJ11+BN11+BR11+BV11+BZ11+CD11+CH11+CL11+CP11+CT11+CX11+DB11+DF11+DJ11+DN11+DR11+DV11+DZ11+ED11+EH11</f>
        <v>0</v>
      </c>
      <c r="EU11" s="171">
        <f t="shared" ref="EU11:EU74" si="27">T11+X11+AB11+AF11+AJ11+AN11+AR11+AV11+AZ11+BD11+BH11+BL11+BP11+BT11+BX11+CB11+CF11+CJ11+CN11+CR11+CV11+CZ11+DD11+DH11+DL11+DP11+DT11+DX11+EB11+EF11+EJ11</f>
        <v>0</v>
      </c>
      <c r="EV11" s="172">
        <f t="shared" ref="EV11:EV74" si="28">EP11+EQ11+ES11+ET11+ER11+EU11</f>
        <v>0</v>
      </c>
      <c r="EW11" s="367">
        <f>IF(C11=4,IF(MAX(Q11:EJ13)&gt;0,(Especiall/30*(IF(($G11-$F11)=($G$5-$F$5),30,IF(DAY($G11)=31,($G11-$F11),($G11-$F11)+1)))),0),0)</f>
        <v>0</v>
      </c>
      <c r="EX11" s="248">
        <f t="shared" ref="EX11:EX14" si="29">FF11</f>
        <v>4622.76</v>
      </c>
      <c r="EY11" s="174">
        <f>(L11*regular)+(M11*Cadeirantee)</f>
        <v>0</v>
      </c>
      <c r="EZ11" s="249">
        <f>SUMIF(FG11:GJ11,"&gt;0")</f>
        <v>0</v>
      </c>
      <c r="FA11" s="249">
        <f>SUMIF(FG11:GJ11,"&lt;0")+SUMIF(GN11:HP11,"&lt;0")</f>
        <v>0</v>
      </c>
      <c r="FB11" s="174">
        <v>0</v>
      </c>
      <c r="FC11" s="175">
        <f>N11*km*'VALORES TABELA'!$B$13</f>
        <v>0</v>
      </c>
      <c r="FD11" s="250">
        <f>GL11</f>
        <v>0</v>
      </c>
      <c r="FE11" s="176">
        <f>(EW11+EW12+EW13+EW14+EX11+EX12+EX13+EX14+EY11+EY12+EY13+EY14+EY15+EZ11+EZ12+EZ13+EZ14+FA11+FA12+FA13+FA14+FC11+FC12+FC13+FC14+HY11-HZ11-IA11+FD11+FD12+FD13+FD14+FB15)</f>
        <v>4622.76</v>
      </c>
      <c r="FF11" s="177">
        <f>IF(C11=4,SUM(Q11+Q12+Q13+S11+S12+S13)*Percapita/30*FF$4+(R11+R12+R13+T11+T12+T13)*Cadeirante/30*FF$4,IF(C11=3,IF(Q14+S14=10,Fixo/30*FF$4+(Q11+Q12+Q13+S11+S12+S13)*Percapita/30*FF$4+(R14+T14)*Cadeirante/30*FF$4,IF(Q14+S14&lt;=9,(Q14+S14)*Crechee/30*FF$4)+(R14+T14)*Cadeirante/30*FF$4+(Q11+Q12+Q13+S11+S12+S13)*Percapita/30*FF$4)+IF(Q14+S14&gt;=11,Fixo/30*FF$4+(Q14+S14-10)*Crechee/30*FF$4,0),IF(C11=2,IF(R11+R12+R13+R14+T11+T12+T13+T14=1,Cadeirante/30*FF$4,IF(R11+R12+R13+R14+T11+T12+T13+T14=2,Fixo/30*FF$4,IF(R11+R12+R13+R14+T11+T12+T13+T14&gt;2,Fixo/30*FF$4+(R11+R12+R13+R14+T11+T12+T13+T14-2)*Cadeirante/30*FF$4)))+(Q11+Q12+Q13+S11+S12+S13)*Percapita/30*FF$4+(Q14+S14)*Crechee/30*FF$4,IF(C11=1,IF(Q11+Q12+Q13+R11+R12+R13+S11+S12+S13+T11+T12+T13&lt;=15,(Q11+Q12+Q13+S11+S12+S13)*Percapita/30*FF$4,IF(Q11+Q12+Q13+R11+R12+R13+S11+S12+S13+T11+T12+T13&gt;=16,Fixo/30*FF$4+(Q11+Q12+Q13+R11+R12+R13+S11+S12+S13+T11+T12-16)*Percapita/30*FF$4))))))</f>
        <v>4622.76</v>
      </c>
      <c r="FG11" s="177">
        <f>IF(C11=4,SUM(U11+U12+U13+W11+W12+W13)*Percapita/30*FG$4+(V11+V12+V13+X11+X12+X13)*Cadeirante/30*FG$4,IF(C11=3,IF(U14+W14=10,Fixo/30*FG$4+(U11+U12+U13+W11+W12+W13)*Percapita/30*FG$4+(V14+X14)*Cadeirante/30*FG$4,IF(U14+W14&lt;=9,(U14+W14)*Crechee/30*FG$4)+(V14+X14)*Cadeirante/30*FG$4+(U11+U12+U13+W11+W12+W13)*Percapita/30*FG$4)+IF(U14+W14&gt;=11,Fixo/30*FG$4+(U14+W14-10)*Crechee/30*FG$4,0),IF(C11=2,IF(V11+V12+V13+V14+X11+X12+X13+X14=1,Cadeirante/30*FG$4,IF(V11+V12+V13+V14+X11+X12+X13+X14=2,Fixo/30*FG$4,IF(V11+V12+V13+V14+X11+X12+X13+X14&gt;2,Fixo/30*FG$4+(V11+V12+V13+V14+X11+X12+X13+X14-2)*Cadeirante/30*FG$4)))+(U11+U12+U13+W11+W12+W13)*Percapita/30*FG$4+(U14+W14)*Crechee/30*FG$4,IF(C11=1,IF(U11+U12+U13+V11+V12+V13+W11+W12+W13+X11+X12+X13&lt;=15,(U11+U12+U13+W11+W12+W13)*Percapita/30*FG$4,IF(U11+U12+U13+V11+V12+V13+W11+W12+W13+X11+X12+X13&gt;=16,Fixo/30*FG$4+(U11+U12+U13+V11+V12+V13+W11+W12+W13+X11+X12-16)*Percapita/30*FG$4))))))</f>
        <v>0</v>
      </c>
      <c r="FH11" s="177">
        <f>IF(C11=4,SUM(Y11+Y12+Y13+AA11+AA12+AA13)*Percapita/30*FH$4+(Z11+Z12+Z13+AB11+AB12+AB13)*Cadeirante/30*FH$4,IF(C11=3,IF(Y14+AA14=10,Fixo/30*FH$4+(Y11+Y12+Y13+AA11+AA12+AA13)*Percapita/30*FH$4+(Z14+AB14)*Cadeirante/30*FH$4,IF(Y14+AA14&lt;=9,(Y14+AA14)*Crechee/30*FH$4)+(Z14+AB14)*Cadeirante/30*FH$4+(Y11+Y12+Y13+AA11+AA12+AA13)*Percapita/30*FH$4)+IF(Y14+AA14&gt;=11,Fixo/30*FH$4+(Y14+AA14-10)*Crechee/30*FH$4,0),IF(C11=2,IF(Z11+Z12+Z13+Z14+AB11+AB12+AB13+AB14=1,Cadeirante/30*FH$4,IF(Z11+Z12+Z13+Z14+AB11+AB12+AB13+AB14=2,Fixo/30*FH$4,IF(Z11+Z12+Z13+Z14+AB11+AB12+AB13+AB14&gt;2,Fixo/30*FH$4+(Z11+Z12+Z13+Z14+AB11+AB12+AB13+AB14-2)*Cadeirante/30*FH$4)))+(Y11+Y12+Y13+AA11+AA12+AA13)*Percapita/30*FH$4+(Y14+AA14)*Crechee/30*FH$4,IF(C11=1,IF(Y11+Y12+Y13+Z11+Z12+Z13+AA11+AA12+AA13+AB11+AB12+AB13&lt;=15,(Y11+Y12+Y13+AA11+AA12+AA13)*Percapita/30*FH$4,IF(Y11+Y12+Y13+Z11+Z12+Z13+AA11+AA12+AA13+AB11+AB12+AB13&gt;=16,Fixo/30*FH$4+(Y11+Y12+Y13+Z11+Z12+Z13+AA11+AA12+AA13+AB11+AB12-16)*Percapita/30*FH$4))))))</f>
        <v>0</v>
      </c>
      <c r="FI11" s="177">
        <f>IF(C11=4,SUM(AC11+AC12+AC13+AE11+AE12+AE13)*Percapita/30*FI$4+(AD11+AD12+AD13+AF11+AF12+AF13)*Cadeirante/30*FI$4,IF(C11=3,IF(AC14+AE14=10,Fixo/30*FI$4+(AC11+AC12+AC13+AE11+AE12+AE13)*Percapita/30*FI$4+(AD14+AF14)*Cadeirante/30*FI$4,IF(AC14+AE14&lt;=9,(AC14+AE14)*Crechee/30*FI$4)+(AD14+AF14)*Cadeirante/30*FI$4+(AC11+AC12+AC13+AE11+AE12+AE13)*Percapita/30*FI$4)+IF(AC14+AE14&gt;=11,Fixo/30*FI$4+(AC14+AE14-10)*Crechee/30*FI$4,0),IF(C11=2,IF(AD11+AD12+AD13+AD14+AF11+AF12+AF13+AF14=1,Cadeirante/30*FI$4,IF(AD11+AD12+AD13+AD14+AF11+AF12+AF13+AF14=2,Fixo/30*FI$4,IF(AD11+AD12+AD13+AD14+AF11+AF12+AF13+AF14&gt;2,Fixo/30*FI$4+(AD11+AD12+AD13+AD14+AF11+AF12+AF13+AF14-2)*Cadeirante/30*FI$4)))+(AC11+AC12+AC13+AE11+AE12+AE13)*Percapita/30*FI$4+(AC14+AE14)*Crechee/30*FI$4,IF(C11=1,IF(AC11+AC12+AC13+AD11+AD12+AD13+AE11+AE12+AE13+AF11+AF12+AF13&lt;=15,(AC11+AC12+AC13+AE11+AE12+AE13)*Percapita/30*FI$4,IF(AC11+AC12+AC13+AD11+AD12+AD13+AE11+AE12+AE13+AF11+AF12+AF13&gt;=16,Fixo/30*FI$4+(AC11+AC12+AC13+AD11+AD12+AD13+AE11+AE12+AE13+AF11+AF12-16)*Percapita/30*FI$4))))))</f>
        <v>0</v>
      </c>
      <c r="FJ11" s="177">
        <f>IF(C11=4,SUM(AG11+AG12+AG13+AI11+AI12+AI13)*Percapita/30*FJ$4+(AH11+AH12+AH13+AJ11+AJ12+AJ13)*Cadeirante/30*FJ$4,IF(C11=3,IF(AG14+AI14=10,Fixo/30*FJ$4+(AG11+AG12+AG13+AI11+AI12+AI13)*Percapita/30*FJ$4+(AH14+AJ14)*Cadeirante/30*FJ$4,IF(AG14+AI14&lt;=9,(AG14+AI14)*Crechee/30*FJ$4)+(AH14+AJ14)*Cadeirante/30*FJ$4+(AG11+AG12+AG13+AI11+AI12+AI13)*Percapita/30*FJ$4)+IF(AG14+AI14&gt;=11,Fixo/30*FJ$4+(AG14+AI14-10)*Crechee/30*FJ$4,0),IF(C11=2,IF(AH11+AH12+AH13+AH14+AJ11+AJ12+AJ13+AJ14=1,Cadeirante/30*FJ$4,IF(AH11+AH12+AH13+AH14+AJ11+AJ12+AJ13+AJ14=2,Fixo/30*FJ$4,IF(AH11+AH12+AH13+AH14+AJ11+AJ12+AJ13+AJ14&gt;2,Fixo/30*FJ$4+(AH11+AH12+AH13+AH14+AJ11+AJ12+AJ13+AJ14-2)*Cadeirante/30*FJ$4)))+(AG11+AG12+AG13+AI11+AI12+AI13)*Percapita/30*FJ$4+(AG14+AI14)*Crechee/30*FJ$4,IF(C11=1,IF(AG11+AG12+AG13+AH11+AH12+AH13+AI11+AI12+AI13+AJ11+AJ12+AJ13&lt;=15,(AG11+AG12+AG13+AI11+AI12+AI13)*Percapita/30*FJ$4,IF(AG11+AG12+AG13+AH11+AH12+AH13+AI11+AI12+AI13+AJ11+AJ12+AJ13&gt;=16,Fixo/30*FJ$4+(AG11+AG12+AG13+AH11+AH12+AH13+AI11+AI12+AI13+AJ11+AJ12-16)*Percapita/30*FJ$4))))))</f>
        <v>0</v>
      </c>
      <c r="FK11" s="177">
        <f>IF(C11=4,SUM(AK11+AK12+AK13+AM11+AM12+AM13)*Percapita/30*FK$4+(AL11+AL12+AL13+AN11+AN12+AN13)*Cadeirante/30*FK$4,IF(C11=3,IF(AK14+AM14=10,Fixo/30*FK$4+(AK11+AK12+AK13+AM11+AM12+AM13)*Percapita/30*FK$4+(AL14+AN14)*Cadeirante/30*FK$4,IF(AK14+AM14&lt;=9,(AK14+AM14)*Crechee/30*FK$4)+(AL14+AN14)*Cadeirante/30*FK$4+(AK11+AK12+AK13+AM11+AM12+AM13)*Percapita/30*FK$4)+IF(AK14+AM14&gt;=11,Fixo/30*FK$4+(AK14+AM14-10)*Crechee/30*FK$4,0),IF(C11=2,IF(AL11+AL12+AL13+AL14+AN11+AN12+AN13+AN14=1,Cadeirante/30*FK$4,IF(AL11+AL12+AL13+AL14+AN11+AN12+AN13+AN14=2,Fixo/30*FK$4,IF(AL11+AL12+AL13+AL14+AN11+AN12+AN13+AN14&gt;2,Fixo/30*FK$4+(AL11+AL12+AL13+AL14+AN11+AN12+AN13+AN14-2)*Cadeirante/30*FK$4)))+(AK11+AK12+AK13+AM11+AM12+AM13)*Percapita/30*FK$4+(AK14+AM14)*Crechee/30*FK$4,IF(C11=1,IF(AK11+AK12+AK13+AL11+AL12+AL13+AM11+AM12+AM13+AN11+AN12+AN13&lt;=15,(AK11+AK12+AK13+AM11+AM12+AM13)*Percapita/30*FK$4,IF(AK11+AK12+AK13+AL11+AL12+AL13+AM11+AM12+AM13+AN11+AN12+AN13&gt;=16,Fixo/30*FK$4+(AK11+AK12+AK13+AL11+AL12+AL13+AM11+AM12+AM13+AN11+AN12-16)*Percapita/30*FK$4))))))</f>
        <v>0</v>
      </c>
      <c r="FL11" s="177">
        <f>IF(C11=4,SUM(AO11+AO12+AO13+AQ11+AQ12+AQ13)*Percapita/30*FL$4+(AP11+AP12+AP13+AR11+AR12+AR13)*Cadeirante/30*FL$4,IF(C11=3,IF(AO14+AQ14=10,Fixo/30*FL$4+(AO11+AO12+AO13+AQ11+AQ12+AQ13)*Percapita/30*FL$4+(AP14+AR14)*Cadeirante/30*FL$4,IF(AO14+AQ14&lt;=9,(AO14+AQ14)*Crechee/30*FL$4)+(AP14+AR14)*Cadeirante/30*FL$4+(AO11+AO12+AO13+AQ11+AQ12+AQ13)*Percapita/30*FL$4)+IF(AO14+AQ14&gt;=11,Fixo/30*FL$4+(AO14+AQ14-10)*Crechee/30*FL$4,0),IF(C11=2,IF(AP11+AP12+AP13+AP14+AR11+AR12+AR13+AR14=1,Cadeirante/30*FL$4,IF(AP11+AP12+AP13+AP14+AR11+AR12+AR13+AR14=2,Fixo/30*FL$4,IF(AP11+AP12+AP13+AP14+AR11+AR12+AR13+AR14&gt;2,Fixo/30*FL$4+(AP11+AP12+AP13+AP14+AR11+AR12+AR13+AR14-2)*Cadeirante/30*FL$4)))+(AO11+AO12+AO13+AQ11+AQ12+AQ13)*Percapita/30*FL$4+(AO14+AQ14)*Crechee/30*FL$4,IF(C11=1,IF(AO11+AO12+AO13+AP11+AP12+AP13+AQ11+AQ12+AQ13+AR11+AR12+AR13&lt;=15,(AO11+AO12+AO13+AQ11+AQ12+AQ13)*Percapita/30*FL$4,IF(AO11+AO12+AO13+AP11+AP12+AP13+AQ11+AQ12+AQ13+AR11+AR12+AR13&gt;=16,Fixo/30*FL$4+(AO11+AO12+AO13+AP11+AP12+AP13+AQ11+AQ12+AQ13+AR11+AR12-16)*Percapita/30*FL$4))))))</f>
        <v>0</v>
      </c>
      <c r="FM11" s="177">
        <f>IF(C11=4,SUM(AS11+AS12+AS13+AU11+AU12+AU13)*Percapita/30*FM$4+(AT11+AT12+AT13+AV11+AV12+AV13)*Cadeirante/30*FM$4,IF(C11=3,IF(AS14+AU14=10,Fixo/30*FM$4+(AS11+AS12+AS13+AU11+AU12+AU13)*Percapita/30*FM$4+(AT14+AV14)*Cadeirante/30*FM$4,IF(AS14+AU14&lt;=9,(AS14+AU14)*Crechee/30*FM$4)+(AT14+AV14)*Cadeirante/30*FM$4+(AS11+AS12+AS13+AU11+AU12+AU13)*Percapita/30*FM$4)+IF(AS14+AU14&gt;=11,Fixo/30*FM$4+(AS14+AU14-10)*Crechee/30*FM$4,0),IF(C11=2,IF(AT11+AT12+AT13+AT14+AV11+AV12+AV13+AV14=1,Cadeirante/30*FM$4,IF(AT11+AT12+AT13+AT14+AV11+AV12+AV13+AV14=2,Fixo/30*FM$4,IF(AT11+AT12+AT13+AT14+AV11+AV12+AV13+AV14&gt;2,Fixo/30*FM$4+(AT11+AT12+AT13+AT14+AV11+AV12+AV13+AV14-2)*Cadeirante/30*FM$4)))+(AS11+AS12+AS13+AU11+AU12+AU13)*Percapita/30*FM$4+(AS14+AU14)*Crechee/30*FM$4,IF(C11=1,IF(AS11+AS12+AS13+AT11+AT12+AT13+AU11+AU12+AU13+AV11+AV12+AV13&lt;=15,(AS11+AS12+AS13+AU11+AU12+AU13)*Percapita/30*FM$4,IF(AS11+AS12+AS13+AT11+AT12+AT13+AU11+AU12+AU13+AV11+AV12+AV13&gt;=16,Fixo/30*FM$4+(AS11+AS12+AS13+AT11+AT12+AT13+AU11+AU12+AU13+AV11+AV12-16)*Percapita/30*FM$4))))))</f>
        <v>0</v>
      </c>
      <c r="FN11" s="177">
        <f>IF(C11=4,SUM(AW11+AW12+AW13+AY11+AY12+AY13)*Percapita/30*FN$4+(AX11+AX12+AX13+AZ11+AZ12+AZ13)*Cadeirante/30*FN$4,IF(C11=3,IF(AW14+AY14=10,Fixo/30*FN$4+(AW11+AW12+AW13+AY11+AY12+AY13)*Percapita/30*FN$4+(AX14+AZ14)*Cadeirante/30*FN$4,IF(AW14+AY14&lt;=9,(AW14+AY14)*Crechee/30*FN$4)+(AX14+AZ14)*Cadeirante/30*FN$4+(AW11+AW12+AW13+AY11+AY12+AY13)*Percapita/30*FN$4)+IF(AW14+AY14&gt;=11,Fixo/30*FN$4+(AW14+AY14-10)*Crechee/30*FN$4,0),IF(C11=2,IF(AX11+AX12+AX13+AX14+AZ11+AZ12+AZ13+AZ14=1,Cadeirante/30*FN$4,IF(AX11+AX12+AX13+AX14+AZ11+AZ12+AZ13+AZ14=2,Fixo/30*FN$4,IF(AX11+AX12+AX13+AX14+AZ11+AZ12+AZ13+AZ14&gt;2,Fixo/30*FN$4+(AX11+AX12+AX13+AX14+AZ11+AZ12+AZ13+AZ14-2)*Cadeirante/30*FN$4)))+(AW11+AW12+AW13+AY11+AY12+AY13)*Percapita/30*FN$4+(AW14+AY14)*Crechee/30*FN$4,IF(C11=1,IF(AW11+AW12+AW13+AX11+AX12+AX13+AY11+AY12+AY13+AZ11+AZ12+AZ13&lt;=15,(AW11+AW12+AW13+AY11+AY12+AY13)*Percapita/30*FN$4,IF(AW11+AW12+AW13+AX11+AX12+AX13+AY11+AY12+AY13+AZ11+AZ12+AZ13&gt;=16,Fixo/30*FN$4+(AW11+AW12+AW13+AX11+AX12+AX13+AY11+AY12+AY13+AZ11+AZ12-16)*Percapita/30*FN$4))))))</f>
        <v>0</v>
      </c>
      <c r="FO11" s="177">
        <f>IF(C11=4,SUM(BA11+BA12+BA13+BC11+BC12+BC13)*Percapita/30*FO$4+(BB11+BB12+BB13+BD11+BD12+BD13)*Cadeirante/30*FO$4,IF(C11=3,IF(BA14+BC14=10,Fixo/30*FO$4+(BA11+BA12+BA13+BC11+BC12+BC13)*Percapita/30*FO$4+(BB14+BD14)*Cadeirante/30*FO$4,IF(BA14+BC14&lt;=9,(BA14+BC14)*Crechee/30*FO$4)+(BB14+BD14)*Cadeirante/30*FO$4+(BA11+BA12+BA13+BC11+BC12+BC13)*Percapita/30*FO$4)+IF(BA14+BC14&gt;=11,Fixo/30*FO$4+(BA14+BC14-10)*Crechee/30*FO$4,0),IF(C11=2,IF(BB11+BB12+BB13+BB14+BD11+BD12+BD13+BD14=1,Cadeirante/30*FO$4,IF(BB11+BB12+BB13+BB14+BD11+BD12+BD13+BD14=2,Fixo/30*FO$4,IF(BB11+BB12+BB13+BB14+BD11+BD12+BD13+BD14&gt;2,Fixo/30*FO$4+(BB11+BB12+BB13+BB14+BD11+BD12+BD13+BD14-2)*Cadeirante/30*FO$4)))+(BA11+BA12+BA13+BC11+BC12+BC13)*Percapita/30*FO$4+(BA14+BC14)*Crechee/30*FO$4,IF(C11=1,IF(BA11+BA12+BA13+BB11+BB12+BB13+BC11+BC12+BC13+BD11+BD12+BD13&lt;=15,(BA11+BA12+BA13+BC11+BC12+BC13)*Percapita/30*FO$4,IF(BA11+BA12+BA13+BB11+BB12+BB13+BC11+BC12+BC13+BD11+BD12+BD13&gt;=16,Fixo/30*FO$4+(BA11+BA12+BA13+BB11+BB12+BB13+BC11+BC12+BC13+BD11+BD12-16)*Percapita/30*FO$4))))))</f>
        <v>0</v>
      </c>
      <c r="FP11" s="177">
        <f>IF(C11=4,SUM(BE11+BE12+BE13+BG11+BG12+BG13)*Percapita/30*FP$4+(BF11+BF12+BF13+BH11+BH12+BH13)*Cadeirante/30*FP$4,IF(C11=3,IF(BE14+BG14=10,Fixo/30*FP$4+(BE11+BE12+BE13+BG11+BG12+BG13)*Percapita/30*FP$4+(BF14+BH14)*Cadeirante/30*FP$4,IF(BE14+BG14&lt;=9,(BE14+BG14)*Crechee/30*FP$4)+(BF14+BH14)*Cadeirante/30*FP$4+(BE11+BE12+BE13+BG11+BG12+BG13)*Percapita/30*FP$4)+IF(BE14+BG14&gt;=11,Fixo/30*FP$4+(BE14+BG14-10)*Crechee/30*FP$4,0),IF(C11=2,IF(BF11+BF12+BF13+BF14+BH11+BH12+BH13+BH14=1,Cadeirante/30*FP$4,IF(BF11+BF12+BF13+BF14+BH11+BH12+BH13+BH14=2,Fixo/30*FP$4,IF(BF11+BF12+BF13+BF14+BH11+BH12+BH13+BH14&gt;2,Fixo/30*FP$4+(BF11+BF12+BF13+BF14+BH11+BH12+BH13+BH14-2)*Cadeirante/30*FP$4)))+(BE11+BE12+BE13+BG11+BG12+BG13)*Percapita/30*FP$4+(BE14+BG14)*Crechee/30*FP$4,IF(C11=1,IF(BE11+BE12+BE13+BF11+BF12+BF13+BG11+BG12+BG13+BH11+BH12+BH13&lt;=15,(BE11+BE12+BE13+BG11+BG12+BG13)*Percapita/30*FP$4,IF(BE11+BE12+BE13+BF11+BF12+BF13+BG11+BG12+BG13+BH11+BH12+BH13&gt;=16,Fixo/30*FP$4+(BE11+BE12+BE13+BF11+BF12+BF13+BG11+BG12+BG13+BH11+BH12-16)*Percapita/30*FP$4))))))</f>
        <v>0</v>
      </c>
      <c r="FQ11" s="177">
        <f>IF(C11=4,SUM(BI11+BI12+BI13+BK11+BK12+BK13)*Percapita/30*FQ$4+(BJ11+BJ12+BJ13+BL11+BL12+BL13)*Cadeirante/30*FQ$4,IF(C11=3,IF(BI14+BK14=10,Fixo/30*FQ$4+(BI11+BI12+BI13+BK11+BK12+BK13)*Percapita/30*FQ$4+(BJ14+BL14)*Cadeirante/30*FQ$4,IF(BI14+BK14&lt;=9,(BI14+BK14)*Crechee/30*FQ$4)+(BJ14+BL14)*Cadeirante/30*FQ$4+(BI11+BI12+BI13+BK11+BK12+BK13)*Percapita/30*FQ$4)+IF(BI14+BK14&gt;=11,Fixo/30*FQ$4+(BI14+BK14-10)*Crechee/30*FQ$4,0),IF(C11=2,IF(BJ11+BJ12+BJ13+BJ14+BL11+BL12+BL13+BL14=1,Cadeirante/30*FQ$4,IF(BJ11+BJ12+BJ13+BJ14+BL11+BL12+BL13+BL14=2,Fixo/30*FQ$4,IF(BJ11+BJ12+BJ13+BJ14+BL11+BL12+BL13+BL14&gt;2,Fixo/30*FQ$4+(BJ11+BJ12+BJ13+BJ14+BL11+BL12+BL13+BL14-2)*Cadeirante/30*FQ$4)))+(BI11+BI12+BI13+BK11+BK12+BK13)*Percapita/30*FQ$4+(BI14+BK14)*Crechee/30*FQ$4,IF(C11=1,IF(BI11+BI12+BI13+BJ11+BJ12+BJ13+BK11+BK12+BK13+BL11+BL12+BL13&lt;=15,(BI11+BI12+BI13+BK11+BK12+BK13)*Percapita/30*FQ$4,IF(BI11+BI12+BI13+BJ11+BJ12+BJ13+BK11+BK12+BK13+BL11+BL12+BL13&gt;=16,Fixo/30*FQ$4+(BI11+BI12+BI13+BJ11+BJ12+BJ13+BK11+BK12+BK13+BL11+BL12-16)*Percapita/30*FQ$4))))))</f>
        <v>0</v>
      </c>
      <c r="FR11" s="177">
        <f>IF(C11=4,SUM(BM11+BM12+BM13+BO11+BO12+BO13)*Percapita/30*FR$4+(BN11+BN12+BN13+BP11+BP12+BP13)*Cadeirante/30*FR$4,IF(C11=3,IF(BM14+BO14=10,Fixo/30*FR$4+(BM11+BM12+BM13+BO11+BO12+BO13)*Percapita/30*FR$4+(BN14+BP14)*Cadeirante/30*FR$4,IF(BM14+BO14&lt;=9,(BM14+BO14)*Crechee/30*FR$4)+(BN14+BP14)*Cadeirante/30*FR$4+(BM11+BM12+BM13+BO11+BO12+BO13)*Percapita/30*FR$4)+IF(BM14+BO14&gt;=11,Fixo/30*FR$4+(BM14+BO14-10)*Crechee/30*FR$4,0),IF(C11=2,IF(BN11+BN12+BN13+BN14+BP11+BP12+BP13+BP14=1,Cadeirante/30*FR$4,IF(BN11+BN12+BN13+BN14+BP11+BP12+BP13+BP14=2,Fixo/30*FR$4,IF(BN11+BN12+BN13+BN14+BP11+BP12+BP13+BP14&gt;2,Fixo/30*FR$4+(BN11+BN12+BN13+BN14+BP11+BP12+BP13+BP14-2)*Cadeirante/30*FR$4)))+(BM11+BM12+BM13+BO11+BO12+BO13)*Percapita/30*FR$4+(BM14+BO14)*Crechee/30*FR$4,IF(C11=1,IF(BM11+BM12+BM13+BN11+BN12+BN13+BO11+BO12+BO13+BP11+BP12+BP13&lt;=15,(BM11+BM12+BM13+BO11+BO12+BO13)*Percapita/30*FR$4,IF(BM11+BM12+BM13+BN11+BN12+BN13+BO11+BO12+BO13+BP11+BP12+BP13&gt;=16,Fixo/30*FR$4+(BM11+BM12+BM13+BN11+BN12+BN13+BO11+BO12+BO13+BP11+BP12-16)*Percapita/30*FR$4))))))</f>
        <v>0</v>
      </c>
      <c r="FS11" s="177">
        <f>IF(C11=4,SUM(BQ11+BQ12+BQ13+BS11+BS12+BS13)*Percapita/30*FS$4+(BR11+BR12+BR13+BT11+BT12+BT13)*Cadeirante/30*FS$4,IF(C11=3,IF(BQ14+BS14=10,Fixo/30*FS$4+(BQ11+BQ12+BQ13+BS11+BS12+BS13)*Percapita/30*FS$4+(BR14+BT14)*Cadeirante/30*FS$4,IF(BQ14+BS14&lt;=9,(BQ14+BS14)*Crechee/30*FS$4)+(BR14+BT14)*Cadeirante/30*FS$4+(BQ11+BQ12+BQ13+BS11+BS12+BS13)*Percapita/30*FS$4)+IF(BQ14+BS14&gt;=11,Fixo/30*FS$4+(BQ14+BS14-10)*Crechee/30*FS$4,0),IF(C11=2,IF(BR11+BR12+BR13+BR14+BT11+BT12+BT13+BT14=1,Cadeirante/30*FS$4,IF(BR11+BR12+BR13+BR14+BT11+BT12+BT13+BT14=2,Fixo/30*FS$4,IF(BR11+BR12+BR13+BR14+BT11+BT12+BT13+BT14&gt;2,Fixo/30*FS$4+(BR11+BR12+BR13+BR14+BT11+BT12+BT13+BT14-2)*Cadeirante/30*FS$4)))+(BQ11+BQ12+BQ13+BS11+BS12+BS13)*Percapita/30*FS$4+(BQ14+BS14)*Crechee/30*FS$4,IF(C11=1,IF(BQ11+BQ12+BQ13+BR11+BR12+BR13+BS11+BS12+BS13+BT11+BT12+BT13&lt;=15,(BQ11+BQ12+BQ13+BS11+BS12+BS13)*Percapita/30*FS$4,IF(BQ11+BQ12+BQ13+BR11+BR12+BR13+BS11+BS12+BS13+BT11+BT12+BT13&gt;=16,Fixo/30*FS$4+(BQ11+BQ12+BQ13+BR11+BR12+BR13+BS11+BS12+BS13+BT11+BT12-16)*Percapita/30*FS$4))))))</f>
        <v>0</v>
      </c>
      <c r="FT11" s="177">
        <f>IF(C11=4,SUM(BU11+BU12+BU13+BW11+BW12+BW13)*Percapita/30*FT$4+(BV11+BV12+BV13+BX11+BX12+BX13)*Cadeirante/30*FT$4,IF(C11=3,IF(BU14+BW14=10,Fixo/30*FT$4+(BU11+BU12+BU13+BW11+BW12+BW13)*Percapita/30*FT$4+(BV14+BX14)*Cadeirante/30*FT$4,IF(BU14+BW14&lt;=9,(BU14+BW14)*Crechee/30*FT$4)+(BV14+BX14)*Cadeirante/30*FT$4+(BU11+BU12+BU13+BW11+BW12+BW13)*Percapita/30*FT$4)+IF(BU14+BW14&gt;=11,Fixo/30*FT$4+(BU14+BW14-10)*Crechee/30*FT$4,0),IF(C11=2,IF(BV11+BV12+BV13+BV14+BX11+BX12+BX13+BX14=1,Cadeirante/30*FT$4,IF(BV11+BV12+BV13+BV14+BX11+BX12+BX13+BX14=2,Fixo/30*FT$4,IF(BV11+BV12+BV13+BV14+BX11+BX12+BX13+BX14&gt;2,Fixo/30*FT$4+(BV11+BV12+BV13+BV14+BX11+BX12+BX13+BX14-2)*Cadeirante/30*FT$4)))+(BU11+BU12+BU13+BW11+BW12+BW13)*Percapita/30*FT$4+(BU14+BW14)*Crechee/30*FT$4,IF(C11=1,IF(BU11+BU12+BU13+BV11+BV12+BV13+BW11+BW12+BW13+BX11+BX12+BX13&lt;=15,(BU11+BU12+BU13+BW11+BW12+BW13)*Percapita/30*FT$4,IF(BU11+BU12+BU13+BV11+BV12+BV13+BW11+BW12+BW13+BX11+BX12+BX13&gt;=16,Fixo/30*FT$4+(BU11+BU12+BU13+BV11+BV12+BV13+BW11+BW12+BW13+BX11+BX12-16)*Percapita/30*FT$4))))))</f>
        <v>0</v>
      </c>
      <c r="FU11" s="177">
        <f>IF(C11=4,SUM(BY11+BY12+BY13+CA11+CA12+CA13)*Percapita/30*FU$4+(BZ11+BZ12+BZ13+CB11+CB12+CB13)*Cadeirante/30*FU$4,IF(C11=3,IF(BY14+CA14=10,Fixo/30*FU$4+(BY11+BY12+BY13+CA11+CA12+CA13)*Percapita/30*FU$4+(BZ14+CB14)*Cadeirante/30*FU$4,IF(BY14+CA14&lt;=9,(BY14+CA14)*Crechee/30*FU$4)+(BZ14+CB14)*Cadeirante/30*FU$4+(BY11+BY12+BY13+CA11+CA12+CA13)*Percapita/30*FU$4)+IF(BY14+CA14&gt;=11,Fixo/30*FU$4+(BY14+CA14-10)*Crechee/30*FU$4,0),IF(C11=2,IF(BZ11+BZ12+BZ13+BZ14+CB11+CB12+CB13+CB14=1,Cadeirante/30*FU$4,IF(BZ11+BZ12+BZ13+BZ14+CB11+CB12+CB13+CB14=2,Fixo/30*FU$4,IF(BZ11+BZ12+BZ13+BZ14+CB11+CB12+CB13+CB14&gt;2,Fixo/30*FU$4+(BZ11+BZ12+BZ13+BZ14+CB11+CB12+CB13+CB14-2)*Cadeirante/30*FU$4)))+(BY11+BY12+BY13+CA11+CA12+CA13)*Percapita/30*FU$4+(BY14+CA14)*Crechee/30*FU$4,IF(C11=1,IF(BY11+BY12+BY13+BZ11+BZ12+BZ13+CA11+CA12+CA13+CB11+CB12+CB13&lt;=15,(BY11+BY12+BY13+CA11+CA12+CA13)*Percapita/30*FU$4,IF(BY11+BY12+BY13+BZ11+BZ12+BZ13+CA11+CA12+CA13+CB11+CB12+CB13&gt;=16,Fixo/30*FU$4+(BY11+BY12+BY13+BZ11+BZ12+BZ13+CA11+CA12+CA13+CB11+CB12-16)*Percapita/30*FU$4))))))</f>
        <v>0</v>
      </c>
      <c r="FV11" s="177">
        <f>IF(C11=4,SUM(CC11+CC12+CC13+CE11+CE12+CE13)*Percapita/30*FV$4+(CD11+CD12+CD13+CF11+CF12+CF13)*Cadeirante/30*FV$4,IF(C11=3,IF(CC14+CE14=10,Fixo/30*FV$4+(CC11+CC12+CC13+CE11+CE12+CE13)*Percapita/30*FV$4+(CD14+CF14)*Cadeirante/30*FV$4,IF(CC14+CE14&lt;=9,(CC14+CE14)*Crechee/30*FV$4)+(CD14+CF14)*Cadeirante/30*FV$4+(CC11+CC12+CC13+CE11+CE12+CE13)*Percapita/30*FV$4)+IF(CC14+CE14&gt;=11,Fixo/30*FV$4+(CC14+CE14-10)*Crechee/30*FV$4,0),IF(C11=2,IF(CD11+CD12+CD13+CD14+CF11+CF12+CF13+CF14=1,Cadeirante/30*FV$4,IF(CD11+CD12+CD13+CD14+CF11+CF12+CF13+CF14=2,Fixo/30*FV$4,IF(CD11+CD12+CD13+CD14+CF11+CF12+CF13+CF14&gt;2,Fixo/30*FV$4+(CD11+CD12+CD13+CD14+CF11+CF12+CF13+CF14-2)*Cadeirante/30*FV$4)))+(CC11+CC12+CC13+CE11+CE12+CE13)*Percapita/30*FV$4+(CC14+CE14)*Crechee/30*FV$4,IF(C11=1,IF(CC11+CC12+CC13+CD11+CD12+CD13+CE11+CE12+CE13+CF11+CF12+CF13&lt;=15,(CC11+CC12+CC13+CE11+CE12+CE13)*Percapita/30*FV$4,IF(CC11+CC12+CC13+CD11+CD12+CD13+CE11+CE12+CE13+CF11+CF12+CF13&gt;=16,Fixo/30*FV$4+(CC11+CC12+CC13+CD11+CD12+CD13+CE11+CE12+CE13+CF11+CF12-16)*Percapita/30*FV$4))))))</f>
        <v>0</v>
      </c>
      <c r="FW11" s="177">
        <f>IF(C11=4,SUM(CG11+CG12+CG13+CI11+CI12+CI13)*Percapita/30*FW$4+(CH11+CH12+CH13+CJ11+CJ12+CJ13)*Cadeirante/30*FW$4,IF(C11=3,IF(CG14+CI14=10,Fixo/30*FW$4+(CG11+CG12+CG13+CI11+CI12+CI13)*Percapita/30*FW$4+(CH14+CJ14)*Cadeirante/30*FW$4,IF(CG14+CI14&lt;=9,(CG14+CI14)*Crechee/30*FW$4)+(CH14+CJ14)*Cadeirante/30*FW$4+(CG11+CG12+CG13+CI11+CI12+CI13)*Percapita/30*FW$4)+IF(CG14+CI14&gt;=11,Fixo/30*FW$4+(CG14+CI14-10)*Crechee/30*FW$4,0),IF(C11=2,IF(CH11+CH12+CH13+CH14+CJ11+CJ12+CJ13+CJ14=1,Cadeirante/30*FW$4,IF(CH11+CH12+CH13+CH14+CJ11+CJ12+CJ13+CJ14=2,Fixo/30*FW$4,IF(CH11+CH12+CH13+CH14+CJ11+CJ12+CJ13+CJ14&gt;2,Fixo/30*FW$4+(CH11+CH12+CH13+CH14+CJ11+CJ12+CJ13+CJ14-2)*Cadeirante/30*FW$4)))+(CG11+CG12+CG13+CI11+CI12+CI13)*Percapita/30*FW$4+(CG14+CI14)*Crechee/30*FW$4,IF(C11=1,IF(CG11+CG12+CG13+CH11+CH12+CH13+CI11+CI12+CI13+CJ11+CJ12+CJ13&lt;=15,(CG11+CG12+CG13+CI11+CI12+CI13)*Percapita/30*FW$4,IF(CG11+CG12+CG13+CH11+CH12+CH13+CI11+CI12+CI13+CJ11+CJ12+CJ13&gt;=16,Fixo/30*FW$4+(CG11+CG12+CG13+CH11+CH12+CH13+CI11+CI12+CI13+CJ11+CJ12-16)*Percapita/30*FW$4))))))</f>
        <v>0</v>
      </c>
      <c r="FX11" s="177">
        <f>IF(C11=4,SUM(CK11+CK12+CK13+CM11+CM12+CM13)*Percapita/30*FX$4+(CL11+CL12+CL13+CN11+CN12+CN13)*Cadeirante/30*FX$4,IF(C11=3,IF(CK14+CM14=10,Fixo/30*FX$4+(CK11+CK12+CK13+CM11+CM12+CM13)*Percapita/30*FX$4+(CL14+CN14)*Cadeirante/30*FX$4,IF(CK14+CM14&lt;=9,(CK14+CM14)*Crechee/30*FX$4)+(CL14+CN14)*Cadeirante/30*FX$4+(CK11+CK12+CK13+CM11+CM12+CM13)*Percapita/30*FX$4)+IF(CK14+CM14&gt;=11,Fixo/30*FX$4+(CK14+CM14-10)*Crechee/30*FX$4,0),IF(C11=2,IF(CL11+CL12+CL13+CL14+CN11+CN12+CN13+CN14=1,Cadeirante/30*FX$4,IF(CL11+CL12+CL13+CL14+CN11+CN12+CN13+CN14=2,Fixo/30*FX$4,IF(CL11+CL12+CL13+CL14+CN11+CN12+CN13+CN14&gt;2,Fixo/30*FX$4+(CL11+CL12+CL13+CL14+CN11+CN12+CN13+CN14-2)*Cadeirante/30*FX$4)))+(CK11+CK12+CK13+CM11+CM12+CM13)*Percapita/30*FX$4+(CK14+CM14)*Crechee/30*FX$4,IF(C11=1,IF(CK11+CK12+CK13+CL11+CL12+CL13+CM11+CM12+CM13+CN11+CN12+CN13&lt;=15,(CK11+CK12+CK13+CM11+CM12+CM13)*Percapita/30*FX$4,IF(CK11+CK12+CK13+CL11+CL12+CL13+CM11+CM12+CM13+CN11+CN12+CN13&gt;=16,Fixo/30*FX$4+(CK11+CK12+CK13+CL11+CL12+CL13+CM11+CM12+CM13+CN11+CN12-16)*Percapita/30*FX$4))))))</f>
        <v>0</v>
      </c>
      <c r="FY11" s="177">
        <f>IF(C11=4,SUM(CO11+CO12+CO13+CQ11+CQ12+CQ13)*Percapita/30*FY$4+(CP11+CP12+CP13+CR11+CR12+CR13)*Cadeirante/30*FY$4,IF(C11=3,IF(CO14+CQ14=10,Fixo/30*FY$4+(CO11+CO12+CO13+CQ11+CQ12+CQ13)*Percapita/30*FY$4+(CP14+CR14)*Cadeirante/30*FY$4,IF(CO14+CQ14&lt;=9,(CO14+CQ14)*Crechee/30*FY$4)+(CP14+CR14)*Cadeirante/30*FY$4+(CO11+CO12+CO13+CQ11+CQ12+CQ13)*Percapita/30*FY$4)+IF(CO14+CQ14&gt;=11,Fixo/30*FY$4+(CO14+CQ14-10)*Crechee/30*FY$4,0),IF(C11=2,IF(CP11+CP12+CP13+CP14+CR11+CR12+CR13+CR14=1,Cadeirante/30*FY$4,IF(CP11+CP12+CP13+CP14+CR11+CR12+CR13+CR14=2,Fixo/30*FY$4,IF(CP11+CP12+CP13+CP14+CR11+CR12+CR13+CR14&gt;2,Fixo/30*FY$4+(CP11+CP12+CP13+CP14+CR11+CR12+CR13+CR14-2)*Cadeirante/30*FY$4)))+(CO11+CO12+CO13+CQ11+CQ12+CQ13)*Percapita/30*FY$4+(CO14+CQ14)*Crechee/30*FY$4,IF(C11=1,IF(CO11+CO12+CO13+CP11+CP12+CP13+CQ11+CQ12+CQ13+CR11+CR12+CR13&lt;=15,(CO11+CO12+CO13+CQ11+CQ12+CQ13)*Percapita/30*FY$4,IF(CO11+CO12+CO13+CP11+CP12+CP13+CQ11+CQ12+CQ13+CR11+CR12+CR13&gt;=16,Fixo/30*FY$4+(CO11+CO12+CO13+CP11+CP12+CP13+CQ11+CQ12+CQ13+CR11+CR12-16)*Percapita/30*FY$4))))))</f>
        <v>0</v>
      </c>
      <c r="FZ11" s="177">
        <f>IF(C11=4,SUM(CS11+CS12+CS13+CU11+CU12+CU13)*Percapita/30*FZ$4+(CT11+CT12+CT13+CV11+CV12+CV13)*Cadeirante/30*FZ$4,IF(C11=3,IF(CS14+CU14=10,Fixo/30*FZ$4+(CS11+CS12+CS13+CU11+CU12+CU13)*Percapita/30*FZ$4+(CT14+CV14)*Cadeirante/30*FZ$4,IF(CS14+CU14&lt;=9,(CS14+CU14)*Crechee/30*FZ$4)+(CT14+CV14)*Cadeirante/30*FZ$4+(CS11+CS12+CS13+CU11+CU12+CU13)*Percapita/30*FZ$4)+IF(CS14+CU14&gt;=11,Fixo/30*FZ$4+(CS14+CU14-10)*Crechee/30*FZ$4,0),IF(C11=2,IF(CT11+CT12+CT13+CT14+CV11+CV12+CV13+CV14=1,Cadeirante/30*FZ$4,IF(CT11+CT12+CT13+CT14+CV11+CV12+CV13+CV14=2,Fixo/30*FZ$4,IF(CT11+CT12+CT13+CT14+CV11+CV12+CV13+CV14&gt;2,Fixo/30*FZ$4+(CT11+CT12+CT13+CT14+CV11+CV12+CV13+CV14-2)*Cadeirante/30*FZ$4)))+(CS11+CS12+CS13+CU11+CU12+CU13)*Percapita/30*FZ$4+(CS14+CU14)*Crechee/30*FZ$4,IF(C11=1,IF(CS11+CS12+CS13+CT11+CT12+CT13+CU11+CU12+CU13+CV11+CV12+CV13&lt;=15,(CS11+CS12+CS13+CU11+CU12+CU13)*Percapita/30*FZ$4,IF(CS11+CS12+CS13+CT11+CT12+CT13+CU11+CU12+CU13+CV11+CV12+CV13&gt;=16,Fixo/30*FZ$4+(CS11+CS12+CS13+CT11+CT12+CT13+CU11+CU12+CU13+CV11+CV12-16)*Percapita/30*FZ$4))))))</f>
        <v>0</v>
      </c>
      <c r="GA11" s="177">
        <f>IF(C11=4,SUM(CW11+CW12+CW13+CY11+CY12+CY13)*Percapita/30*GA$4+(CX11+CX12+CX13+CZ11+CZ12+CZ13)*Cadeirante/30*GA$4,IF(C11=3,IF(CW14+CY14=10,Fixo/30*GA$4+(CW11+CW12+CW13+CY11+CY12+CY13)*Percapita/30*GA$4+(CX14+CZ14)*Cadeirante/30*GA$4,IF(CW14+CY14&lt;=9,(CW14+CY14)*Crechee/30*GA$4)+(CX14+CZ14)*Cadeirante/30*GA$4+(CW11+CW12+CW13+CY11+CY12+CY13)*Percapita/30*GA$4)+IF(CW14+CY14&gt;=11,Fixo/30*GA$4+(CW14+CY14-10)*Crechee/30*GA$4,0),IF(C11=2,IF(CX11+CX12+CX13+CX14+CZ11+CZ12+CZ13+CZ14=1,Cadeirante/30*GA$4,IF(CX11+CX12+CX13+CX14+CZ11+CZ12+CZ13+CZ14=2,Fixo/30*GA$4,IF(CX11+CX12+CX13+CX14+CZ11+CZ12+CZ13+CZ14&gt;2,Fixo/30*GA$4+(CX11+CX12+CX13+CX14+CZ11+CZ12+CZ13+CZ14-2)*Cadeirante/30*GA$4)))+(CW11+CW12+CW13+CY11+CY12+CY13)*Percapita/30*GA$4+(CW14+CY14)*Crechee/30*GA$4,IF(C11=1,IF(CW11+CW12+CW13+CX11+CX12+CX13+CY11+CY12+CY13+CZ11+CZ12+CZ13&lt;=15,(CW11+CW12+CW13+CY11+CY12+CY13)*Percapita/30*GA$4,IF(CW11+CW12+CW13+CX11+CX12+CX13+CY11+CY12+CY13+CZ11+CZ12+CZ13&gt;=16,Fixo/30*GA$4+(CW11+CW12+CW13+CX11+CX12+CX13+CY11+CY12+CY13+CZ11+CZ12-16)*Percapita/30*GA$4))))))</f>
        <v>0</v>
      </c>
      <c r="GB11" s="177">
        <f>IF(C11=4,SUM(DA11+DA12+DA13+DC11+DC12+DC13)*Percapita/30*GB$4+(DB11+DB12+DB13+DD11+DD12+DD13)*Cadeirante/30*GB$4,IF(C11=3,IF(DA14+DC14=10,Fixo/30*GB$4+(DA11+DA12+DA13+DC11+DC12+DC13)*Percapita/30*GB$4+(DB14+DD14)*Cadeirante/30*GB$4,IF(DA14+DC14&lt;=9,(DA14+DC14)*Crechee/30*GB$4)+(DB14+DD14)*Cadeirante/30*GB$4+(DA11+DA12+DA13+DC11+DC12+DC13)*Percapita/30*GB$4)+IF(DA14+DC14&gt;=11,Fixo/30*GB$4+(DA14+DC14-10)*Crechee/30*GB$4,0),IF(C11=2,IF(DB11+DB12+DB13+DB14+DD11+DD12+DD13+DD14=1,Cadeirante/30*GB$4,IF(DB11+DB12+DB13+DB14+DD11+DD12+DD13+DD14=2,Fixo/30*GB$4,IF(DB11+DB12+DB13+DB14+DD11+DD12+DD13+DD14&gt;2,Fixo/30*GB$4+(DB11+DB12+DB13+DB14+DD11+DD12+DD13+DD14-2)*Cadeirante/30*GB$4)))+(DA11+DA12+DA13+DC11+DC12+DC13)*Percapita/30*GB$4+(DA14+DC14)*Crechee/30*GB$4,IF(C11=1,IF(DA11+DA12+DA13+DB11+DB12+DB13+DC11+DC12+DC13+DD11+DD12+DD13&lt;=15,(DA11+DA12+DA13+DC11+DC12+DC13)*Percapita/30*GB$4,IF(DA11+DA12+DA13+DB11+DB12+DB13+DC11+DC12+DC13+DD11+DD12+DD13&gt;=16,Fixo/30*GB$4+(DA11+DA12+DA13+DB11+DB12+DB13+DC11+DC12+DC13+DD11+DD12-16)*Percapita/30*GB$4))))))</f>
        <v>0</v>
      </c>
      <c r="GC11" s="177">
        <f>IF(C11=4,SUM(DE11+DE12+DE13+DG11+DG12+DG13)*Percapita/30*GC$4+(DF11+DF12+DF13+DH11+DH12+DH13)*Cadeirante/30*GC$4,IF(C11=3,IF(DE14+DG14=10,Fixo/30*GC$4+(DE11+DE12+DE13+DG11+DG12+DG13)*Percapita/30*GC$4+(DF14+DH14)*Cadeirante/30*GC$4,IF(DE14+DG14&lt;=9,(DE14+DG14)*Crechee/30*GC$4)+(DF14+DH14)*Cadeirante/30*GC$4+(DE11+DE12+DE13+DG11+DG12+DG13)*Percapita/30*GC$4)+IF(DE14+DG14&gt;=11,Fixo/30*GC$4+(DE14+DG14-10)*Crechee/30*GC$4,0),IF(C11=2,IF(DF11+DF12+DF13+DF14+DH11+DH12+DH13+DH14=1,Cadeirante/30*GC$4,IF(DF11+DF12+DF13+DF14+DH11+DH12+DH13+DH14=2,Fixo/30*GC$4,IF(DF11+DF12+DF13+DF14+DH11+DH12+DH13+DH14&gt;2,Fixo/30*GC$4+(DF11+DF12+DF13+DF14+DH11+DH12+DH13+DH14-2)*Cadeirante/30*GC$4)))+(DE11+DE12+DE13+DG11+DG12+DG13)*Percapita/30*GC$4+(DE14+DG14)*Crechee/30*GC$4,IF(C11=1,IF(DE11+DE12+DE13+DF11+DF12+DF13+DG11+DG12+DG13+DH11+DH12+DH13&lt;=15,(DE11+DE12+DE13+DG11+DG12+DG13)*Percapita/30*GC$4,IF(DE11+DE12+DE13+DF11+DF12+DF13+DG11+DG12+DG13+DH11+DH12+DH13&gt;=16,Fixo/30*GC$4+(DE11+DE12+DE13+DF11+DF12+DF13+DG11+DG12+DG13+DH11+DH12-16)*Percapita/30*GC$4))))))</f>
        <v>0</v>
      </c>
      <c r="GD11" s="177">
        <f>IF(C11=4,SUM(DI11+DI12+DI13+DK11+DK12+DK13)*Percapita/30*GD$4+(DJ11+DJ12+DJ13+DL11+DL12+DL13)*Cadeirante/30*GD$4,IF(C11=3,IF(DI14+DK14=10,Fixo/30*GD$4+(DI11+DI12+DI13+DK11+DK12+DK13)*Percapita/30*GD$4+(DJ14+DL14)*Cadeirante/30*GD$4,IF(DI14+DK14&lt;=9,(DI14+DK14)*Crechee/30*GD$4)+(DJ14+DL14)*Cadeirante/30*GD$4+(DI11+DI12+DI13+DK11+DK12+DK13)*Percapita/30*GD$4)+IF(DI14+DK14&gt;=11,Fixo/30*GD$4+(DI14+DK14-10)*Crechee/30*GD$4,0),IF(C11=2,IF(DJ11+DJ12+DJ13+DJ14+DL11+DL12+DL13+DL14=1,Cadeirante/30*GD$4,IF(DJ11+DJ12+DJ13+DJ14+DL11+DL12+DL13+DL14=2,Fixo/30*GD$4,IF(DJ11+DJ12+DJ13+DJ14+DL11+DL12+DL13+DL14&gt;2,Fixo/30*GD$4+(DJ11+DJ12+DJ13+DJ14+DL11+DL12+DL13+DL14-2)*Cadeirante/30*GD$4)))+(DI11+DI12+DI13+DK11+DK12+DK13)*Percapita/30*GD$4+(DI14+DK14)*Crechee/30*GD$4,IF(C11=1,IF(DI11+DI12+DI13+DJ11+DJ12+DJ13+DK11+DK12+DK13+DL11+DL12+DL13&lt;=15,(DI11+DI12+DI13+DK11+DK12+DK13)*Percapita/30*GD$4,IF(DI11+DI12+DI13+DJ11+DJ12+DJ13+DK11+DK12+DK13+DL11+DL12+DL13&gt;=16,Fixo/30*GD$4+(DI11+DI12+DI13+DJ11+DJ12+DJ13+DK11+DK12+DK13+DL11+DL12-16)*Percapita/30*GD$4))))))</f>
        <v>0</v>
      </c>
      <c r="GE11" s="177">
        <f>IF(C11=4,SUM(DM11+DM12+DM13+DO11+DO12+DO13)*Percapita/30*GE$4+(DN11+DN12+DN13+DP11+DP12+DP13)*Cadeirante/30*GE$4,IF(C11=3,IF(DM14+DO14=10,Fixo/30*GE$4+(DM11+DM12+DM13+DO11+DO12+DO13)*Percapita/30*GE$4+(DN14+DP14)*Cadeirante/30*GE$4,IF(DM14+DO14&lt;=9,(DM14+DO14)*Crechee/30*GE$4)+(DN14+DP14)*Cadeirante/30*GE$4+(DM11+DM12+DM13+DO11+DO12+DO13)*Percapita/30*GE$4)+IF(DM14+DO14&gt;=11,Fixo/30*GE$4+(DM14+DO14-10)*Crechee/30*GE$4,0),IF(C11=2,IF(DN11+DN12+DN13+DN14+DP11+DP12+DP13+DP14=1,Cadeirante/30*GE$4,IF(DN11+DN12+DN13+DN14+DP11+DP12+DP13+DP14=2,Fixo/30*GE$4,IF(DN11+DN12+DN13+DN14+DP11+DP12+DP13+DP14&gt;2,Fixo/30*GE$4+(DN11+DN12+DN13+DN14+DP11+DP12+DP13+DP14-2)*Cadeirante/30*GE$4)))+(DM11+DM12+DM13+DO11+DO12+DO13)*Percapita/30*GE$4+(DM14+DO14)*Crechee/30*GE$4,IF(C11=1,IF(DM11+DM12+DM13+DN11+DN12+DN13+DO11+DO12+DO13+DP11+DP12+DP13&lt;=15,(DM11+DM12+DM13+DO11+DO12+DO13)*Percapita/30*GE$4,IF(DM11+DM12+DM13+DN11+DN12+DN13+DO11+DO12+DO13+DP11+DP12+DP13&gt;=16,Fixo/30*GE$4+(DM11+DM12+DM13+DN11+DN12+DN13+DO11+DO12+DO13+DP11+DP12-16)*Percapita/30*GE$4))))))</f>
        <v>0</v>
      </c>
      <c r="GF11" s="177">
        <f>IF(C11=4,SUM(DQ11+DQ12+DQ13+DS11+DS12+DS13)*Percapita/30*GF$4+(DR11+DR12+DR13+DT11+DT12+DT13)*Cadeirante/30*GF$4,IF(C11=3,IF(DQ14+DS14=10,Fixo/30*GF$4+(DQ11+DQ12+DQ13+DS11+DS12+DS13)*Percapita/30*GF$4+(DR14+DT14)*Cadeirante/30*GF$4,IF(DQ14+DS14&lt;=9,(DQ14+DS14)*Crechee/30*GF$4)+(DR14+DT14)*Cadeirante/30*GF$4+(DQ11+DQ12+DQ13+DS11+DS12+DS13)*Percapita/30*GF$4)+IF(DQ14+DS14&gt;=11,Fixo/30*GF$4+(DQ14+DS14-10)*Crechee/30*GF$4,0),IF(C11=2,IF(DR11+DR12+DR13+DR14+DT11+DT12+DT13+DT14=1,Cadeirante/30*GF$4,IF(DR11+DR12+DR13+DR14+DT11+DT12+DT13+DT14=2,Fixo/30*GF$4,IF(DR11+DR12+DR13+DR14+DT11+DT12+DT13+DT14&gt;2,Fixo/30*GF$4+(DR11+DR12+DR13+DR14+DT11+DT12+DT13+DT14-2)*Cadeirante/30*GF$4)))+(DQ11+DQ12+DQ13+DS11+DS12+DS13)*Percapita/30*GF$4+(DQ14+DS14)*Crechee/30*GF$4,IF(C11=1,IF(DQ11+DQ12+DQ13+DR11+DR12+DR13+DS11+DS12+DS13+DT11+DT12+DT13&lt;=15,(DQ11+DQ12+DQ13+DS11+DS12+DS13)*Percapita/30*GF$4,IF(DQ11+DQ12+DQ13+DR11+DR12+DR13+DS11+DS12+DS13+DT11+DT12+DT13&gt;=16,Fixo/30*GF$4+(DQ11+DQ12+DQ13+DR11+DR12+DR13+DS11+DS12+DS13+DT11+DT12-16)*Percapita/30*GF$4))))))</f>
        <v>0</v>
      </c>
      <c r="GG11" s="177">
        <f>IF(C11=4,SUM(DU11+DU12+DU13+DW11+DW12+DW13)*Percapita/30*GG$4+(DV11+DV12+DV13+DX11+DX12+DX13)*Cadeirante/30*GG$4,IF(C11=3,IF(DU14+DW14=10,Fixo/30*GG$4+(DU11+DU12+DU13+DW11+DW12+DW13)*Percapita/30*GG$4+(DV14+DX14)*Cadeirante/30*GG$4,IF(DU14+DW14&lt;=9,(DU14+DW14)*Crechee/30*GG$4)+(DV14+DX14)*Cadeirante/30*GG$4+(DU11+DU12+DU13+DW11+DW12+DW13)*Percapita/30*GG$4)+IF(DU14+DW14&gt;=11,Fixo/30*GG$4+(DU14+DW14-10)*Crechee/30*GG$4,0),IF(C11=2,IF(DV11+DV12+DV13+DV14+DX11+DX12+DX13+DX14=1,Cadeirante/30*GG$4,IF(DV11+DV12+DV13+DV14+DX11+DX12+DX13+DX14=2,Fixo/30*GG$4,IF(DV11+DV12+DV13+DV14+DX11+DX12+DX13+DX14&gt;2,Fixo/30*GG$4+(DV11+DV12+DV13+DV14+DX11+DX12+DX13+DX14-2)*Cadeirante/30*GG$4)))+(DU11+DU12+DU13+DW11+DW12+DW13)*Percapita/30*GG$4+(DU14+DW14)*Crechee/30*GG$4,IF(C11=1,IF(DU11+DU12+DU13+DV11+DV12+DV13+DW11+DW12+DW13+DX11+DX12+DX13&lt;=15,(DU11+DU12+DU13+DW11+DW12+DW13)*Percapita/30*GG$4,IF(DU11+DU12+DU13+DV11+DV12+DV13+DW11+DW12+DW13+DX11+DX12+DX13&gt;=16,Fixo/30*GG$4+(DU11+DU12+DU13+DV11+DV12+DV13+DW11+DW12+DW13+DX11+DX12-16)*Percapita/30*GG$4))))))</f>
        <v>0</v>
      </c>
      <c r="GH11" s="177">
        <f>IF(C11=4,SUM(DY11+DY12+DY13+EA11+EA12+EA13)*Percapita/30*GH$4+(DZ11+DZ12+DZ13+EB11+EB12+EB13)*Cadeirante/30*GH$4,IF(C11=3,IF(DY14+EA14=10,Fixo/30*GH$4+(DY11+DY12+DY13+EA11+EA12+EA13)*Percapita/30*GH$4+(DZ14+EB14)*Cadeirante/30*GH$4,IF(DY14+EA14&lt;=9,(DY14+EA14)*Crechee/30*GH$4)+(DZ14+EB14)*Cadeirante/30*GH$4+(DY11+DY12+DY13+EA11+EA12+EA13)*Percapita/30*GH$4)+IF(DY14+EA14&gt;=11,Fixo/30*GH$4+(DY14+EA14-10)*Crechee/30*GH$4,0),IF(C11=2,IF(DZ11+DZ12+DZ13+DZ14+EB11+EB12+EB13+EB14=1,Cadeirante/30*GH$4,IF(DZ11+DZ12+DZ13+DZ14+EB11+EB12+EB13+EB14=2,Fixo/30*GH$4,IF(DZ11+DZ12+DZ13+DZ14+EB11+EB12+EB13+EB14&gt;2,Fixo/30*GH$4+(DZ11+DZ12+DZ13+DZ14+EB11+EB12+EB13+EB14-2)*Cadeirante/30*GH$4)))+(DY11+DY12+DY13+EA11+EA12+EA13)*Percapita/30*GH$4+(DY14+EA14)*Crechee/30*GH$4,IF(C11=1,IF(DY11+DY12+DY13+DZ11+DZ12+DZ13+EA11+EA12+EA13+EB11+EB12+EB13&lt;=15,(DY11+DY12+DY13+EA11+EA12+EA13)*Percapita/30*GH$4,IF(DY11+DY12+DY13+DZ11+DZ12+DZ13+EA11+EA12+EA13+EB11+EB12+EB13&gt;=16,Fixo/30*GH$4+(DY11+DY12+DY13+DZ11+DZ12+DZ13+EA11+EA12+EA13+EB11+EB12-16)*Percapita/30*GH$4))))))</f>
        <v>0</v>
      </c>
      <c r="GI11" s="177">
        <f>IF(C11=4,SUM(EC11+EC12+EC13+EE11+EE12+EE13)*Percapita/30*GI$4+(ED11+ED12+ED13+EF11+EF12+EF13)*Cadeirante/30*GI$4,IF(C11=3,IF(EC14+EE14=10,Fixo/30*GI$4+(EC11+EC12+EC13+EE11+EE12+EE13)*Percapita/30*GI$4+(ED14+EF14)*Cadeirante/30*GI$4,IF(EC14+EE14&lt;=9,(EC14+EE14)*Crechee/30*GI$4)+(ED14+EF14)*Cadeirante/30*GI$4+(EC11+EC12+EC13+EE11+EE12+EE13)*Percapita/30*GI$4)+IF(EC14+EE14&gt;=11,Fixo/30*GI$4+(EC14+EE14-10)*Crechee/30*GI$4,0),IF(C11=2,IF(ED11+ED12+ED13+ED14+EF11+EF12+EF13+EF14=1,Cadeirante/30*GI$4,IF(ED11+ED12+ED13+ED14+EF11+EF12+EF13+EF14=2,Fixo/30*GI$4,IF(ED11+ED12+ED13+ED14+EF11+EF12+EF13+EF14&gt;2,Fixo/30*GI$4+(ED11+ED12+ED13+ED14+EF11+EF12+EF13+EF14-2)*Cadeirante/30*GI$4)))+(EC11+EC12+EC13+EE11+EE12+EE13)*Percapita/30*GI$4+(EC14+EE14)*Crechee/30*GI$4,IF(C11=1,IF(EC11+EC12+EC13+ED11+ED12+ED13+EE11+EE12+EE13+EF11+EF12+EF13&lt;=15,(EC11+EC12+EC13+EE11+EE12+EE13)*Percapita/30*GI$4,IF(EC11+EC12+EC13+ED11+ED12+ED13+EE11+EE12+EE13+EF11+EF12+EF13&gt;=16,Fixo/30*GI$4+(EC11+EC12+EC13+ED11+ED12+ED13+EE11+EE12+EE13+EF11+EF12-16)*Percapita/30*GI$4))))))</f>
        <v>0</v>
      </c>
      <c r="GJ11" s="177">
        <f>IF(C11=4,SUM(EG11+EG12+EG13+EI11+EI12+EI13)*Percapita/30*GJ$4+(EH11+EH12+EH13+EJ11+EJ12+EJ13)*Cadeirante/30*GJ$4,IF(C11=3,IF(EG14+EI14=10,Fixo/30*GJ$4+(EG11+EG12+EG13+EI11+EI12+EI13)*Percapita/30*GJ$4+(EH14+EJ14)*Cadeirante/30*GJ$4,IF(EG14+EI14&lt;=9,(EG14+EI14)*Crechee/30*GJ$4)+(EH14+EJ14)*Cadeirante/30*GJ$4+(EG11+EG12+EG13+EI11+EI12+EI13)*Percapita/30*GJ$4)+IF(EG14+EI14&gt;=11,Fixo/30*GJ$4+(EG14+EI14-10)*Crechee/30*GJ$4,0),IF(C11=2,IF(EH11+EH12+EH13+EH14+EJ11+EJ12+EJ13+EJ14=1,Cadeirante/30*GJ$4,IF(EH11+EH12+EH13+EH14+EJ11+EJ12+EJ13+EJ14=2,Fixo/30*GJ$4,IF(EH11+EH12+EH13+EH14+EJ11+EJ12+EJ13+EJ14&gt;2,Fixo/30*GJ$4+(EH11+EH12+EH13+EH14+EJ11+EJ12+EJ13+EJ14-2)*Cadeirante/30*GJ$4)))+(EG11+EG12+EG13+EI11+EI12+EI13)*Percapita/30*GJ$4+(EG14+EI14)*Crechee/30*GJ$4,IF(C11=1,IF(EG11+EG12+EG13+EH11+EH12+EH13+EI11+EI12+EI13+EJ11+EJ12+EJ13&lt;=15,(EG11+EG12+EG13+EI11+EI12+EI13)*Percapita/30*GJ$4,IF(EG11+EG12+EG13+EH11+EH12+EH13+EI11+EI12+EI13+EJ11+EJ12+EJ13&gt;=16,Fixo/30*GJ$4+(EG11+EG12+EG13+EH11+EH12+EH13+EI11+EI12+EI13+EJ11+EJ12-16)*Percapita/30*GJ$4))))))</f>
        <v>0</v>
      </c>
      <c r="GK11" s="178"/>
      <c r="GL11" s="103">
        <f t="shared" ref="GL11:GL74" si="30">IF(J11="ADAPTADO",T11*Cadeirante/30*GM11+S11*Percapita/30*GM11,IF(J11="NORMAL",(S11+T11)*Percapita/30*GM11,IF(J11="CRECHE",0)))*-1</f>
        <v>0</v>
      </c>
      <c r="GM11" s="124"/>
      <c r="GN11" s="104">
        <f>SUMIF(V11:V14,"&lt;0")*Cadeirante/30*GN$4+SUMIF(X11:X14,"&lt;0")*Cadeirante/30*GN$4</f>
        <v>0</v>
      </c>
      <c r="GO11" s="104">
        <f>SUMIF(Z11:Z14,"&lt;0")*Cadeirante/30*GO$4+SUMIF(AB11:AB14,"&lt;0")*Cadeirante/30*GO$4</f>
        <v>0</v>
      </c>
      <c r="GP11" s="104">
        <f>SUMIF(AD11:AD14,"&lt;0")*Cadeirante/30*GP$4+SUMIF(AF11:AF14,"&lt;0")*Cadeirante/30*GP$4</f>
        <v>0</v>
      </c>
      <c r="GQ11" s="104">
        <f>SUMIF(AH11:AH14,"&lt;0")*Cadeirante/30*GQ$4+SUMIF(AJ11:AJ14,"&lt;0")*Cadeirante/30*GQ$4</f>
        <v>0</v>
      </c>
      <c r="GR11" s="104">
        <f>SUMIF(AL11:AL14,"&lt;0")*Cadeirante/30*GR$4+SUMIF(AN11:AN14,"&lt;0")*Cadeirante/30*GR$4</f>
        <v>0</v>
      </c>
      <c r="GS11" s="104">
        <f>SUMIF(AP11:AP14,"&lt;0")*Cadeirante/30*GS$4+SUMIF(AR11:AR14,"&lt;0")*Cadeirante/30*GS$4</f>
        <v>0</v>
      </c>
      <c r="GT11" s="104">
        <f>SUMIF(AT11:AT14,"&lt;0")*Cadeirante/30*GT$4+SUMIF(AV11:AV14,"&lt;0")*Cadeirante/30*GT$4</f>
        <v>0</v>
      </c>
      <c r="GU11" s="104">
        <f>SUMIF(AX11:AX14,"&lt;0")*Cadeirante/30*GU$4+SUMIF(AZ11:AZ14,"&lt;0")*Cadeirante/30*GU$4</f>
        <v>0</v>
      </c>
      <c r="GV11" s="104">
        <f>SUMIF(BB11:BB14,"&lt;0")*Cadeirante/30*GV$4+SUMIF(BD11:BD14,"&lt;0")*Cadeirante/30*GV$4</f>
        <v>0</v>
      </c>
      <c r="GW11" s="104">
        <f>SUMIF(BF11:BF14,"&lt;0")*Cadeirante/30*GW$4+SUMIF(BH11:BH14,"&lt;0")*Cadeirante/30*GW$4</f>
        <v>0</v>
      </c>
      <c r="GX11" s="104">
        <f>SUMIF(BJ11:BJ14,"&lt;0")*Cadeirante/30*GX$4+SUMIF(BL11:BL14,"&lt;0")*Cadeirante/30*GX$4</f>
        <v>0</v>
      </c>
      <c r="GY11" s="104">
        <f>SUMIF(BN11:BN14,"&lt;0")*Cadeirante/30*GY$4+SUMIF(BP11:BP14,"&lt;0")*Cadeirante/30*GY$4</f>
        <v>0</v>
      </c>
      <c r="GZ11" s="104">
        <f>SUMIF(BR11:BR14,"&lt;0")*Cadeirante/30*GZ$4+SUMIF(BT11:BT14,"&lt;0")*Cadeirante/30*GZ$4</f>
        <v>0</v>
      </c>
      <c r="HA11" s="104">
        <f>SUMIF(BV11:BV14,"&lt;0")*Cadeirante/30*HA$4+SUMIF(BX11:BX14,"&lt;0")*Cadeirante/30*HA$4</f>
        <v>0</v>
      </c>
      <c r="HB11" s="104">
        <f>SUMIF(BZ11:BZ14,"&lt;0")*Cadeirante/30*HB$4+SUMIF(CB11:CB14,"&lt;0")*Cadeirante/30*HB$4</f>
        <v>0</v>
      </c>
      <c r="HC11" s="104">
        <f>SUMIF(CD11:CD14,"&lt;0")*Cadeirante/30*HC$4+SUMIF(CF11:CF14,"&lt;0")*Cadeirante/30*HC$4</f>
        <v>0</v>
      </c>
      <c r="HD11" s="104">
        <f>SUMIF(CH11:CH14,"&lt;0")*Cadeirante/30*HD$4+SUMIF(CJ11:CJ14,"&lt;0")*Cadeirante/30*HD$4</f>
        <v>0</v>
      </c>
      <c r="HE11" s="104">
        <f>SUMIF(CL11:CL14,"&lt;0")*Cadeirante/30*HE$4+SUMIF(CN11:CN14,"&lt;0")*Cadeirante/30*HE$4</f>
        <v>0</v>
      </c>
      <c r="HF11" s="104">
        <f>SUMIF(CP11:CP14,"&lt;0")*Cadeirante/30*HF$4+SUMIF(CR11:CR14,"&lt;0")*Cadeirante/30*HF$4</f>
        <v>0</v>
      </c>
      <c r="HG11" s="104">
        <f>SUMIF(CT11:CT14,"&lt;0")*Cadeirante/30*HG$4+SUMIF(CV11:CV14,"&lt;0")*Cadeirante/30*HG$4</f>
        <v>0</v>
      </c>
      <c r="HH11" s="104">
        <f>SUMIF(CX11:CX14,"&lt;0")*Cadeirante/30*HH$4+SUMIF(CZ11:CZ14,"&lt;0")*Cadeirante/30*HH$4</f>
        <v>0</v>
      </c>
      <c r="HI11" s="104">
        <f>SUMIF(DB11:DB14,"&lt;0")*Cadeirante/30*HI$4+SUMIF(DD11:DD14,"&lt;0")*Cadeirante/30*HI$4</f>
        <v>0</v>
      </c>
      <c r="HJ11" s="104">
        <f>SUMIF(DF11:DF14,"&lt;0")*Cadeirante/30*HJ$4+SUMIF(DH11:DH14,"&lt;0")*Cadeirante/30*HJ$4</f>
        <v>0</v>
      </c>
      <c r="HK11" s="104">
        <f>SUMIF(DJ11:DJ14,"&lt;0")*Cadeirante/30*HK$4+SUMIF(DL11:DL14,"&lt;0")*Cadeirante/30*HK$4</f>
        <v>0</v>
      </c>
      <c r="HL11" s="104">
        <f>SUMIF(DN11:DN14,"&lt;0")*Cadeirante/30*HL$4+SUMIF(DP11:DP14,"&lt;0")*Cadeirante/30*HL$4</f>
        <v>0</v>
      </c>
      <c r="HM11" s="104">
        <f>SUMIF(DR11:DR14,"&lt;0")*Cadeirante/30*HM$4+SUMIF(DT11:DT14,"&lt;0")*Cadeirante/30*HM$4</f>
        <v>0</v>
      </c>
      <c r="HN11" s="104">
        <f>SUMIF(DV11:DV14,"&lt;0")*Cadeirante/30*HN$4+SUMIF(DX11:DX14,"&lt;0")*Cadeirante/30*HN$4</f>
        <v>0</v>
      </c>
      <c r="HO11" s="104">
        <f>SUMIF(DZ11:DZ14,"&lt;0")*Cadeirante/30*HO$4+SUMIF(EB11:EB14,"&lt;0")*Cadeirante/30*HO$4</f>
        <v>0</v>
      </c>
      <c r="HP11" s="104">
        <f>SUMIF(ED11:ED14,"&lt;0")*Cadeirante/30*HP$4+SUMIF(EF11:EF14,"&lt;0")*Cadeirante/30*HP$4</f>
        <v>0</v>
      </c>
      <c r="HQ11" s="64"/>
      <c r="HR11" s="64"/>
      <c r="HS11" s="64"/>
      <c r="HT11" s="64"/>
      <c r="HU11" s="64"/>
      <c r="HV11" s="64"/>
      <c r="HW11" s="176">
        <v>17629.309999999998</v>
      </c>
      <c r="HX11" s="64"/>
      <c r="HY11" s="280">
        <f>IF(ISTEXT(EM11), VALUE(EM11), EM11)</f>
        <v>0</v>
      </c>
      <c r="HZ11" s="280">
        <f>IF(ISTEXT(EN11), VALUE(EN11), EN11)</f>
        <v>0</v>
      </c>
      <c r="IA11" s="280">
        <f>IF(ISTEXT(EO11), VALUE(EO11), EO11)</f>
        <v>0</v>
      </c>
      <c r="IB11" s="64" t="b">
        <f>HW11=FE11</f>
        <v>0</v>
      </c>
      <c r="IC11" s="64"/>
    </row>
    <row r="12" spans="1:237" s="106" customFormat="1" ht="22.5" customHeight="1" x14ac:dyDescent="0.25">
      <c r="A12" s="368" t="s">
        <v>3200</v>
      </c>
      <c r="B12" s="369" t="s">
        <v>3201</v>
      </c>
      <c r="C12" s="370" t="s">
        <v>3193</v>
      </c>
      <c r="D12" s="371" t="s">
        <v>3202</v>
      </c>
      <c r="E12" s="371" t="s">
        <v>3203</v>
      </c>
      <c r="F12" s="372" t="s">
        <v>3181</v>
      </c>
      <c r="G12" s="372" t="s">
        <v>3182</v>
      </c>
      <c r="H12" s="373" t="s">
        <v>2782</v>
      </c>
      <c r="I12" s="374" t="s">
        <v>2782</v>
      </c>
      <c r="J12" s="421" t="s">
        <v>3183</v>
      </c>
      <c r="K12" s="421" t="s">
        <v>3185</v>
      </c>
      <c r="L12" s="329">
        <f>CONTINUA!BV12</f>
        <v>0</v>
      </c>
      <c r="M12" s="329">
        <f>CONTINUA!BW12</f>
        <v>0</v>
      </c>
      <c r="N12" s="895"/>
      <c r="O12" s="896" t="s">
        <v>3405</v>
      </c>
      <c r="P12" s="897">
        <v>0</v>
      </c>
      <c r="Q12" s="400">
        <v>12</v>
      </c>
      <c r="R12" s="401"/>
      <c r="S12" s="400"/>
      <c r="T12" s="401"/>
      <c r="U12" s="400"/>
      <c r="V12" s="401"/>
      <c r="W12" s="400"/>
      <c r="X12" s="401"/>
      <c r="Y12" s="400"/>
      <c r="Z12" s="401"/>
      <c r="AA12" s="400"/>
      <c r="AB12" s="401"/>
      <c r="AC12" s="400"/>
      <c r="AD12" s="401"/>
      <c r="AE12" s="400"/>
      <c r="AF12" s="401"/>
      <c r="AG12" s="400"/>
      <c r="AH12" s="401"/>
      <c r="AI12" s="400"/>
      <c r="AJ12" s="401"/>
      <c r="AK12" s="400"/>
      <c r="AL12" s="401"/>
      <c r="AM12" s="400"/>
      <c r="AN12" s="401"/>
      <c r="AO12" s="400"/>
      <c r="AP12" s="401"/>
      <c r="AQ12" s="400"/>
      <c r="AR12" s="401"/>
      <c r="AS12" s="400"/>
      <c r="AT12" s="401"/>
      <c r="AU12" s="400"/>
      <c r="AV12" s="401"/>
      <c r="AW12" s="400"/>
      <c r="AX12" s="401"/>
      <c r="AY12" s="400"/>
      <c r="AZ12" s="401"/>
      <c r="BA12" s="400"/>
      <c r="BB12" s="401"/>
      <c r="BC12" s="400"/>
      <c r="BD12" s="401"/>
      <c r="BE12" s="400"/>
      <c r="BF12" s="401"/>
      <c r="BG12" s="400"/>
      <c r="BH12" s="401"/>
      <c r="BI12" s="400"/>
      <c r="BJ12" s="401"/>
      <c r="BK12" s="400"/>
      <c r="BL12" s="401"/>
      <c r="BM12" s="400"/>
      <c r="BN12" s="401"/>
      <c r="BO12" s="400"/>
      <c r="BP12" s="401"/>
      <c r="BQ12" s="400"/>
      <c r="BR12" s="401"/>
      <c r="BS12" s="400"/>
      <c r="BT12" s="401"/>
      <c r="BU12" s="400"/>
      <c r="BV12" s="401"/>
      <c r="BW12" s="400"/>
      <c r="BX12" s="401"/>
      <c r="BY12" s="400"/>
      <c r="BZ12" s="401"/>
      <c r="CA12" s="400"/>
      <c r="CB12" s="401"/>
      <c r="CC12" s="400"/>
      <c r="CD12" s="401"/>
      <c r="CE12" s="400"/>
      <c r="CF12" s="401"/>
      <c r="CG12" s="400"/>
      <c r="CH12" s="401"/>
      <c r="CI12" s="400"/>
      <c r="CJ12" s="401"/>
      <c r="CK12" s="400"/>
      <c r="CL12" s="401"/>
      <c r="CM12" s="400"/>
      <c r="CN12" s="401"/>
      <c r="CO12" s="400"/>
      <c r="CP12" s="401"/>
      <c r="CQ12" s="400"/>
      <c r="CR12" s="401"/>
      <c r="CS12" s="400"/>
      <c r="CT12" s="401"/>
      <c r="CU12" s="400"/>
      <c r="CV12" s="401"/>
      <c r="CW12" s="400"/>
      <c r="CX12" s="401"/>
      <c r="CY12" s="400"/>
      <c r="CZ12" s="401"/>
      <c r="DA12" s="400"/>
      <c r="DB12" s="401"/>
      <c r="DC12" s="400"/>
      <c r="DD12" s="401"/>
      <c r="DE12" s="400"/>
      <c r="DF12" s="401"/>
      <c r="DG12" s="400"/>
      <c r="DH12" s="401"/>
      <c r="DI12" s="400"/>
      <c r="DJ12" s="401"/>
      <c r="DK12" s="400"/>
      <c r="DL12" s="401"/>
      <c r="DM12" s="400"/>
      <c r="DN12" s="401"/>
      <c r="DO12" s="400"/>
      <c r="DP12" s="401"/>
      <c r="DQ12" s="400"/>
      <c r="DR12" s="401"/>
      <c r="DS12" s="400"/>
      <c r="DT12" s="401"/>
      <c r="DU12" s="400"/>
      <c r="DV12" s="401"/>
      <c r="DW12" s="400"/>
      <c r="DX12" s="401"/>
      <c r="DY12" s="400"/>
      <c r="DZ12" s="401"/>
      <c r="EA12" s="400"/>
      <c r="EB12" s="401"/>
      <c r="EC12" s="400"/>
      <c r="ED12" s="401"/>
      <c r="EE12" s="400"/>
      <c r="EF12" s="401"/>
      <c r="EG12" s="400"/>
      <c r="EH12" s="401"/>
      <c r="EI12" s="400"/>
      <c r="EJ12" s="447"/>
      <c r="EK12" s="511"/>
      <c r="EL12" s="514"/>
      <c r="EM12" s="448"/>
      <c r="EN12" s="344"/>
      <c r="EO12" s="345"/>
      <c r="EP12" s="171">
        <f t="shared" si="22"/>
        <v>12</v>
      </c>
      <c r="EQ12" s="171">
        <f t="shared" si="23"/>
        <v>0</v>
      </c>
      <c r="ER12" s="171">
        <f t="shared" si="24"/>
        <v>0</v>
      </c>
      <c r="ES12" s="171">
        <f t="shared" si="25"/>
        <v>0</v>
      </c>
      <c r="ET12" s="171">
        <f t="shared" si="26"/>
        <v>0</v>
      </c>
      <c r="EU12" s="171">
        <f t="shared" si="27"/>
        <v>0</v>
      </c>
      <c r="EV12" s="172">
        <f t="shared" si="28"/>
        <v>12</v>
      </c>
      <c r="EW12" s="173"/>
      <c r="EX12" s="248">
        <f t="shared" si="29"/>
        <v>0</v>
      </c>
      <c r="EY12" s="174">
        <f>(L12*regular)+(M12*Cadeirantee)</f>
        <v>0</v>
      </c>
      <c r="EZ12" s="249">
        <f>SUMIF(FG12:GJ12,"&gt;0")</f>
        <v>0</v>
      </c>
      <c r="FA12" s="249">
        <f>SUMIF(FG12:GJ12,"&lt;0")+SUMIF(GN12:HP12,"&lt;0")</f>
        <v>0</v>
      </c>
      <c r="FB12" s="174">
        <v>0</v>
      </c>
      <c r="FC12" s="126">
        <f>N12*km*'VALORES TABELA'!$B$13</f>
        <v>0</v>
      </c>
      <c r="FD12" s="250">
        <f t="shared" ref="FD12:FD15" si="31">GL12</f>
        <v>0</v>
      </c>
      <c r="FE12" s="105"/>
      <c r="FF12" s="119"/>
      <c r="FG12" s="119"/>
      <c r="FH12" s="119"/>
      <c r="FI12" s="119"/>
      <c r="FJ12" s="119"/>
      <c r="FK12" s="119"/>
      <c r="FL12" s="119"/>
      <c r="FM12" s="119"/>
      <c r="FN12" s="119"/>
      <c r="FO12" s="119"/>
      <c r="FP12" s="119"/>
      <c r="FQ12" s="119"/>
      <c r="FR12" s="119"/>
      <c r="FS12" s="119"/>
      <c r="FT12" s="119"/>
      <c r="FU12" s="119"/>
      <c r="FV12" s="119"/>
      <c r="FW12" s="119"/>
      <c r="FX12" s="119"/>
      <c r="FY12" s="119"/>
      <c r="FZ12" s="119"/>
      <c r="GA12" s="119"/>
      <c r="GB12" s="119"/>
      <c r="GC12" s="119"/>
      <c r="GD12" s="119"/>
      <c r="GE12" s="119"/>
      <c r="GF12" s="119"/>
      <c r="GG12" s="119"/>
      <c r="GH12" s="119"/>
      <c r="GI12" s="119"/>
      <c r="GJ12" s="119"/>
      <c r="GK12" s="251"/>
      <c r="GL12" s="103">
        <f t="shared" si="30"/>
        <v>0</v>
      </c>
      <c r="GM12" s="124"/>
      <c r="GN12" s="104"/>
      <c r="GO12" s="104"/>
      <c r="GP12" s="104"/>
      <c r="GQ12" s="104"/>
      <c r="GR12" s="104"/>
      <c r="GS12" s="104"/>
      <c r="GT12" s="104"/>
      <c r="GU12" s="104"/>
      <c r="GV12" s="104"/>
      <c r="GW12" s="104"/>
      <c r="GX12" s="104"/>
      <c r="GY12" s="104"/>
      <c r="GZ12" s="104"/>
      <c r="HA12" s="104"/>
      <c r="HB12" s="104"/>
      <c r="HC12" s="104"/>
      <c r="HD12" s="104"/>
      <c r="HE12" s="104"/>
      <c r="HF12" s="104"/>
      <c r="HG12" s="104"/>
      <c r="HH12" s="104"/>
      <c r="HI12" s="104"/>
      <c r="HJ12" s="104"/>
      <c r="HK12" s="104"/>
      <c r="HL12" s="104"/>
      <c r="HM12" s="104"/>
      <c r="HN12" s="104"/>
      <c r="HO12" s="104"/>
      <c r="HP12" s="104"/>
      <c r="HQ12" s="64"/>
      <c r="HR12" s="64"/>
      <c r="HS12" s="64"/>
      <c r="HT12" s="64"/>
      <c r="HU12" s="64"/>
      <c r="HV12" s="64"/>
      <c r="HW12" s="105"/>
      <c r="HX12" s="64"/>
      <c r="HY12" s="280">
        <f t="shared" ref="HY12:HY15" si="32">IF(ISTEXT(EM12), VALUE(EM12), EM12)</f>
        <v>0</v>
      </c>
      <c r="HZ12" s="280">
        <f t="shared" ref="HZ12:HZ15" si="33">IF(ISTEXT(EN12), VALUE(EN12), EN12)</f>
        <v>0</v>
      </c>
      <c r="IA12" s="280">
        <f t="shared" ref="IA12:IA15" si="34">IF(ISTEXT(EO12), VALUE(EO12), EO12)</f>
        <v>0</v>
      </c>
      <c r="IB12" s="64"/>
      <c r="IC12" s="64"/>
    </row>
    <row r="13" spans="1:237" s="106" customFormat="1" ht="22.5" customHeight="1" x14ac:dyDescent="0.25">
      <c r="A13" s="368" t="s">
        <v>3200</v>
      </c>
      <c r="B13" s="369" t="s">
        <v>3201</v>
      </c>
      <c r="C13" s="375" t="s">
        <v>3193</v>
      </c>
      <c r="D13" s="371" t="s">
        <v>3202</v>
      </c>
      <c r="E13" s="371" t="s">
        <v>3203</v>
      </c>
      <c r="F13" s="376" t="s">
        <v>3181</v>
      </c>
      <c r="G13" s="376" t="s">
        <v>3182</v>
      </c>
      <c r="H13" s="373" t="s">
        <v>2782</v>
      </c>
      <c r="I13" s="374" t="s">
        <v>2782</v>
      </c>
      <c r="J13" s="421" t="s">
        <v>3183</v>
      </c>
      <c r="K13" s="422" t="s">
        <v>3186</v>
      </c>
      <c r="L13" s="329">
        <f>CONTINUA!BV13</f>
        <v>0</v>
      </c>
      <c r="M13" s="329">
        <f>CONTINUA!BW13</f>
        <v>0</v>
      </c>
      <c r="N13" s="895"/>
      <c r="O13" s="896" t="s">
        <v>3405</v>
      </c>
      <c r="P13" s="897">
        <v>0</v>
      </c>
      <c r="Q13" s="400"/>
      <c r="R13" s="401"/>
      <c r="S13" s="400"/>
      <c r="T13" s="401"/>
      <c r="U13" s="400"/>
      <c r="V13" s="401"/>
      <c r="W13" s="400"/>
      <c r="X13" s="401"/>
      <c r="Y13" s="400"/>
      <c r="Z13" s="401"/>
      <c r="AA13" s="400"/>
      <c r="AB13" s="401"/>
      <c r="AC13" s="400"/>
      <c r="AD13" s="401"/>
      <c r="AE13" s="400"/>
      <c r="AF13" s="401"/>
      <c r="AG13" s="400"/>
      <c r="AH13" s="401"/>
      <c r="AI13" s="400"/>
      <c r="AJ13" s="401"/>
      <c r="AK13" s="400"/>
      <c r="AL13" s="401"/>
      <c r="AM13" s="400"/>
      <c r="AN13" s="401"/>
      <c r="AO13" s="400"/>
      <c r="AP13" s="401"/>
      <c r="AQ13" s="400"/>
      <c r="AR13" s="401"/>
      <c r="AS13" s="400"/>
      <c r="AT13" s="401"/>
      <c r="AU13" s="400"/>
      <c r="AV13" s="401"/>
      <c r="AW13" s="400"/>
      <c r="AX13" s="401"/>
      <c r="AY13" s="400"/>
      <c r="AZ13" s="401"/>
      <c r="BA13" s="400"/>
      <c r="BB13" s="401"/>
      <c r="BC13" s="400"/>
      <c r="BD13" s="401"/>
      <c r="BE13" s="400"/>
      <c r="BF13" s="401"/>
      <c r="BG13" s="400"/>
      <c r="BH13" s="401"/>
      <c r="BI13" s="400"/>
      <c r="BJ13" s="401"/>
      <c r="BK13" s="400"/>
      <c r="BL13" s="401"/>
      <c r="BM13" s="400"/>
      <c r="BN13" s="401"/>
      <c r="BO13" s="400"/>
      <c r="BP13" s="401"/>
      <c r="BQ13" s="400"/>
      <c r="BR13" s="401"/>
      <c r="BS13" s="400"/>
      <c r="BT13" s="401"/>
      <c r="BU13" s="400"/>
      <c r="BV13" s="401"/>
      <c r="BW13" s="400"/>
      <c r="BX13" s="401"/>
      <c r="BY13" s="400"/>
      <c r="BZ13" s="401"/>
      <c r="CA13" s="400"/>
      <c r="CB13" s="401"/>
      <c r="CC13" s="400"/>
      <c r="CD13" s="401"/>
      <c r="CE13" s="400"/>
      <c r="CF13" s="401"/>
      <c r="CG13" s="400"/>
      <c r="CH13" s="401"/>
      <c r="CI13" s="400"/>
      <c r="CJ13" s="401"/>
      <c r="CK13" s="400"/>
      <c r="CL13" s="401"/>
      <c r="CM13" s="400"/>
      <c r="CN13" s="401"/>
      <c r="CO13" s="400"/>
      <c r="CP13" s="401"/>
      <c r="CQ13" s="400"/>
      <c r="CR13" s="401"/>
      <c r="CS13" s="400"/>
      <c r="CT13" s="401"/>
      <c r="CU13" s="400"/>
      <c r="CV13" s="401"/>
      <c r="CW13" s="400"/>
      <c r="CX13" s="401"/>
      <c r="CY13" s="400"/>
      <c r="CZ13" s="401"/>
      <c r="DA13" s="400"/>
      <c r="DB13" s="401"/>
      <c r="DC13" s="400"/>
      <c r="DD13" s="401"/>
      <c r="DE13" s="400"/>
      <c r="DF13" s="401"/>
      <c r="DG13" s="400"/>
      <c r="DH13" s="401"/>
      <c r="DI13" s="400"/>
      <c r="DJ13" s="401"/>
      <c r="DK13" s="400"/>
      <c r="DL13" s="401"/>
      <c r="DM13" s="400"/>
      <c r="DN13" s="401"/>
      <c r="DO13" s="400"/>
      <c r="DP13" s="401"/>
      <c r="DQ13" s="400"/>
      <c r="DR13" s="401"/>
      <c r="DS13" s="400"/>
      <c r="DT13" s="401"/>
      <c r="DU13" s="400"/>
      <c r="DV13" s="401"/>
      <c r="DW13" s="400"/>
      <c r="DX13" s="401"/>
      <c r="DY13" s="400"/>
      <c r="DZ13" s="401"/>
      <c r="EA13" s="400"/>
      <c r="EB13" s="401"/>
      <c r="EC13" s="400"/>
      <c r="ED13" s="401"/>
      <c r="EE13" s="400"/>
      <c r="EF13" s="401"/>
      <c r="EG13" s="400"/>
      <c r="EH13" s="401"/>
      <c r="EI13" s="400"/>
      <c r="EJ13" s="447"/>
      <c r="EK13" s="511"/>
      <c r="EL13" s="514"/>
      <c r="EM13" s="448"/>
      <c r="EN13" s="344"/>
      <c r="EO13" s="345"/>
      <c r="EP13" s="171">
        <f t="shared" si="22"/>
        <v>0</v>
      </c>
      <c r="EQ13" s="171">
        <f t="shared" si="23"/>
        <v>0</v>
      </c>
      <c r="ER13" s="171">
        <f t="shared" si="24"/>
        <v>0</v>
      </c>
      <c r="ES13" s="171">
        <f t="shared" si="25"/>
        <v>0</v>
      </c>
      <c r="ET13" s="171">
        <f t="shared" si="26"/>
        <v>0</v>
      </c>
      <c r="EU13" s="171">
        <f t="shared" si="27"/>
        <v>0</v>
      </c>
      <c r="EV13" s="172">
        <f t="shared" si="28"/>
        <v>0</v>
      </c>
      <c r="EW13" s="125"/>
      <c r="EX13" s="248">
        <f t="shared" si="29"/>
        <v>0</v>
      </c>
      <c r="EY13" s="174">
        <f>(L13*regular)+(M13*Cadeirantee)</f>
        <v>0</v>
      </c>
      <c r="EZ13" s="249">
        <f>SUMIF(FG13:GJ13,"&gt;0")</f>
        <v>0</v>
      </c>
      <c r="FA13" s="249">
        <f>SUMIF(FG13:GJ13,"&lt;0")+SUMIF(GN13:HP13,"&lt;0")</f>
        <v>0</v>
      </c>
      <c r="FB13" s="174">
        <v>0</v>
      </c>
      <c r="FC13" s="126">
        <f>N13*km*'VALORES TABELA'!$B$13</f>
        <v>0</v>
      </c>
      <c r="FD13" s="250">
        <f t="shared" si="31"/>
        <v>0</v>
      </c>
      <c r="FE13" s="105"/>
      <c r="FF13" s="108"/>
      <c r="FG13" s="108"/>
      <c r="FH13" s="108"/>
      <c r="FI13" s="108"/>
      <c r="FJ13" s="108"/>
      <c r="FK13" s="108"/>
      <c r="FL13" s="108"/>
      <c r="FM13" s="108"/>
      <c r="FN13" s="108"/>
      <c r="FO13" s="108"/>
      <c r="FP13" s="108"/>
      <c r="FQ13" s="108"/>
      <c r="FR13" s="108"/>
      <c r="FS13" s="108"/>
      <c r="FT13" s="108"/>
      <c r="FU13" s="108"/>
      <c r="FV13" s="108"/>
      <c r="FW13" s="108"/>
      <c r="FX13" s="108"/>
      <c r="FY13" s="108"/>
      <c r="FZ13" s="108"/>
      <c r="GA13" s="108"/>
      <c r="GB13" s="108"/>
      <c r="GC13" s="108"/>
      <c r="GD13" s="108"/>
      <c r="GE13" s="108"/>
      <c r="GF13" s="108"/>
      <c r="GG13" s="108"/>
      <c r="GH13" s="108"/>
      <c r="GI13" s="108"/>
      <c r="GJ13" s="108"/>
      <c r="GK13" s="251"/>
      <c r="GL13" s="103">
        <f t="shared" si="30"/>
        <v>0</v>
      </c>
      <c r="GM13" s="124"/>
      <c r="GN13" s="104"/>
      <c r="GO13" s="104"/>
      <c r="GP13" s="104"/>
      <c r="GQ13" s="104"/>
      <c r="GR13" s="104"/>
      <c r="GS13" s="104"/>
      <c r="GT13" s="104"/>
      <c r="GU13" s="104"/>
      <c r="GV13" s="104"/>
      <c r="GW13" s="104"/>
      <c r="GX13" s="104"/>
      <c r="GY13" s="104"/>
      <c r="GZ13" s="104"/>
      <c r="HA13" s="104"/>
      <c r="HB13" s="104"/>
      <c r="HC13" s="104"/>
      <c r="HD13" s="104"/>
      <c r="HE13" s="104"/>
      <c r="HF13" s="104"/>
      <c r="HG13" s="104"/>
      <c r="HH13" s="104"/>
      <c r="HI13" s="104"/>
      <c r="HJ13" s="104"/>
      <c r="HK13" s="104"/>
      <c r="HL13" s="104"/>
      <c r="HM13" s="104"/>
      <c r="HN13" s="104"/>
      <c r="HO13" s="104"/>
      <c r="HP13" s="104"/>
      <c r="HQ13" s="64"/>
      <c r="HR13" s="64"/>
      <c r="HS13" s="64"/>
      <c r="HT13" s="64"/>
      <c r="HU13" s="64"/>
      <c r="HV13" s="64"/>
      <c r="HW13" s="105"/>
      <c r="HX13" s="64"/>
      <c r="HY13" s="280">
        <f t="shared" si="32"/>
        <v>0</v>
      </c>
      <c r="HZ13" s="280">
        <f t="shared" si="33"/>
        <v>0</v>
      </c>
      <c r="IA13" s="280">
        <f t="shared" si="34"/>
        <v>0</v>
      </c>
      <c r="IB13" s="64"/>
      <c r="IC13" s="64"/>
    </row>
    <row r="14" spans="1:237" s="106" customFormat="1" ht="22.5" customHeight="1" x14ac:dyDescent="0.25">
      <c r="A14" s="368" t="s">
        <v>3200</v>
      </c>
      <c r="B14" s="369" t="s">
        <v>3201</v>
      </c>
      <c r="C14" s="375" t="s">
        <v>3193</v>
      </c>
      <c r="D14" s="371" t="s">
        <v>3202</v>
      </c>
      <c r="E14" s="371" t="s">
        <v>3203</v>
      </c>
      <c r="F14" s="376" t="s">
        <v>3181</v>
      </c>
      <c r="G14" s="376" t="s">
        <v>3182</v>
      </c>
      <c r="H14" s="373" t="s">
        <v>2782</v>
      </c>
      <c r="I14" s="374" t="s">
        <v>2782</v>
      </c>
      <c r="J14" s="421" t="s">
        <v>3183</v>
      </c>
      <c r="K14" s="423" t="s">
        <v>3187</v>
      </c>
      <c r="L14" s="329">
        <f>CONTINUA!BV14</f>
        <v>0</v>
      </c>
      <c r="M14" s="329">
        <f>CONTINUA!BW14</f>
        <v>0</v>
      </c>
      <c r="N14" s="895"/>
      <c r="O14" s="896" t="s">
        <v>3405</v>
      </c>
      <c r="P14" s="897">
        <v>0</v>
      </c>
      <c r="Q14" s="400"/>
      <c r="R14" s="401"/>
      <c r="S14" s="400"/>
      <c r="T14" s="401"/>
      <c r="U14" s="400"/>
      <c r="V14" s="401"/>
      <c r="W14" s="400"/>
      <c r="X14" s="401"/>
      <c r="Y14" s="400"/>
      <c r="Z14" s="401"/>
      <c r="AA14" s="400"/>
      <c r="AB14" s="401"/>
      <c r="AC14" s="400"/>
      <c r="AD14" s="401"/>
      <c r="AE14" s="400"/>
      <c r="AF14" s="401"/>
      <c r="AG14" s="400"/>
      <c r="AH14" s="401"/>
      <c r="AI14" s="400"/>
      <c r="AJ14" s="401"/>
      <c r="AK14" s="400"/>
      <c r="AL14" s="401"/>
      <c r="AM14" s="400"/>
      <c r="AN14" s="401"/>
      <c r="AO14" s="400"/>
      <c r="AP14" s="401"/>
      <c r="AQ14" s="400"/>
      <c r="AR14" s="401"/>
      <c r="AS14" s="400"/>
      <c r="AT14" s="401"/>
      <c r="AU14" s="400"/>
      <c r="AV14" s="401"/>
      <c r="AW14" s="400"/>
      <c r="AX14" s="401"/>
      <c r="AY14" s="400"/>
      <c r="AZ14" s="401"/>
      <c r="BA14" s="400"/>
      <c r="BB14" s="401"/>
      <c r="BC14" s="400"/>
      <c r="BD14" s="401"/>
      <c r="BE14" s="400"/>
      <c r="BF14" s="401"/>
      <c r="BG14" s="400"/>
      <c r="BH14" s="401"/>
      <c r="BI14" s="400"/>
      <c r="BJ14" s="401"/>
      <c r="BK14" s="400"/>
      <c r="BL14" s="401"/>
      <c r="BM14" s="400"/>
      <c r="BN14" s="401"/>
      <c r="BO14" s="400"/>
      <c r="BP14" s="401"/>
      <c r="BQ14" s="400"/>
      <c r="BR14" s="401"/>
      <c r="BS14" s="400"/>
      <c r="BT14" s="401"/>
      <c r="BU14" s="400"/>
      <c r="BV14" s="401"/>
      <c r="BW14" s="400"/>
      <c r="BX14" s="401"/>
      <c r="BY14" s="400"/>
      <c r="BZ14" s="401"/>
      <c r="CA14" s="400"/>
      <c r="CB14" s="401"/>
      <c r="CC14" s="400"/>
      <c r="CD14" s="401"/>
      <c r="CE14" s="400"/>
      <c r="CF14" s="401"/>
      <c r="CG14" s="400"/>
      <c r="CH14" s="401"/>
      <c r="CI14" s="400"/>
      <c r="CJ14" s="401"/>
      <c r="CK14" s="400"/>
      <c r="CL14" s="401"/>
      <c r="CM14" s="400"/>
      <c r="CN14" s="401"/>
      <c r="CO14" s="400"/>
      <c r="CP14" s="401"/>
      <c r="CQ14" s="400"/>
      <c r="CR14" s="401"/>
      <c r="CS14" s="400"/>
      <c r="CT14" s="401"/>
      <c r="CU14" s="400"/>
      <c r="CV14" s="401"/>
      <c r="CW14" s="400"/>
      <c r="CX14" s="401"/>
      <c r="CY14" s="400"/>
      <c r="CZ14" s="401"/>
      <c r="DA14" s="400"/>
      <c r="DB14" s="401"/>
      <c r="DC14" s="400"/>
      <c r="DD14" s="401"/>
      <c r="DE14" s="400"/>
      <c r="DF14" s="401"/>
      <c r="DG14" s="400"/>
      <c r="DH14" s="401"/>
      <c r="DI14" s="400"/>
      <c r="DJ14" s="401"/>
      <c r="DK14" s="400"/>
      <c r="DL14" s="401"/>
      <c r="DM14" s="400"/>
      <c r="DN14" s="401"/>
      <c r="DO14" s="400"/>
      <c r="DP14" s="401"/>
      <c r="DQ14" s="400"/>
      <c r="DR14" s="401"/>
      <c r="DS14" s="400"/>
      <c r="DT14" s="401"/>
      <c r="DU14" s="400"/>
      <c r="DV14" s="401"/>
      <c r="DW14" s="400"/>
      <c r="DX14" s="401"/>
      <c r="DY14" s="400"/>
      <c r="DZ14" s="401"/>
      <c r="EA14" s="400"/>
      <c r="EB14" s="401"/>
      <c r="EC14" s="400"/>
      <c r="ED14" s="401"/>
      <c r="EE14" s="400"/>
      <c r="EF14" s="401"/>
      <c r="EG14" s="400"/>
      <c r="EH14" s="401"/>
      <c r="EI14" s="400"/>
      <c r="EJ14" s="447"/>
      <c r="EK14" s="511"/>
      <c r="EL14" s="514"/>
      <c r="EM14" s="448"/>
      <c r="EN14" s="344"/>
      <c r="EO14" s="345"/>
      <c r="EP14" s="171">
        <f t="shared" si="22"/>
        <v>0</v>
      </c>
      <c r="EQ14" s="171">
        <f t="shared" si="23"/>
        <v>0</v>
      </c>
      <c r="ER14" s="171">
        <f t="shared" si="24"/>
        <v>0</v>
      </c>
      <c r="ES14" s="171">
        <f t="shared" si="25"/>
        <v>0</v>
      </c>
      <c r="ET14" s="171">
        <f t="shared" si="26"/>
        <v>0</v>
      </c>
      <c r="EU14" s="171">
        <f t="shared" si="27"/>
        <v>0</v>
      </c>
      <c r="EV14" s="172">
        <f t="shared" si="28"/>
        <v>0</v>
      </c>
      <c r="EW14" s="127"/>
      <c r="EX14" s="248">
        <f t="shared" si="29"/>
        <v>0</v>
      </c>
      <c r="EY14" s="174">
        <f>(L14*regular)+(M14*Cadeirantee)</f>
        <v>0</v>
      </c>
      <c r="EZ14" s="249">
        <f>SUMIF(FG14:GJ14,"&gt;0")</f>
        <v>0</v>
      </c>
      <c r="FA14" s="249">
        <f>SUMIF(FG14:GJ14,"&lt;0")+SUMIF(GN14:HP14,"&lt;0")</f>
        <v>0</v>
      </c>
      <c r="FB14" s="174">
        <v>0</v>
      </c>
      <c r="FC14" s="126">
        <f>N14*km*'VALORES TABELA'!$B$13</f>
        <v>0</v>
      </c>
      <c r="FD14" s="250">
        <f t="shared" si="31"/>
        <v>0</v>
      </c>
      <c r="FE14" s="105"/>
      <c r="FF14" s="118"/>
      <c r="FG14" s="118"/>
      <c r="FH14" s="118"/>
      <c r="FI14" s="118"/>
      <c r="FJ14" s="118"/>
      <c r="FK14" s="118"/>
      <c r="FL14" s="118"/>
      <c r="FM14" s="118"/>
      <c r="FN14" s="118"/>
      <c r="FO14" s="118"/>
      <c r="FP14" s="118"/>
      <c r="FQ14" s="118"/>
      <c r="FR14" s="118"/>
      <c r="FS14" s="118"/>
      <c r="FT14" s="118"/>
      <c r="FU14" s="118"/>
      <c r="FV14" s="118"/>
      <c r="FW14" s="118"/>
      <c r="FX14" s="118"/>
      <c r="FY14" s="118"/>
      <c r="FZ14" s="118"/>
      <c r="GA14" s="118"/>
      <c r="GB14" s="118"/>
      <c r="GC14" s="118"/>
      <c r="GD14" s="118"/>
      <c r="GE14" s="118"/>
      <c r="GF14" s="118"/>
      <c r="GG14" s="118"/>
      <c r="GH14" s="118"/>
      <c r="GI14" s="118"/>
      <c r="GJ14" s="118"/>
      <c r="GK14" s="252"/>
      <c r="GL14" s="103">
        <f t="shared" si="30"/>
        <v>0</v>
      </c>
      <c r="GM14" s="124"/>
      <c r="GN14" s="104"/>
      <c r="GO14" s="104"/>
      <c r="GP14" s="104"/>
      <c r="GQ14" s="104"/>
      <c r="GR14" s="104"/>
      <c r="GS14" s="104"/>
      <c r="GT14" s="104"/>
      <c r="GU14" s="104"/>
      <c r="GV14" s="104"/>
      <c r="GW14" s="104"/>
      <c r="GX14" s="104"/>
      <c r="GY14" s="104"/>
      <c r="GZ14" s="104"/>
      <c r="HA14" s="104"/>
      <c r="HB14" s="104"/>
      <c r="HC14" s="104"/>
      <c r="HD14" s="104"/>
      <c r="HE14" s="104"/>
      <c r="HF14" s="104"/>
      <c r="HG14" s="104"/>
      <c r="HH14" s="104"/>
      <c r="HI14" s="104"/>
      <c r="HJ14" s="104"/>
      <c r="HK14" s="104"/>
      <c r="HL14" s="104"/>
      <c r="HM14" s="104"/>
      <c r="HN14" s="104"/>
      <c r="HO14" s="104"/>
      <c r="HP14" s="104"/>
      <c r="HQ14" s="64"/>
      <c r="HR14" s="65"/>
      <c r="HS14" s="65"/>
      <c r="HT14" s="65"/>
      <c r="HU14" s="65"/>
      <c r="HV14" s="65"/>
      <c r="HW14" s="105"/>
      <c r="HX14" s="65"/>
      <c r="HY14" s="280">
        <f t="shared" si="32"/>
        <v>0</v>
      </c>
      <c r="HZ14" s="280">
        <f t="shared" si="33"/>
        <v>0</v>
      </c>
      <c r="IA14" s="280">
        <f t="shared" si="34"/>
        <v>0</v>
      </c>
      <c r="IB14" s="65"/>
      <c r="IC14" s="65"/>
    </row>
    <row r="15" spans="1:237" s="106" customFormat="1" ht="22.5" customHeight="1" thickBot="1" x14ac:dyDescent="0.3">
      <c r="A15" s="377" t="s">
        <v>3200</v>
      </c>
      <c r="B15" s="378" t="s">
        <v>3201</v>
      </c>
      <c r="C15" s="379" t="s">
        <v>3193</v>
      </c>
      <c r="D15" s="380" t="s">
        <v>3202</v>
      </c>
      <c r="E15" s="380" t="s">
        <v>3203</v>
      </c>
      <c r="F15" s="381" t="s">
        <v>3181</v>
      </c>
      <c r="G15" s="381" t="s">
        <v>3182</v>
      </c>
      <c r="H15" s="382" t="s">
        <v>2782</v>
      </c>
      <c r="I15" s="383" t="s">
        <v>2782</v>
      </c>
      <c r="J15" s="421" t="s">
        <v>3183</v>
      </c>
      <c r="K15" s="424" t="s">
        <v>60</v>
      </c>
      <c r="L15" s="329">
        <f>CONTINUA!BV15</f>
        <v>0</v>
      </c>
      <c r="M15" s="329">
        <f>CONTINUA!BW15</f>
        <v>0</v>
      </c>
      <c r="N15" s="895"/>
      <c r="O15" s="896" t="s">
        <v>3405</v>
      </c>
      <c r="P15" s="897">
        <v>0</v>
      </c>
      <c r="Q15" s="400"/>
      <c r="R15" s="401"/>
      <c r="S15" s="400"/>
      <c r="T15" s="401"/>
      <c r="U15" s="400"/>
      <c r="V15" s="401"/>
      <c r="W15" s="400"/>
      <c r="X15" s="401"/>
      <c r="Y15" s="400"/>
      <c r="Z15" s="401"/>
      <c r="AA15" s="400"/>
      <c r="AB15" s="401"/>
      <c r="AC15" s="400"/>
      <c r="AD15" s="401"/>
      <c r="AE15" s="400"/>
      <c r="AF15" s="401"/>
      <c r="AG15" s="400"/>
      <c r="AH15" s="401"/>
      <c r="AI15" s="400"/>
      <c r="AJ15" s="401"/>
      <c r="AK15" s="400"/>
      <c r="AL15" s="401"/>
      <c r="AM15" s="400"/>
      <c r="AN15" s="401"/>
      <c r="AO15" s="400"/>
      <c r="AP15" s="401"/>
      <c r="AQ15" s="400"/>
      <c r="AR15" s="401"/>
      <c r="AS15" s="400"/>
      <c r="AT15" s="401"/>
      <c r="AU15" s="400"/>
      <c r="AV15" s="401"/>
      <c r="AW15" s="400"/>
      <c r="AX15" s="401"/>
      <c r="AY15" s="400"/>
      <c r="AZ15" s="401"/>
      <c r="BA15" s="400"/>
      <c r="BB15" s="401"/>
      <c r="BC15" s="400"/>
      <c r="BD15" s="401"/>
      <c r="BE15" s="400"/>
      <c r="BF15" s="401"/>
      <c r="BG15" s="400"/>
      <c r="BH15" s="401"/>
      <c r="BI15" s="400"/>
      <c r="BJ15" s="401"/>
      <c r="BK15" s="400"/>
      <c r="BL15" s="401"/>
      <c r="BM15" s="400"/>
      <c r="BN15" s="401"/>
      <c r="BO15" s="400"/>
      <c r="BP15" s="401"/>
      <c r="BQ15" s="400"/>
      <c r="BR15" s="401"/>
      <c r="BS15" s="400"/>
      <c r="BT15" s="401"/>
      <c r="BU15" s="400"/>
      <c r="BV15" s="401"/>
      <c r="BW15" s="400"/>
      <c r="BX15" s="401"/>
      <c r="BY15" s="400"/>
      <c r="BZ15" s="401"/>
      <c r="CA15" s="400"/>
      <c r="CB15" s="401"/>
      <c r="CC15" s="400"/>
      <c r="CD15" s="401"/>
      <c r="CE15" s="400"/>
      <c r="CF15" s="401"/>
      <c r="CG15" s="400"/>
      <c r="CH15" s="401"/>
      <c r="CI15" s="400"/>
      <c r="CJ15" s="401"/>
      <c r="CK15" s="400"/>
      <c r="CL15" s="401"/>
      <c r="CM15" s="400"/>
      <c r="CN15" s="401"/>
      <c r="CO15" s="400"/>
      <c r="CP15" s="401"/>
      <c r="CQ15" s="400"/>
      <c r="CR15" s="401"/>
      <c r="CS15" s="400"/>
      <c r="CT15" s="401"/>
      <c r="CU15" s="400"/>
      <c r="CV15" s="401"/>
      <c r="CW15" s="400"/>
      <c r="CX15" s="401"/>
      <c r="CY15" s="400"/>
      <c r="CZ15" s="401"/>
      <c r="DA15" s="400"/>
      <c r="DB15" s="401"/>
      <c r="DC15" s="400"/>
      <c r="DD15" s="401"/>
      <c r="DE15" s="400"/>
      <c r="DF15" s="401"/>
      <c r="DG15" s="400"/>
      <c r="DH15" s="401"/>
      <c r="DI15" s="400"/>
      <c r="DJ15" s="401"/>
      <c r="DK15" s="400"/>
      <c r="DL15" s="401"/>
      <c r="DM15" s="400"/>
      <c r="DN15" s="401"/>
      <c r="DO15" s="400"/>
      <c r="DP15" s="401"/>
      <c r="DQ15" s="400"/>
      <c r="DR15" s="401"/>
      <c r="DS15" s="400"/>
      <c r="DT15" s="401"/>
      <c r="DU15" s="400"/>
      <c r="DV15" s="401"/>
      <c r="DW15" s="400"/>
      <c r="DX15" s="401"/>
      <c r="DY15" s="400"/>
      <c r="DZ15" s="401"/>
      <c r="EA15" s="400"/>
      <c r="EB15" s="401"/>
      <c r="EC15" s="400"/>
      <c r="ED15" s="401"/>
      <c r="EE15" s="400"/>
      <c r="EF15" s="401"/>
      <c r="EG15" s="400"/>
      <c r="EH15" s="401"/>
      <c r="EI15" s="400"/>
      <c r="EJ15" s="447"/>
      <c r="EK15" s="512"/>
      <c r="EL15" s="515"/>
      <c r="EM15" s="450"/>
      <c r="EN15" s="348"/>
      <c r="EO15" s="348"/>
      <c r="EP15" s="179">
        <f t="shared" si="22"/>
        <v>0</v>
      </c>
      <c r="EQ15" s="179">
        <f t="shared" si="23"/>
        <v>0</v>
      </c>
      <c r="ER15" s="179">
        <f t="shared" si="24"/>
        <v>0</v>
      </c>
      <c r="ES15" s="179">
        <f t="shared" si="25"/>
        <v>0</v>
      </c>
      <c r="ET15" s="179">
        <f t="shared" si="26"/>
        <v>0</v>
      </c>
      <c r="EU15" s="179">
        <f t="shared" si="27"/>
        <v>0</v>
      </c>
      <c r="EV15" s="172">
        <f t="shared" si="28"/>
        <v>0</v>
      </c>
      <c r="EW15" s="253"/>
      <c r="EX15" s="254">
        <v>0</v>
      </c>
      <c r="EY15" s="180">
        <v>0</v>
      </c>
      <c r="EZ15" s="255">
        <v>0</v>
      </c>
      <c r="FA15" s="255">
        <v>0</v>
      </c>
      <c r="FB15" s="180">
        <f>SUM(FF15:GI15)/2</f>
        <v>0</v>
      </c>
      <c r="FC15" s="256">
        <f>N15*km*'VALORES TABELA'!$B$13</f>
        <v>0</v>
      </c>
      <c r="FD15" s="250">
        <f t="shared" si="31"/>
        <v>0</v>
      </c>
      <c r="FE15" s="257"/>
      <c r="FF15" s="181">
        <f>((Q15+S15)*Percapita)+((R15+T15)*Cadeirante)</f>
        <v>0</v>
      </c>
      <c r="FG15" s="181">
        <f>((U15+W15)*Percapita/30*FG$4)+((V15+X15)*Cadeirante/30*FG$4)</f>
        <v>0</v>
      </c>
      <c r="FH15" s="181">
        <f>((Y15+AA15)*Percapita/30*FH$4)+((Z15+AB15)*Cadeirante/30*FH$4)</f>
        <v>0</v>
      </c>
      <c r="FI15" s="181">
        <f>((AC15+AE15)*Percapita/30*FI$4)+((AD15+AF15)*Cadeirante/30*FI$4)</f>
        <v>0</v>
      </c>
      <c r="FJ15" s="181">
        <f>((AG15+AI15)*Percapita/30*FJ$4)+((AH15+AJ15)*Cadeirante/30*FJ$4)</f>
        <v>0</v>
      </c>
      <c r="FK15" s="181">
        <f>((AK15+AM15)*Percapita/30*FK$4)+((AL15+AN15)*Cadeirante/30*FK$4)</f>
        <v>0</v>
      </c>
      <c r="FL15" s="181">
        <f>((AO15+AQ15)*Percapita/30*FL$4)+((AP15+AR15)*Cadeirante/30*FL$4)</f>
        <v>0</v>
      </c>
      <c r="FM15" s="181">
        <f>((AS15+AU15)*Percapita/30*FM$4)+((AT15+AV15)*Cadeirante/30*FM$4)</f>
        <v>0</v>
      </c>
      <c r="FN15" s="181">
        <f>((AW15+AY15)*Percapita/30*FN$4)+((AX15+AZ15)*Cadeirante/30*FN$4)</f>
        <v>0</v>
      </c>
      <c r="FO15" s="181">
        <f>((BA15+BC15)*Percapita/30*FO$4)+((BB15+BD15)*Cadeirante/30*FO$4)</f>
        <v>0</v>
      </c>
      <c r="FP15" s="181">
        <f>((BE15+BG15)*Percapita/30*FP$4)+((BF15+BH15)*Cadeirante/30*FP$4)</f>
        <v>0</v>
      </c>
      <c r="FQ15" s="181">
        <f>((BI15+BK15)*Percapita/30*FQ$4)+((BJ15+BL15)*Cadeirante/30*FQ$4)</f>
        <v>0</v>
      </c>
      <c r="FR15" s="181">
        <f>((BM15+BO15)*Percapita/30*FR$4)+((BN15+BP15)*Cadeirante/30*FR$4)</f>
        <v>0</v>
      </c>
      <c r="FS15" s="181">
        <f>((BQ15+BS15)*Percapita/30*FS$4)+((BR15+BT15)*Cadeirante/30*FS$4)</f>
        <v>0</v>
      </c>
      <c r="FT15" s="181">
        <f>((BU15+BW15)*Percapita/30*FT$4)+((BV15+BX15)*Cadeirante/30*FT$4)</f>
        <v>0</v>
      </c>
      <c r="FU15" s="181">
        <f>((BY15+CA15)*Percapita/30*FU$4)+((BZ15+CB15)*Cadeirante/30*FU$4)</f>
        <v>0</v>
      </c>
      <c r="FV15" s="181">
        <f>((CC15+CE15)*Percapita/30*FV$4)+((CD15+CF15)*Cadeirante/30*FV$4)</f>
        <v>0</v>
      </c>
      <c r="FW15" s="181">
        <f>((CG15+CI15)*Percapita/30*FW$4)+((CI15+CK15)*Cadeirante/30*FW$4)</f>
        <v>0</v>
      </c>
      <c r="FX15" s="181">
        <f>((CK15+CM15)*Percapita/30*FX$4)+((CL15+CN15)*Cadeirante/30*FX$4)</f>
        <v>0</v>
      </c>
      <c r="FY15" s="181">
        <f>((CO15+CQ15)*Percapita/30*FY$4)+((CP15+CR15)*Cadeirante/30*FY$4)</f>
        <v>0</v>
      </c>
      <c r="FZ15" s="181">
        <f>((CS15+CU15)*Percapita/30*FZ$4)+((CT15+CV15)*Cadeirante/30*FZ$4)</f>
        <v>0</v>
      </c>
      <c r="GA15" s="181">
        <f>((CW15+CY15)*Percapita/30*GA$4)+((CX15+CZ15)*Cadeirante/30*GA$4)</f>
        <v>0</v>
      </c>
      <c r="GB15" s="181">
        <f>((DA15+DC15)*Percapita/30*GB$4)+((DB15+DD15)*Cadeirante/30*GB$4)</f>
        <v>0</v>
      </c>
      <c r="GC15" s="181">
        <f>((DE15+DG15)*Percapita/30*GC$4)+((DF15+DH15)*Cadeirante/30*GC$4)</f>
        <v>0</v>
      </c>
      <c r="GD15" s="181">
        <f>((DI15+DK15)*Percapita/30*GD$4)+((DJ15+DL15)*Cadeirante/30*GD$4)</f>
        <v>0</v>
      </c>
      <c r="GE15" s="181">
        <f>((DM15+DO15)*Percapita/30*GE$4)+((DN15+DP15)*Cadeirante/30*GE$4)</f>
        <v>0</v>
      </c>
      <c r="GF15" s="181">
        <f>((DQ15+DS15)*Percapita/30*GF$4)+((DR15+DT15)*Cadeirante/30*GF$4)</f>
        <v>0</v>
      </c>
      <c r="GG15" s="181">
        <f>((DU15+DW15)*Percapita/30*GG$4)+((DV15+DX15)*Cadeirante/30*GG$4)</f>
        <v>0</v>
      </c>
      <c r="GH15" s="181">
        <f>((DY15+EA15)*Percapita/30*GH$4)+((DZ15+EB15)*Cadeirante/30*GH$4)</f>
        <v>0</v>
      </c>
      <c r="GI15" s="181">
        <f>((EC15+EE15)*Percapita/30*GI$4)+((ED15+EF15)*Cadeirante/30*GI$4)</f>
        <v>0</v>
      </c>
      <c r="GJ15" s="181">
        <f>((EG15+EI15)*Percapita)+((EH15+EJ15)*Cadeirante)</f>
        <v>0</v>
      </c>
      <c r="GK15" s="258"/>
      <c r="GL15" s="103">
        <f t="shared" si="30"/>
        <v>0</v>
      </c>
      <c r="GM15" s="124"/>
      <c r="GN15" s="182"/>
      <c r="GO15" s="182"/>
      <c r="GP15" s="182"/>
      <c r="GQ15" s="182"/>
      <c r="GR15" s="182"/>
      <c r="GS15" s="182"/>
      <c r="GT15" s="182"/>
      <c r="GU15" s="182"/>
      <c r="GV15" s="182"/>
      <c r="GW15" s="182"/>
      <c r="GX15" s="182"/>
      <c r="GY15" s="182"/>
      <c r="GZ15" s="182"/>
      <c r="HA15" s="182"/>
      <c r="HB15" s="182"/>
      <c r="HC15" s="182"/>
      <c r="HD15" s="182"/>
      <c r="HE15" s="182"/>
      <c r="HF15" s="182"/>
      <c r="HG15" s="182"/>
      <c r="HH15" s="182"/>
      <c r="HI15" s="182"/>
      <c r="HJ15" s="182"/>
      <c r="HK15" s="182"/>
      <c r="HL15" s="182"/>
      <c r="HM15" s="182"/>
      <c r="HN15" s="182"/>
      <c r="HO15" s="182"/>
      <c r="HP15" s="259"/>
      <c r="HQ15" s="64"/>
      <c r="HW15" s="257"/>
      <c r="HY15" s="280">
        <f t="shared" si="32"/>
        <v>0</v>
      </c>
      <c r="HZ15" s="280">
        <f t="shared" si="33"/>
        <v>0</v>
      </c>
      <c r="IA15" s="280">
        <f t="shared" si="34"/>
        <v>0</v>
      </c>
    </row>
    <row r="16" spans="1:237" s="106" customFormat="1" ht="22.5" customHeight="1" x14ac:dyDescent="0.25">
      <c r="A16" t="s">
        <v>3204</v>
      </c>
      <c r="B16" s="522" t="s">
        <v>3205</v>
      </c>
      <c r="C16" s="523">
        <v>1</v>
      </c>
      <c r="D16" s="524" t="s">
        <v>3206</v>
      </c>
      <c r="E16" s="524" t="s">
        <v>3207</v>
      </c>
      <c r="F16" s="525" t="s">
        <v>3181</v>
      </c>
      <c r="G16" s="525" t="s">
        <v>3182</v>
      </c>
      <c r="H16" s="350" t="s">
        <v>2783</v>
      </c>
      <c r="I16" s="351" t="s">
        <v>2783</v>
      </c>
      <c r="J16" s="409" t="s">
        <v>3183</v>
      </c>
      <c r="K16" s="410" t="s">
        <v>3184</v>
      </c>
      <c r="L16" s="329">
        <f>CONTINUA!BV16</f>
        <v>0</v>
      </c>
      <c r="M16" s="329">
        <f>CONTINUA!BW16</f>
        <v>0</v>
      </c>
      <c r="N16" s="895"/>
      <c r="O16" s="896" t="s">
        <v>3406</v>
      </c>
      <c r="P16" s="897">
        <v>0</v>
      </c>
      <c r="Q16" s="400"/>
      <c r="R16" s="401"/>
      <c r="S16" s="400"/>
      <c r="T16" s="401"/>
      <c r="U16" s="400"/>
      <c r="V16" s="401"/>
      <c r="W16" s="400"/>
      <c r="X16" s="401"/>
      <c r="Y16" s="400"/>
      <c r="Z16" s="401"/>
      <c r="AA16" s="400"/>
      <c r="AB16" s="401"/>
      <c r="AC16" s="400"/>
      <c r="AD16" s="401"/>
      <c r="AE16" s="400"/>
      <c r="AF16" s="401"/>
      <c r="AG16" s="400"/>
      <c r="AH16" s="401"/>
      <c r="AI16" s="400"/>
      <c r="AJ16" s="401"/>
      <c r="AK16" s="400"/>
      <c r="AL16" s="401"/>
      <c r="AM16" s="400"/>
      <c r="AN16" s="401"/>
      <c r="AO16" s="400"/>
      <c r="AP16" s="401"/>
      <c r="AQ16" s="400"/>
      <c r="AR16" s="401"/>
      <c r="AS16" s="400"/>
      <c r="AT16" s="401"/>
      <c r="AU16" s="400"/>
      <c r="AV16" s="401"/>
      <c r="AW16" s="400"/>
      <c r="AX16" s="401"/>
      <c r="AY16" s="400"/>
      <c r="AZ16" s="401"/>
      <c r="BA16" s="400"/>
      <c r="BB16" s="401"/>
      <c r="BC16" s="400"/>
      <c r="BD16" s="401"/>
      <c r="BE16" s="400"/>
      <c r="BF16" s="401"/>
      <c r="BG16" s="400"/>
      <c r="BH16" s="401"/>
      <c r="BI16" s="400"/>
      <c r="BJ16" s="401"/>
      <c r="BK16" s="400"/>
      <c r="BL16" s="401"/>
      <c r="BM16" s="400"/>
      <c r="BN16" s="401"/>
      <c r="BO16" s="400"/>
      <c r="BP16" s="401"/>
      <c r="BQ16" s="400"/>
      <c r="BR16" s="401"/>
      <c r="BS16" s="400"/>
      <c r="BT16" s="401"/>
      <c r="BU16" s="400"/>
      <c r="BV16" s="401"/>
      <c r="BW16" s="400"/>
      <c r="BX16" s="401"/>
      <c r="BY16" s="400"/>
      <c r="BZ16" s="401"/>
      <c r="CA16" s="400"/>
      <c r="CB16" s="401"/>
      <c r="CC16" s="400"/>
      <c r="CD16" s="401"/>
      <c r="CE16" s="400"/>
      <c r="CF16" s="401"/>
      <c r="CG16" s="400"/>
      <c r="CH16" s="401"/>
      <c r="CI16" s="400"/>
      <c r="CJ16" s="401"/>
      <c r="CK16" s="400"/>
      <c r="CL16" s="401"/>
      <c r="CM16" s="400"/>
      <c r="CN16" s="401"/>
      <c r="CO16" s="400"/>
      <c r="CP16" s="401"/>
      <c r="CQ16" s="400"/>
      <c r="CR16" s="401"/>
      <c r="CS16" s="400"/>
      <c r="CT16" s="401"/>
      <c r="CU16" s="400"/>
      <c r="CV16" s="401"/>
      <c r="CW16" s="400"/>
      <c r="CX16" s="401"/>
      <c r="CY16" s="400"/>
      <c r="CZ16" s="401"/>
      <c r="DA16" s="400"/>
      <c r="DB16" s="401"/>
      <c r="DC16" s="400"/>
      <c r="DD16" s="401"/>
      <c r="DE16" s="400"/>
      <c r="DF16" s="401"/>
      <c r="DG16" s="400"/>
      <c r="DH16" s="401"/>
      <c r="DI16" s="400"/>
      <c r="DJ16" s="401"/>
      <c r="DK16" s="400"/>
      <c r="DL16" s="401"/>
      <c r="DM16" s="400"/>
      <c r="DN16" s="401"/>
      <c r="DO16" s="400"/>
      <c r="DP16" s="401"/>
      <c r="DQ16" s="400"/>
      <c r="DR16" s="401"/>
      <c r="DS16" s="400"/>
      <c r="DT16" s="401"/>
      <c r="DU16" s="400"/>
      <c r="DV16" s="401"/>
      <c r="DW16" s="400"/>
      <c r="DX16" s="401"/>
      <c r="DY16" s="400"/>
      <c r="DZ16" s="401"/>
      <c r="EA16" s="400"/>
      <c r="EB16" s="401"/>
      <c r="EC16" s="400"/>
      <c r="ED16" s="401"/>
      <c r="EE16" s="400"/>
      <c r="EF16" s="401"/>
      <c r="EG16" s="400"/>
      <c r="EH16" s="401"/>
      <c r="EI16" s="400"/>
      <c r="EJ16" s="447"/>
      <c r="EK16" s="510"/>
      <c r="EL16" s="513"/>
      <c r="EM16" s="520"/>
      <c r="EN16" s="520"/>
      <c r="EO16" s="520"/>
      <c r="EP16" s="171">
        <f t="shared" si="22"/>
        <v>0</v>
      </c>
      <c r="EQ16" s="171">
        <f t="shared" si="23"/>
        <v>0</v>
      </c>
      <c r="ER16" s="171">
        <f t="shared" si="24"/>
        <v>0</v>
      </c>
      <c r="ES16" s="171">
        <f t="shared" si="25"/>
        <v>0</v>
      </c>
      <c r="ET16" s="171">
        <f t="shared" si="26"/>
        <v>0</v>
      </c>
      <c r="EU16" s="171">
        <f t="shared" si="27"/>
        <v>0</v>
      </c>
      <c r="EV16" s="172">
        <f t="shared" si="28"/>
        <v>0</v>
      </c>
      <c r="EW16" s="367">
        <f>IF(C16=4,IF(MAX(Q16:EJ18)&gt;0,(Especiall/30*(IF(($G16-$F16)=($G$5-$F$5),30,IF(DAY($G16)=31,($G16-$F16),($G16-$F16)+1)))),0),0)</f>
        <v>0</v>
      </c>
      <c r="EX16" s="248">
        <f t="shared" ref="EX16:EX19" si="35">FF16</f>
        <v>12115.28</v>
      </c>
      <c r="EY16" s="174">
        <f>(L16*regular)+(M16*Cadeirantee)</f>
        <v>0</v>
      </c>
      <c r="EZ16" s="249">
        <f>SUMIF(FG16:GJ16,"&gt;0")</f>
        <v>0</v>
      </c>
      <c r="FA16" s="249">
        <f>SUMIF(FG16:GJ16,"&lt;0")+SUMIF(GN16:HP16,"&lt;0")</f>
        <v>0</v>
      </c>
      <c r="FB16" s="174">
        <v>0</v>
      </c>
      <c r="FC16" s="175">
        <f>N16*km*'VALORES TABELA'!$B$13</f>
        <v>0</v>
      </c>
      <c r="FD16" s="250">
        <f>GL16</f>
        <v>0</v>
      </c>
      <c r="FE16" s="176">
        <f>(EW16+EW17+EW18+EW19+EX16+EX17+EX18+EX19+EY16+EY17+EY18+EY19+EY20+EZ16+EZ17+EZ18+EZ19+FA16+FA17+FA18+FA19+FC16+FC17+FC18+FC19+HY16-HZ16-IA16+FD16+FD17+FD18+FD19+FB20)</f>
        <v>12115.28</v>
      </c>
      <c r="FF16" s="177">
        <f>IF(C16=4,SUM(Q16+Q17+Q18+S16+S17+S18)*Percapita/30*FF$4+(R16+R17+R18+T16+T17+T18)*Cadeirante/30*FF$4,IF(C16=3,IF(Q19+S19=10,Fixo/30*FF$4+(Q16+Q17+Q18+S16+S17+S18)*Percapita/30*FF$4+(R19+T19)*Cadeirante/30*FF$4,IF(Q19+S19&lt;=9,(Q19+S19)*Crechee/30*FF$4)+(R19+T19)*Cadeirante/30*FF$4+(Q16+Q17+Q18+S16+S17+S18)*Percapita/30*FF$4)+IF(Q19+S19&gt;=11,Fixo/30*FF$4+(Q19+S19-10)*Crechee/30*FF$4,0),IF(C16=2,IF(R16+R17+R18+R19+T16+T17+T18+T19=1,Cadeirante/30*FF$4,IF(R16+R17+R18+R19+T16+T17+T18+T19=2,Fixo/30*FF$4,IF(R16+R17+R18+R19+T16+T17+T18+T19&gt;2,Fixo/30*FF$4+(R16+R17+R18+R19+T16+T17+T18+T19-2)*Cadeirante/30*FF$4)))+(Q16+Q17+Q18+S16+S17+S18)*Percapita/30*FF$4+(Q19+S19)*Crechee/30*FF$4,IF(C16=1,IF(Q16+Q17+Q18+R16+R17+R18+S16+S17+S18+T16+T17+T18&lt;=15,(Q16+Q17+Q18+S16+S17+S18)*Percapita/30*FF$4,IF(Q16+Q17+Q18+R16+R17+R18+S16+S17+S18+T16+T17+T18&gt;=16,Fixo/30*FF$4+(Q16+Q17+Q18+R16+R17+R18+S16+S17+S18+T16+T17-16)*Percapita/30*FF$4))))))</f>
        <v>12115.28</v>
      </c>
      <c r="FG16" s="177">
        <f>IF(C16=4,SUM(U16+U17+U18+W16+W17+W18)*Percapita/30*FG$4+(V16+V17+V18+X16+X17+X18)*Cadeirante/30*FG$4,IF(C16=3,IF(U19+W19=10,Fixo/30*FG$4+(U16+U17+U18+W16+W17+W18)*Percapita/30*FG$4+(V19+X19)*Cadeirante/30*FG$4,IF(U19+W19&lt;=9,(U19+W19)*Crechee/30*FG$4)+(V19+X19)*Cadeirante/30*FG$4+(U16+U17+U18+W16+W17+W18)*Percapita/30*FG$4)+IF(U19+W19&gt;=11,Fixo/30*FG$4+(U19+W19-10)*Crechee/30*FG$4,0),IF(C16=2,IF(V16+V17+V18+V19+X16+X17+X18+X19=1,Cadeirante/30*FG$4,IF(V16+V17+V18+V19+X16+X17+X18+X19=2,Fixo/30*FG$4,IF(V16+V17+V18+V19+X16+X17+X18+X19&gt;2,Fixo/30*FG$4+(V16+V17+V18+V19+X16+X17+X18+X19-2)*Cadeirante/30*FG$4)))+(U16+U17+U18+W16+W17+W18)*Percapita/30*FG$4+(U19+W19)*Crechee/30*FG$4,IF(C16=1,IF(U16+U17+U18+V16+V17+V18+W16+W17+W18+X16+X17+X18&lt;=15,(U16+U17+U18+W16+W17+W18)*Percapita/30*FG$4,IF(U16+U17+U18+V16+V17+V18+W16+W17+W18+X16+X17+X18&gt;=16,Fixo/30*FG$4+(U16+U17+U18+V16+V17+V18+W16+W17+W18+X16+X17-16)*Percapita/30*FG$4))))))</f>
        <v>0</v>
      </c>
      <c r="FH16" s="177">
        <f>IF(C16=4,SUM(Y16+Y17+Y18+AA16+AA17+AA18)*Percapita/30*FH$4+(Z16+Z17+Z18+AB16+AB17+AB18)*Cadeirante/30*FH$4,IF(C16=3,IF(Y19+AA19=10,Fixo/30*FH$4+(Y16+Y17+Y18+AA16+AA17+AA18)*Percapita/30*FH$4+(Z19+AB19)*Cadeirante/30*FH$4,IF(Y19+AA19&lt;=9,(Y19+AA19)*Crechee/30*FH$4)+(Z19+AB19)*Cadeirante/30*FH$4+(Y16+Y17+Y18+AA16+AA17+AA18)*Percapita/30*FH$4)+IF(Y19+AA19&gt;=11,Fixo/30*FH$4+(Y19+AA19-10)*Crechee/30*FH$4,0),IF(C16=2,IF(Z16+Z17+Z18+Z19+AB16+AB17+AB18+AB19=1,Cadeirante/30*FH$4,IF(Z16+Z17+Z18+Z19+AB16+AB17+AB18+AB19=2,Fixo/30*FH$4,IF(Z16+Z17+Z18+Z19+AB16+AB17+AB18+AB19&gt;2,Fixo/30*FH$4+(Z16+Z17+Z18+Z19+AB16+AB17+AB18+AB19-2)*Cadeirante/30*FH$4)))+(Y16+Y17+Y18+AA16+AA17+AA18)*Percapita/30*FH$4+(Y19+AA19)*Crechee/30*FH$4,IF(C16=1,IF(Y16+Y17+Y18+Z16+Z17+Z18+AA16+AA17+AA18+AB16+AB17+AB18&lt;=15,(Y16+Y17+Y18+AA16+AA17+AA18)*Percapita/30*FH$4,IF(Y16+Y17+Y18+Z16+Z17+Z18+AA16+AA17+AA18+AB16+AB17+AB18&gt;=16,Fixo/30*FH$4+(Y16+Y17+Y18+Z16+Z17+Z18+AA16+AA17+AA18+AB16+AB17-16)*Percapita/30*FH$4))))))</f>
        <v>0</v>
      </c>
      <c r="FI16" s="177">
        <f>IF(C16=4,SUM(AC16+AC17+AC18+AE16+AE17+AE18)*Percapita/30*FI$4+(AD16+AD17+AD18+AF16+AF17+AF18)*Cadeirante/30*FI$4,IF(C16=3,IF(AC19+AE19=10,Fixo/30*FI$4+(AC16+AC17+AC18+AE16+AE17+AE18)*Percapita/30*FI$4+(AD19+AF19)*Cadeirante/30*FI$4,IF(AC19+AE19&lt;=9,(AC19+AE19)*Crechee/30*FI$4)+(AD19+AF19)*Cadeirante/30*FI$4+(AC16+AC17+AC18+AE16+AE17+AE18)*Percapita/30*FI$4)+IF(AC19+AE19&gt;=11,Fixo/30*FI$4+(AC19+AE19-10)*Crechee/30*FI$4,0),IF(C16=2,IF(AD16+AD17+AD18+AD19+AF16+AF17+AF18+AF19=1,Cadeirante/30*FI$4,IF(AD16+AD17+AD18+AD19+AF16+AF17+AF18+AF19=2,Fixo/30*FI$4,IF(AD16+AD17+AD18+AD19+AF16+AF17+AF18+AF19&gt;2,Fixo/30*FI$4+(AD16+AD17+AD18+AD19+AF16+AF17+AF18+AF19-2)*Cadeirante/30*FI$4)))+(AC16+AC17+AC18+AE16+AE17+AE18)*Percapita/30*FI$4+(AC19+AE19)*Crechee/30*FI$4,IF(C16=1,IF(AC16+AC17+AC18+AD16+AD17+AD18+AE16+AE17+AE18+AF16+AF17+AF18&lt;=15,(AC16+AC17+AC18+AE16+AE17+AE18)*Percapita/30*FI$4,IF(AC16+AC17+AC18+AD16+AD17+AD18+AE16+AE17+AE18+AF16+AF17+AF18&gt;=16,Fixo/30*FI$4+(AC16+AC17+AC18+AD16+AD17+AD18+AE16+AE17+AE18+AF16+AF17-16)*Percapita/30*FI$4))))))</f>
        <v>0</v>
      </c>
      <c r="FJ16" s="177">
        <f>IF(C16=4,SUM(AG16+AG17+AG18+AI16+AI17+AI18)*Percapita/30*FJ$4+(AH16+AH17+AH18+AJ16+AJ17+AJ18)*Cadeirante/30*FJ$4,IF(C16=3,IF(AG19+AI19=10,Fixo/30*FJ$4+(AG16+AG17+AG18+AI16+AI17+AI18)*Percapita/30*FJ$4+(AH19+AJ19)*Cadeirante/30*FJ$4,IF(AG19+AI19&lt;=9,(AG19+AI19)*Crechee/30*FJ$4)+(AH19+AJ19)*Cadeirante/30*FJ$4+(AG16+AG17+AG18+AI16+AI17+AI18)*Percapita/30*FJ$4)+IF(AG19+AI19&gt;=11,Fixo/30*FJ$4+(AG19+AI19-10)*Crechee/30*FJ$4,0),IF(C16=2,IF(AH16+AH17+AH18+AH19+AJ16+AJ17+AJ18+AJ19=1,Cadeirante/30*FJ$4,IF(AH16+AH17+AH18+AH19+AJ16+AJ17+AJ18+AJ19=2,Fixo/30*FJ$4,IF(AH16+AH17+AH18+AH19+AJ16+AJ17+AJ18+AJ19&gt;2,Fixo/30*FJ$4+(AH16+AH17+AH18+AH19+AJ16+AJ17+AJ18+AJ19-2)*Cadeirante/30*FJ$4)))+(AG16+AG17+AG18+AI16+AI17+AI18)*Percapita/30*FJ$4+(AG19+AI19)*Crechee/30*FJ$4,IF(C16=1,IF(AG16+AG17+AG18+AH16+AH17+AH18+AI16+AI17+AI18+AJ16+AJ17+AJ18&lt;=15,(AG16+AG17+AG18+AI16+AI17+AI18)*Percapita/30*FJ$4,IF(AG16+AG17+AG18+AH16+AH17+AH18+AI16+AI17+AI18+AJ16+AJ17+AJ18&gt;=16,Fixo/30*FJ$4+(AG16+AG17+AG18+AH16+AH17+AH18+AI16+AI17+AI18+AJ16+AJ17-16)*Percapita/30*FJ$4))))))</f>
        <v>0</v>
      </c>
      <c r="FK16" s="177">
        <f>IF(C16=4,SUM(AK16+AK17+AK18+AM16+AM17+AM18)*Percapita/30*FK$4+(AL16+AL17+AL18+AN16+AN17+AN18)*Cadeirante/30*FK$4,IF(C16=3,IF(AK19+AM19=10,Fixo/30*FK$4+(AK16+AK17+AK18+AM16+AM17+AM18)*Percapita/30*FK$4+(AL19+AN19)*Cadeirante/30*FK$4,IF(AK19+AM19&lt;=9,(AK19+AM19)*Crechee/30*FK$4)+(AL19+AN19)*Cadeirante/30*FK$4+(AK16+AK17+AK18+AM16+AM17+AM18)*Percapita/30*FK$4)+IF(AK19+AM19&gt;=11,Fixo/30*FK$4+(AK19+AM19-10)*Crechee/30*FK$4,0),IF(C16=2,IF(AL16+AL17+AL18+AL19+AN16+AN17+AN18+AN19=1,Cadeirante/30*FK$4,IF(AL16+AL17+AL18+AL19+AN16+AN17+AN18+AN19=2,Fixo/30*FK$4,IF(AL16+AL17+AL18+AL19+AN16+AN17+AN18+AN19&gt;2,Fixo/30*FK$4+(AL16+AL17+AL18+AL19+AN16+AN17+AN18+AN19-2)*Cadeirante/30*FK$4)))+(AK16+AK17+AK18+AM16+AM17+AM18)*Percapita/30*FK$4+(AK19+AM19)*Crechee/30*FK$4,IF(C16=1,IF(AK16+AK17+AK18+AL16+AL17+AL18+AM16+AM17+AM18+AN16+AN17+AN18&lt;=15,(AK16+AK17+AK18+AM16+AM17+AM18)*Percapita/30*FK$4,IF(AK16+AK17+AK18+AL16+AL17+AL18+AM16+AM17+AM18+AN16+AN17+AN18&gt;=16,Fixo/30*FK$4+(AK16+AK17+AK18+AL16+AL17+AL18+AM16+AM17+AM18+AN16+AN17-16)*Percapita/30*FK$4))))))</f>
        <v>0</v>
      </c>
      <c r="FL16" s="177">
        <f>IF(C16=4,SUM(AO16+AO17+AO18+AQ16+AQ17+AQ18)*Percapita/30*FL$4+(AP16+AP17+AP18+AR16+AR17+AR18)*Cadeirante/30*FL$4,IF(C16=3,IF(AO19+AQ19=10,Fixo/30*FL$4+(AO16+AO17+AO18+AQ16+AQ17+AQ18)*Percapita/30*FL$4+(AP19+AR19)*Cadeirante/30*FL$4,IF(AO19+AQ19&lt;=9,(AO19+AQ19)*Crechee/30*FL$4)+(AP19+AR19)*Cadeirante/30*FL$4+(AO16+AO17+AO18+AQ16+AQ17+AQ18)*Percapita/30*FL$4)+IF(AO19+AQ19&gt;=11,Fixo/30*FL$4+(AO19+AQ19-10)*Crechee/30*FL$4,0),IF(C16=2,IF(AP16+AP17+AP18+AP19+AR16+AR17+AR18+AR19=1,Cadeirante/30*FL$4,IF(AP16+AP17+AP18+AP19+AR16+AR17+AR18+AR19=2,Fixo/30*FL$4,IF(AP16+AP17+AP18+AP19+AR16+AR17+AR18+AR19&gt;2,Fixo/30*FL$4+(AP16+AP17+AP18+AP19+AR16+AR17+AR18+AR19-2)*Cadeirante/30*FL$4)))+(AO16+AO17+AO18+AQ16+AQ17+AQ18)*Percapita/30*FL$4+(AO19+AQ19)*Crechee/30*FL$4,IF(C16=1,IF(AO16+AO17+AO18+AP16+AP17+AP18+AQ16+AQ17+AQ18+AR16+AR17+AR18&lt;=15,(AO16+AO17+AO18+AQ16+AQ17+AQ18)*Percapita/30*FL$4,IF(AO16+AO17+AO18+AP16+AP17+AP18+AQ16+AQ17+AQ18+AR16+AR17+AR18&gt;=16,Fixo/30*FL$4+(AO16+AO17+AO18+AP16+AP17+AP18+AQ16+AQ17+AQ18+AR16+AR17-16)*Percapita/30*FL$4))))))</f>
        <v>0</v>
      </c>
      <c r="FM16" s="177">
        <f>IF(C16=4,SUM(AS16+AS17+AS18+AU16+AU17+AU18)*Percapita/30*FM$4+(AT16+AT17+AT18+AV16+AV17+AV18)*Cadeirante/30*FM$4,IF(C16=3,IF(AS19+AU19=10,Fixo/30*FM$4+(AS16+AS17+AS18+AU16+AU17+AU18)*Percapita/30*FM$4+(AT19+AV19)*Cadeirante/30*FM$4,IF(AS19+AU19&lt;=9,(AS19+AU19)*Crechee/30*FM$4)+(AT19+AV19)*Cadeirante/30*FM$4+(AS16+AS17+AS18+AU16+AU17+AU18)*Percapita/30*FM$4)+IF(AS19+AU19&gt;=11,Fixo/30*FM$4+(AS19+AU19-10)*Crechee/30*FM$4,0),IF(C16=2,IF(AT16+AT17+AT18+AT19+AV16+AV17+AV18+AV19=1,Cadeirante/30*FM$4,IF(AT16+AT17+AT18+AT19+AV16+AV17+AV18+AV19=2,Fixo/30*FM$4,IF(AT16+AT17+AT18+AT19+AV16+AV17+AV18+AV19&gt;2,Fixo/30*FM$4+(AT16+AT17+AT18+AT19+AV16+AV17+AV18+AV19-2)*Cadeirante/30*FM$4)))+(AS16+AS17+AS18+AU16+AU17+AU18)*Percapita/30*FM$4+(AS19+AU19)*Crechee/30*FM$4,IF(C16=1,IF(AS16+AS17+AS18+AT16+AT17+AT18+AU16+AU17+AU18+AV16+AV17+AV18&lt;=15,(AS16+AS17+AS18+AU16+AU17+AU18)*Percapita/30*FM$4,IF(AS16+AS17+AS18+AT16+AT17+AT18+AU16+AU17+AU18+AV16+AV17+AV18&gt;=16,Fixo/30*FM$4+(AS16+AS17+AS18+AT16+AT17+AT18+AU16+AU17+AU18+AV16+AV17-16)*Percapita/30*FM$4))))))</f>
        <v>0</v>
      </c>
      <c r="FN16" s="177">
        <f>IF(C16=4,SUM(AW16+AW17+AW18+AY16+AY17+AY18)*Percapita/30*FN$4+(AX16+AX17+AX18+AZ16+AZ17+AZ18)*Cadeirante/30*FN$4,IF(C16=3,IF(AW19+AY19=10,Fixo/30*FN$4+(AW16+AW17+AW18+AY16+AY17+AY18)*Percapita/30*FN$4+(AX19+AZ19)*Cadeirante/30*FN$4,IF(AW19+AY19&lt;=9,(AW19+AY19)*Crechee/30*FN$4)+(AX19+AZ19)*Cadeirante/30*FN$4+(AW16+AW17+AW18+AY16+AY17+AY18)*Percapita/30*FN$4)+IF(AW19+AY19&gt;=11,Fixo/30*FN$4+(AW19+AY19-10)*Crechee/30*FN$4,0),IF(C16=2,IF(AX16+AX17+AX18+AX19+AZ16+AZ17+AZ18+AZ19=1,Cadeirante/30*FN$4,IF(AX16+AX17+AX18+AX19+AZ16+AZ17+AZ18+AZ19=2,Fixo/30*FN$4,IF(AX16+AX17+AX18+AX19+AZ16+AZ17+AZ18+AZ19&gt;2,Fixo/30*FN$4+(AX16+AX17+AX18+AX19+AZ16+AZ17+AZ18+AZ19-2)*Cadeirante/30*FN$4)))+(AW16+AW17+AW18+AY16+AY17+AY18)*Percapita/30*FN$4+(AW19+AY19)*Crechee/30*FN$4,IF(C16=1,IF(AW16+AW17+AW18+AX16+AX17+AX18+AY16+AY17+AY18+AZ16+AZ17+AZ18&lt;=15,(AW16+AW17+AW18+AY16+AY17+AY18)*Percapita/30*FN$4,IF(AW16+AW17+AW18+AX16+AX17+AX18+AY16+AY17+AY18+AZ16+AZ17+AZ18&gt;=16,Fixo/30*FN$4+(AW16+AW17+AW18+AX16+AX17+AX18+AY16+AY17+AY18+AZ16+AZ17-16)*Percapita/30*FN$4))))))</f>
        <v>0</v>
      </c>
      <c r="FO16" s="177">
        <f>IF(C16=4,SUM(BA16+BA17+BA18+BC16+BC17+BC18)*Percapita/30*FO$4+(BB16+BB17+BB18+BD16+BD17+BD18)*Cadeirante/30*FO$4,IF(C16=3,IF(BA19+BC19=10,Fixo/30*FO$4+(BA16+BA17+BA18+BC16+BC17+BC18)*Percapita/30*FO$4+(BB19+BD19)*Cadeirante/30*FO$4,IF(BA19+BC19&lt;=9,(BA19+BC19)*Crechee/30*FO$4)+(BB19+BD19)*Cadeirante/30*FO$4+(BA16+BA17+BA18+BC16+BC17+BC18)*Percapita/30*FO$4)+IF(BA19+BC19&gt;=11,Fixo/30*FO$4+(BA19+BC19-10)*Crechee/30*FO$4,0),IF(C16=2,IF(BB16+BB17+BB18+BB19+BD16+BD17+BD18+BD19=1,Cadeirante/30*FO$4,IF(BB16+BB17+BB18+BB19+BD16+BD17+BD18+BD19=2,Fixo/30*FO$4,IF(BB16+BB17+BB18+BB19+BD16+BD17+BD18+BD19&gt;2,Fixo/30*FO$4+(BB16+BB17+BB18+BB19+BD16+BD17+BD18+BD19-2)*Cadeirante/30*FO$4)))+(BA16+BA17+BA18+BC16+BC17+BC18)*Percapita/30*FO$4+(BA19+BC19)*Crechee/30*FO$4,IF(C16=1,IF(BA16+BA17+BA18+BB16+BB17+BB18+BC16+BC17+BC18+BD16+BD17+BD18&lt;=15,(BA16+BA17+BA18+BC16+BC17+BC18)*Percapita/30*FO$4,IF(BA16+BA17+BA18+BB16+BB17+BB18+BC16+BC17+BC18+BD16+BD17+BD18&gt;=16,Fixo/30*FO$4+(BA16+BA17+BA18+BB16+BB17+BB18+BC16+BC17+BC18+BD16+BD17-16)*Percapita/30*FO$4))))))</f>
        <v>0</v>
      </c>
      <c r="FP16" s="177">
        <f>IF(C16=4,SUM(BE16+BE17+BE18+BG16+BG17+BG18)*Percapita/30*FP$4+(BF16+BF17+BF18+BH16+BH17+BH18)*Cadeirante/30*FP$4,IF(C16=3,IF(BE19+BG19=10,Fixo/30*FP$4+(BE16+BE17+BE18+BG16+BG17+BG18)*Percapita/30*FP$4+(BF19+BH19)*Cadeirante/30*FP$4,IF(BE19+BG19&lt;=9,(BE19+BG19)*Crechee/30*FP$4)+(BF19+BH19)*Cadeirante/30*FP$4+(BE16+BE17+BE18+BG16+BG17+BG18)*Percapita/30*FP$4)+IF(BE19+BG19&gt;=11,Fixo/30*FP$4+(BE19+BG19-10)*Crechee/30*FP$4,0),IF(C16=2,IF(BF16+BF17+BF18+BF19+BH16+BH17+BH18+BH19=1,Cadeirante/30*FP$4,IF(BF16+BF17+BF18+BF19+BH16+BH17+BH18+BH19=2,Fixo/30*FP$4,IF(BF16+BF17+BF18+BF19+BH16+BH17+BH18+BH19&gt;2,Fixo/30*FP$4+(BF16+BF17+BF18+BF19+BH16+BH17+BH18+BH19-2)*Cadeirante/30*FP$4)))+(BE16+BE17+BE18+BG16+BG17+BG18)*Percapita/30*FP$4+(BE19+BG19)*Crechee/30*FP$4,IF(C16=1,IF(BE16+BE17+BE18+BF16+BF17+BF18+BG16+BG17+BG18+BH16+BH17+BH18&lt;=15,(BE16+BE17+BE18+BG16+BG17+BG18)*Percapita/30*FP$4,IF(BE16+BE17+BE18+BF16+BF17+BF18+BG16+BG17+BG18+BH16+BH17+BH18&gt;=16,Fixo/30*FP$4+(BE16+BE17+BE18+BF16+BF17+BF18+BG16+BG17+BG18+BH16+BH17-16)*Percapita/30*FP$4))))))</f>
        <v>0</v>
      </c>
      <c r="FQ16" s="177">
        <f>IF(C16=4,SUM(BI16+BI17+BI18+BK16+BK17+BK18)*Percapita/30*FQ$4+(BJ16+BJ17+BJ18+BL16+BL17+BL18)*Cadeirante/30*FQ$4,IF(C16=3,IF(BI19+BK19=10,Fixo/30*FQ$4+(BI16+BI17+BI18+BK16+BK17+BK18)*Percapita/30*FQ$4+(BJ19+BL19)*Cadeirante/30*FQ$4,IF(BI19+BK19&lt;=9,(BI19+BK19)*Crechee/30*FQ$4)+(BJ19+BL19)*Cadeirante/30*FQ$4+(BI16+BI17+BI18+BK16+BK17+BK18)*Percapita/30*FQ$4)+IF(BI19+BK19&gt;=11,Fixo/30*FQ$4+(BI19+BK19-10)*Crechee/30*FQ$4,0),IF(C16=2,IF(BJ16+BJ17+BJ18+BJ19+BL16+BL17+BL18+BL19=1,Cadeirante/30*FQ$4,IF(BJ16+BJ17+BJ18+BJ19+BL16+BL17+BL18+BL19=2,Fixo/30*FQ$4,IF(BJ16+BJ17+BJ18+BJ19+BL16+BL17+BL18+BL19&gt;2,Fixo/30*FQ$4+(BJ16+BJ17+BJ18+BJ19+BL16+BL17+BL18+BL19-2)*Cadeirante/30*FQ$4)))+(BI16+BI17+BI18+BK16+BK17+BK18)*Percapita/30*FQ$4+(BI19+BK19)*Crechee/30*FQ$4,IF(C16=1,IF(BI16+BI17+BI18+BJ16+BJ17+BJ18+BK16+BK17+BK18+BL16+BL17+BL18&lt;=15,(BI16+BI17+BI18+BK16+BK17+BK18)*Percapita/30*FQ$4,IF(BI16+BI17+BI18+BJ16+BJ17+BJ18+BK16+BK17+BK18+BL16+BL17+BL18&gt;=16,Fixo/30*FQ$4+(BI16+BI17+BI18+BJ16+BJ17+BJ18+BK16+BK17+BK18+BL16+BL17-16)*Percapita/30*FQ$4))))))</f>
        <v>0</v>
      </c>
      <c r="FR16" s="177">
        <f>IF(C16=4,SUM(BM16+BM17+BM18+BO16+BO17+BO18)*Percapita/30*FR$4+(BN16+BN17+BN18+BP16+BP17+BP18)*Cadeirante/30*FR$4,IF(C16=3,IF(BM19+BO19=10,Fixo/30*FR$4+(BM16+BM17+BM18+BO16+BO17+BO18)*Percapita/30*FR$4+(BN19+BP19)*Cadeirante/30*FR$4,IF(BM19+BO19&lt;=9,(BM19+BO19)*Crechee/30*FR$4)+(BN19+BP19)*Cadeirante/30*FR$4+(BM16+BM17+BM18+BO16+BO17+BO18)*Percapita/30*FR$4)+IF(BM19+BO19&gt;=11,Fixo/30*FR$4+(BM19+BO19-10)*Crechee/30*FR$4,0),IF(C16=2,IF(BN16+BN17+BN18+BN19+BP16+BP17+BP18+BP19=1,Cadeirante/30*FR$4,IF(BN16+BN17+BN18+BN19+BP16+BP17+BP18+BP19=2,Fixo/30*FR$4,IF(BN16+BN17+BN18+BN19+BP16+BP17+BP18+BP19&gt;2,Fixo/30*FR$4+(BN16+BN17+BN18+BN19+BP16+BP17+BP18+BP19-2)*Cadeirante/30*FR$4)))+(BM16+BM17+BM18+BO16+BO17+BO18)*Percapita/30*FR$4+(BM19+BO19)*Crechee/30*FR$4,IF(C16=1,IF(BM16+BM17+BM18+BN16+BN17+BN18+BO16+BO17+BO18+BP16+BP17+BP18&lt;=15,(BM16+BM17+BM18+BO16+BO17+BO18)*Percapita/30*FR$4,IF(BM16+BM17+BM18+BN16+BN17+BN18+BO16+BO17+BO18+BP16+BP17+BP18&gt;=16,Fixo/30*FR$4+(BM16+BM17+BM18+BN16+BN17+BN18+BO16+BO17+BO18+BP16+BP17-16)*Percapita/30*FR$4))))))</f>
        <v>0</v>
      </c>
      <c r="FS16" s="177">
        <f>IF(C16=4,SUM(BQ16+BQ17+BQ18+BS16+BS17+BS18)*Percapita/30*FS$4+(BR16+BR17+BR18+BT16+BT17+BT18)*Cadeirante/30*FS$4,IF(C16=3,IF(BQ19+BS19=10,Fixo/30*FS$4+(BQ16+BQ17+BQ18+BS16+BS17+BS18)*Percapita/30*FS$4+(BR19+BT19)*Cadeirante/30*FS$4,IF(BQ19+BS19&lt;=9,(BQ19+BS19)*Crechee/30*FS$4)+(BR19+BT19)*Cadeirante/30*FS$4+(BQ16+BQ17+BQ18+BS16+BS17+BS18)*Percapita/30*FS$4)+IF(BQ19+BS19&gt;=11,Fixo/30*FS$4+(BQ19+BS19-10)*Crechee/30*FS$4,0),IF(C16=2,IF(BR16+BR17+BR18+BR19+BT16+BT17+BT18+BT19=1,Cadeirante/30*FS$4,IF(BR16+BR17+BR18+BR19+BT16+BT17+BT18+BT19=2,Fixo/30*FS$4,IF(BR16+BR17+BR18+BR19+BT16+BT17+BT18+BT19&gt;2,Fixo/30*FS$4+(BR16+BR17+BR18+BR19+BT16+BT17+BT18+BT19-2)*Cadeirante/30*FS$4)))+(BQ16+BQ17+BQ18+BS16+BS17+BS18)*Percapita/30*FS$4+(BQ19+BS19)*Crechee/30*FS$4,IF(C16=1,IF(BQ16+BQ17+BQ18+BR16+BR17+BR18+BS16+BS17+BS18+BT16+BT17+BT18&lt;=15,(BQ16+BQ17+BQ18+BS16+BS17+BS18)*Percapita/30*FS$4,IF(BQ16+BQ17+BQ18+BR16+BR17+BR18+BS16+BS17+BS18+BT16+BT17+BT18&gt;=16,Fixo/30*FS$4+(BQ16+BQ17+BQ18+BR16+BR17+BR18+BS16+BS17+BS18+BT16+BT17-16)*Percapita/30*FS$4))))))</f>
        <v>0</v>
      </c>
      <c r="FT16" s="177">
        <f>IF(C16=4,SUM(BU16+BU17+BU18+BW16+BW17+BW18)*Percapita/30*FT$4+(BV16+BV17+BV18+BX16+BX17+BX18)*Cadeirante/30*FT$4,IF(C16=3,IF(BU19+BW19=10,Fixo/30*FT$4+(BU16+BU17+BU18+BW16+BW17+BW18)*Percapita/30*FT$4+(BV19+BX19)*Cadeirante/30*FT$4,IF(BU19+BW19&lt;=9,(BU19+BW19)*Crechee/30*FT$4)+(BV19+BX19)*Cadeirante/30*FT$4+(BU16+BU17+BU18+BW16+BW17+BW18)*Percapita/30*FT$4)+IF(BU19+BW19&gt;=11,Fixo/30*FT$4+(BU19+BW19-10)*Crechee/30*FT$4,0),IF(C16=2,IF(BV16+BV17+BV18+BV19+BX16+BX17+BX18+BX19=1,Cadeirante/30*FT$4,IF(BV16+BV17+BV18+BV19+BX16+BX17+BX18+BX19=2,Fixo/30*FT$4,IF(BV16+BV17+BV18+BV19+BX16+BX17+BX18+BX19&gt;2,Fixo/30*FT$4+(BV16+BV17+BV18+BV19+BX16+BX17+BX18+BX19-2)*Cadeirante/30*FT$4)))+(BU16+BU17+BU18+BW16+BW17+BW18)*Percapita/30*FT$4+(BU19+BW19)*Crechee/30*FT$4,IF(C16=1,IF(BU16+BU17+BU18+BV16+BV17+BV18+BW16+BW17+BW18+BX16+BX17+BX18&lt;=15,(BU16+BU17+BU18+BW16+BW17+BW18)*Percapita/30*FT$4,IF(BU16+BU17+BU18+BV16+BV17+BV18+BW16+BW17+BW18+BX16+BX17+BX18&gt;=16,Fixo/30*FT$4+(BU16+BU17+BU18+BV16+BV17+BV18+BW16+BW17+BW18+BX16+BX17-16)*Percapita/30*FT$4))))))</f>
        <v>0</v>
      </c>
      <c r="FU16" s="177">
        <f>IF(C16=4,SUM(BY16+BY17+BY18+CA16+CA17+CA18)*Percapita/30*FU$4+(BZ16+BZ17+BZ18+CB16+CB17+CB18)*Cadeirante/30*FU$4,IF(C16=3,IF(BY19+CA19=10,Fixo/30*FU$4+(BY16+BY17+BY18+CA16+CA17+CA18)*Percapita/30*FU$4+(BZ19+CB19)*Cadeirante/30*FU$4,IF(BY19+CA19&lt;=9,(BY19+CA19)*Crechee/30*FU$4)+(BZ19+CB19)*Cadeirante/30*FU$4+(BY16+BY17+BY18+CA16+CA17+CA18)*Percapita/30*FU$4)+IF(BY19+CA19&gt;=11,Fixo/30*FU$4+(BY19+CA19-10)*Crechee/30*FU$4,0),IF(C16=2,IF(BZ16+BZ17+BZ18+BZ19+CB16+CB17+CB18+CB19=1,Cadeirante/30*FU$4,IF(BZ16+BZ17+BZ18+BZ19+CB16+CB17+CB18+CB19=2,Fixo/30*FU$4,IF(BZ16+BZ17+BZ18+BZ19+CB16+CB17+CB18+CB19&gt;2,Fixo/30*FU$4+(BZ16+BZ17+BZ18+BZ19+CB16+CB17+CB18+CB19-2)*Cadeirante/30*FU$4)))+(BY16+BY17+BY18+CA16+CA17+CA18)*Percapita/30*FU$4+(BY19+CA19)*Crechee/30*FU$4,IF(C16=1,IF(BY16+BY17+BY18+BZ16+BZ17+BZ18+CA16+CA17+CA18+CB16+CB17+CB18&lt;=15,(BY16+BY17+BY18+CA16+CA17+CA18)*Percapita/30*FU$4,IF(BY16+BY17+BY18+BZ16+BZ17+BZ18+CA16+CA17+CA18+CB16+CB17+CB18&gt;=16,Fixo/30*FU$4+(BY16+BY17+BY18+BZ16+BZ17+BZ18+CA16+CA17+CA18+CB16+CB17-16)*Percapita/30*FU$4))))))</f>
        <v>0</v>
      </c>
      <c r="FV16" s="177">
        <f>IF(C16=4,SUM(CC16+CC17+CC18+CE16+CE17+CE18)*Percapita/30*FV$4+(CD16+CD17+CD18+CF16+CF17+CF18)*Cadeirante/30*FV$4,IF(C16=3,IF(CC19+CE19=10,Fixo/30*FV$4+(CC16+CC17+CC18+CE16+CE17+CE18)*Percapita/30*FV$4+(CD19+CF19)*Cadeirante/30*FV$4,IF(CC19+CE19&lt;=9,(CC19+CE19)*Crechee/30*FV$4)+(CD19+CF19)*Cadeirante/30*FV$4+(CC16+CC17+CC18+CE16+CE17+CE18)*Percapita/30*FV$4)+IF(CC19+CE19&gt;=11,Fixo/30*FV$4+(CC19+CE19-10)*Crechee/30*FV$4,0),IF(C16=2,IF(CD16+CD17+CD18+CD19+CF16+CF17+CF18+CF19=1,Cadeirante/30*FV$4,IF(CD16+CD17+CD18+CD19+CF16+CF17+CF18+CF19=2,Fixo/30*FV$4,IF(CD16+CD17+CD18+CD19+CF16+CF17+CF18+CF19&gt;2,Fixo/30*FV$4+(CD16+CD17+CD18+CD19+CF16+CF17+CF18+CF19-2)*Cadeirante/30*FV$4)))+(CC16+CC17+CC18+CE16+CE17+CE18)*Percapita/30*FV$4+(CC19+CE19)*Crechee/30*FV$4,IF(C16=1,IF(CC16+CC17+CC18+CD16+CD17+CD18+CE16+CE17+CE18+CF16+CF17+CF18&lt;=15,(CC16+CC17+CC18+CE16+CE17+CE18)*Percapita/30*FV$4,IF(CC16+CC17+CC18+CD16+CD17+CD18+CE16+CE17+CE18+CF16+CF17+CF18&gt;=16,Fixo/30*FV$4+(CC16+CC17+CC18+CD16+CD17+CD18+CE16+CE17+CE18+CF16+CF17-16)*Percapita/30*FV$4))))))</f>
        <v>0</v>
      </c>
      <c r="FW16" s="177">
        <f>IF(C16=4,SUM(CG16+CG17+CG18+CI16+CI17+CI18)*Percapita/30*FW$4+(CH16+CH17+CH18+CJ16+CJ17+CJ18)*Cadeirante/30*FW$4,IF(C16=3,IF(CG19+CI19=10,Fixo/30*FW$4+(CG16+CG17+CG18+CI16+CI17+CI18)*Percapita/30*FW$4+(CH19+CJ19)*Cadeirante/30*FW$4,IF(CG19+CI19&lt;=9,(CG19+CI19)*Crechee/30*FW$4)+(CH19+CJ19)*Cadeirante/30*FW$4+(CG16+CG17+CG18+CI16+CI17+CI18)*Percapita/30*FW$4)+IF(CG19+CI19&gt;=11,Fixo/30*FW$4+(CG19+CI19-10)*Crechee/30*FW$4,0),IF(C16=2,IF(CH16+CH17+CH18+CH19+CJ16+CJ17+CJ18+CJ19=1,Cadeirante/30*FW$4,IF(CH16+CH17+CH18+CH19+CJ16+CJ17+CJ18+CJ19=2,Fixo/30*FW$4,IF(CH16+CH17+CH18+CH19+CJ16+CJ17+CJ18+CJ19&gt;2,Fixo/30*FW$4+(CH16+CH17+CH18+CH19+CJ16+CJ17+CJ18+CJ19-2)*Cadeirante/30*FW$4)))+(CG16+CG17+CG18+CI16+CI17+CI18)*Percapita/30*FW$4+(CG19+CI19)*Crechee/30*FW$4,IF(C16=1,IF(CG16+CG17+CG18+CH16+CH17+CH18+CI16+CI17+CI18+CJ16+CJ17+CJ18&lt;=15,(CG16+CG17+CG18+CI16+CI17+CI18)*Percapita/30*FW$4,IF(CG16+CG17+CG18+CH16+CH17+CH18+CI16+CI17+CI18+CJ16+CJ17+CJ18&gt;=16,Fixo/30*FW$4+(CG16+CG17+CG18+CH16+CH17+CH18+CI16+CI17+CI18+CJ16+CJ17-16)*Percapita/30*FW$4))))))</f>
        <v>0</v>
      </c>
      <c r="FX16" s="177">
        <f>IF(C16=4,SUM(CK16+CK17+CK18+CM16+CM17+CM18)*Percapita/30*FX$4+(CL16+CL17+CL18+CN16+CN17+CN18)*Cadeirante/30*FX$4,IF(C16=3,IF(CK19+CM19=10,Fixo/30*FX$4+(CK16+CK17+CK18+CM16+CM17+CM18)*Percapita/30*FX$4+(CL19+CN19)*Cadeirante/30*FX$4,IF(CK19+CM19&lt;=9,(CK19+CM19)*Crechee/30*FX$4)+(CL19+CN19)*Cadeirante/30*FX$4+(CK16+CK17+CK18+CM16+CM17+CM18)*Percapita/30*FX$4)+IF(CK19+CM19&gt;=11,Fixo/30*FX$4+(CK19+CM19-10)*Crechee/30*FX$4,0),IF(C16=2,IF(CL16+CL17+CL18+CL19+CN16+CN17+CN18+CN19=1,Cadeirante/30*FX$4,IF(CL16+CL17+CL18+CL19+CN16+CN17+CN18+CN19=2,Fixo/30*FX$4,IF(CL16+CL17+CL18+CL19+CN16+CN17+CN18+CN19&gt;2,Fixo/30*FX$4+(CL16+CL17+CL18+CL19+CN16+CN17+CN18+CN19-2)*Cadeirante/30*FX$4)))+(CK16+CK17+CK18+CM16+CM17+CM18)*Percapita/30*FX$4+(CK19+CM19)*Crechee/30*FX$4,IF(C16=1,IF(CK16+CK17+CK18+CL16+CL17+CL18+CM16+CM17+CM18+CN16+CN17+CN18&lt;=15,(CK16+CK17+CK18+CM16+CM17+CM18)*Percapita/30*FX$4,IF(CK16+CK17+CK18+CL16+CL17+CL18+CM16+CM17+CM18+CN16+CN17+CN18&gt;=16,Fixo/30*FX$4+(CK16+CK17+CK18+CL16+CL17+CL18+CM16+CM17+CM18+CN16+CN17-16)*Percapita/30*FX$4))))))</f>
        <v>0</v>
      </c>
      <c r="FY16" s="177">
        <f>IF(C16=4,SUM(CO16+CO17+CO18+CQ16+CQ17+CQ18)*Percapita/30*FY$4+(CP16+CP17+CP18+CR16+CR17+CR18)*Cadeirante/30*FY$4,IF(C16=3,IF(CO19+CQ19=10,Fixo/30*FY$4+(CO16+CO17+CO18+CQ16+CQ17+CQ18)*Percapita/30*FY$4+(CP19+CR19)*Cadeirante/30*FY$4,IF(CO19+CQ19&lt;=9,(CO19+CQ19)*Crechee/30*FY$4)+(CP19+CR19)*Cadeirante/30*FY$4+(CO16+CO17+CO18+CQ16+CQ17+CQ18)*Percapita/30*FY$4)+IF(CO19+CQ19&gt;=11,Fixo/30*FY$4+(CO19+CQ19-10)*Crechee/30*FY$4,0),IF(C16=2,IF(CP16+CP17+CP18+CP19+CR16+CR17+CR18+CR19=1,Cadeirante/30*FY$4,IF(CP16+CP17+CP18+CP19+CR16+CR17+CR18+CR19=2,Fixo/30*FY$4,IF(CP16+CP17+CP18+CP19+CR16+CR17+CR18+CR19&gt;2,Fixo/30*FY$4+(CP16+CP17+CP18+CP19+CR16+CR17+CR18+CR19-2)*Cadeirante/30*FY$4)))+(CO16+CO17+CO18+CQ16+CQ17+CQ18)*Percapita/30*FY$4+(CO19+CQ19)*Crechee/30*FY$4,IF(C16=1,IF(CO16+CO17+CO18+CP16+CP17+CP18+CQ16+CQ17+CQ18+CR16+CR17+CR18&lt;=15,(CO16+CO17+CO18+CQ16+CQ17+CQ18)*Percapita/30*FY$4,IF(CO16+CO17+CO18+CP16+CP17+CP18+CQ16+CQ17+CQ18+CR16+CR17+CR18&gt;=16,Fixo/30*FY$4+(CO16+CO17+CO18+CP16+CP17+CP18+CQ16+CQ17+CQ18+CR16+CR17-16)*Percapita/30*FY$4))))))</f>
        <v>0</v>
      </c>
      <c r="FZ16" s="177">
        <f>IF(C16=4,SUM(CS16+CS17+CS18+CU16+CU17+CU18)*Percapita/30*FZ$4+(CT16+CT17+CT18+CV16+CV17+CV18)*Cadeirante/30*FZ$4,IF(C16=3,IF(CS19+CU19=10,Fixo/30*FZ$4+(CS16+CS17+CS18+CU16+CU17+CU18)*Percapita/30*FZ$4+(CT19+CV19)*Cadeirante/30*FZ$4,IF(CS19+CU19&lt;=9,(CS19+CU19)*Crechee/30*FZ$4)+(CT19+CV19)*Cadeirante/30*FZ$4+(CS16+CS17+CS18+CU16+CU17+CU18)*Percapita/30*FZ$4)+IF(CS19+CU19&gt;=11,Fixo/30*FZ$4+(CS19+CU19-10)*Crechee/30*FZ$4,0),IF(C16=2,IF(CT16+CT17+CT18+CT19+CV16+CV17+CV18+CV19=1,Cadeirante/30*FZ$4,IF(CT16+CT17+CT18+CT19+CV16+CV17+CV18+CV19=2,Fixo/30*FZ$4,IF(CT16+CT17+CT18+CT19+CV16+CV17+CV18+CV19&gt;2,Fixo/30*FZ$4+(CT16+CT17+CT18+CT19+CV16+CV17+CV18+CV19-2)*Cadeirante/30*FZ$4)))+(CS16+CS17+CS18+CU16+CU17+CU18)*Percapita/30*FZ$4+(CS19+CU19)*Crechee/30*FZ$4,IF(C16=1,IF(CS16+CS17+CS18+CT16+CT17+CT18+CU16+CU17+CU18+CV16+CV17+CV18&lt;=15,(CS16+CS17+CS18+CU16+CU17+CU18)*Percapita/30*FZ$4,IF(CS16+CS17+CS18+CT16+CT17+CT18+CU16+CU17+CU18+CV16+CV17+CV18&gt;=16,Fixo/30*FZ$4+(CS16+CS17+CS18+CT16+CT17+CT18+CU16+CU17+CU18+CV16+CV17-16)*Percapita/30*FZ$4))))))</f>
        <v>0</v>
      </c>
      <c r="GA16" s="177">
        <f>IF(C16=4,SUM(CW16+CW17+CW18+CY16+CY17+CY18)*Percapita/30*GA$4+(CX16+CX17+CX18+CZ16+CZ17+CZ18)*Cadeirante/30*GA$4,IF(C16=3,IF(CW19+CY19=10,Fixo/30*GA$4+(CW16+CW17+CW18+CY16+CY17+CY18)*Percapita/30*GA$4+(CX19+CZ19)*Cadeirante/30*GA$4,IF(CW19+CY19&lt;=9,(CW19+CY19)*Crechee/30*GA$4)+(CX19+CZ19)*Cadeirante/30*GA$4+(CW16+CW17+CW18+CY16+CY17+CY18)*Percapita/30*GA$4)+IF(CW19+CY19&gt;=11,Fixo/30*GA$4+(CW19+CY19-10)*Crechee/30*GA$4,0),IF(C16=2,IF(CX16+CX17+CX18+CX19+CZ16+CZ17+CZ18+CZ19=1,Cadeirante/30*GA$4,IF(CX16+CX17+CX18+CX19+CZ16+CZ17+CZ18+CZ19=2,Fixo/30*GA$4,IF(CX16+CX17+CX18+CX19+CZ16+CZ17+CZ18+CZ19&gt;2,Fixo/30*GA$4+(CX16+CX17+CX18+CX19+CZ16+CZ17+CZ18+CZ19-2)*Cadeirante/30*GA$4)))+(CW16+CW17+CW18+CY16+CY17+CY18)*Percapita/30*GA$4+(CW19+CY19)*Crechee/30*GA$4,IF(C16=1,IF(CW16+CW17+CW18+CX16+CX17+CX18+CY16+CY17+CY18+CZ16+CZ17+CZ18&lt;=15,(CW16+CW17+CW18+CY16+CY17+CY18)*Percapita/30*GA$4,IF(CW16+CW17+CW18+CX16+CX17+CX18+CY16+CY17+CY18+CZ16+CZ17+CZ18&gt;=16,Fixo/30*GA$4+(CW16+CW17+CW18+CX16+CX17+CX18+CY16+CY17+CY18+CZ16+CZ17-16)*Percapita/30*GA$4))))))</f>
        <v>0</v>
      </c>
      <c r="GB16" s="177">
        <f>IF(C16=4,SUM(DA16+DA17+DA18+DC16+DC17+DC18)*Percapita/30*GB$4+(DB16+DB17+DB18+DD16+DD17+DD18)*Cadeirante/30*GB$4,IF(C16=3,IF(DA19+DC19=10,Fixo/30*GB$4+(DA16+DA17+DA18+DC16+DC17+DC18)*Percapita/30*GB$4+(DB19+DD19)*Cadeirante/30*GB$4,IF(DA19+DC19&lt;=9,(DA19+DC19)*Crechee/30*GB$4)+(DB19+DD19)*Cadeirante/30*GB$4+(DA16+DA17+DA18+DC16+DC17+DC18)*Percapita/30*GB$4)+IF(DA19+DC19&gt;=11,Fixo/30*GB$4+(DA19+DC19-10)*Crechee/30*GB$4,0),IF(C16=2,IF(DB16+DB17+DB18+DB19+DD16+DD17+DD18+DD19=1,Cadeirante/30*GB$4,IF(DB16+DB17+DB18+DB19+DD16+DD17+DD18+DD19=2,Fixo/30*GB$4,IF(DB16+DB17+DB18+DB19+DD16+DD17+DD18+DD19&gt;2,Fixo/30*GB$4+(DB16+DB17+DB18+DB19+DD16+DD17+DD18+DD19-2)*Cadeirante/30*GB$4)))+(DA16+DA17+DA18+DC16+DC17+DC18)*Percapita/30*GB$4+(DA19+DC19)*Crechee/30*GB$4,IF(C16=1,IF(DA16+DA17+DA18+DB16+DB17+DB18+DC16+DC17+DC18+DD16+DD17+DD18&lt;=15,(DA16+DA17+DA18+DC16+DC17+DC18)*Percapita/30*GB$4,IF(DA16+DA17+DA18+DB16+DB17+DB18+DC16+DC17+DC18+DD16+DD17+DD18&gt;=16,Fixo/30*GB$4+(DA16+DA17+DA18+DB16+DB17+DB18+DC16+DC17+DC18+DD16+DD17-16)*Percapita/30*GB$4))))))</f>
        <v>0</v>
      </c>
      <c r="GC16" s="177">
        <f>IF(C16=4,SUM(DE16+DE17+DE18+DG16+DG17+DG18)*Percapita/30*GC$4+(DF16+DF17+DF18+DH16+DH17+DH18)*Cadeirante/30*GC$4,IF(C16=3,IF(DE19+DG19=10,Fixo/30*GC$4+(DE16+DE17+DE18+DG16+DG17+DG18)*Percapita/30*GC$4+(DF19+DH19)*Cadeirante/30*GC$4,IF(DE19+DG19&lt;=9,(DE19+DG19)*Crechee/30*GC$4)+(DF19+DH19)*Cadeirante/30*GC$4+(DE16+DE17+DE18+DG16+DG17+DG18)*Percapita/30*GC$4)+IF(DE19+DG19&gt;=11,Fixo/30*GC$4+(DE19+DG19-10)*Crechee/30*GC$4,0),IF(C16=2,IF(DF16+DF17+DF18+DF19+DH16+DH17+DH18+DH19=1,Cadeirante/30*GC$4,IF(DF16+DF17+DF18+DF19+DH16+DH17+DH18+DH19=2,Fixo/30*GC$4,IF(DF16+DF17+DF18+DF19+DH16+DH17+DH18+DH19&gt;2,Fixo/30*GC$4+(DF16+DF17+DF18+DF19+DH16+DH17+DH18+DH19-2)*Cadeirante/30*GC$4)))+(DE16+DE17+DE18+DG16+DG17+DG18)*Percapita/30*GC$4+(DE19+DG19)*Crechee/30*GC$4,IF(C16=1,IF(DE16+DE17+DE18+DF16+DF17+DF18+DG16+DG17+DG18+DH16+DH17+DH18&lt;=15,(DE16+DE17+DE18+DG16+DG17+DG18)*Percapita/30*GC$4,IF(DE16+DE17+DE18+DF16+DF17+DF18+DG16+DG17+DG18+DH16+DH17+DH18&gt;=16,Fixo/30*GC$4+(DE16+DE17+DE18+DF16+DF17+DF18+DG16+DG17+DG18+DH16+DH17-16)*Percapita/30*GC$4))))))</f>
        <v>0</v>
      </c>
      <c r="GD16" s="177">
        <f>IF(C16=4,SUM(DI16+DI17+DI18+DK16+DK17+DK18)*Percapita/30*GD$4+(DJ16+DJ17+DJ18+DL16+DL17+DL18)*Cadeirante/30*GD$4,IF(C16=3,IF(DI19+DK19=10,Fixo/30*GD$4+(DI16+DI17+DI18+DK16+DK17+DK18)*Percapita/30*GD$4+(DJ19+DL19)*Cadeirante/30*GD$4,IF(DI19+DK19&lt;=9,(DI19+DK19)*Crechee/30*GD$4)+(DJ19+DL19)*Cadeirante/30*GD$4+(DI16+DI17+DI18+DK16+DK17+DK18)*Percapita/30*GD$4)+IF(DI19+DK19&gt;=11,Fixo/30*GD$4+(DI19+DK19-10)*Crechee/30*GD$4,0),IF(C16=2,IF(DJ16+DJ17+DJ18+DJ19+DL16+DL17+DL18+DL19=1,Cadeirante/30*GD$4,IF(DJ16+DJ17+DJ18+DJ19+DL16+DL17+DL18+DL19=2,Fixo/30*GD$4,IF(DJ16+DJ17+DJ18+DJ19+DL16+DL17+DL18+DL19&gt;2,Fixo/30*GD$4+(DJ16+DJ17+DJ18+DJ19+DL16+DL17+DL18+DL19-2)*Cadeirante/30*GD$4)))+(DI16+DI17+DI18+DK16+DK17+DK18)*Percapita/30*GD$4+(DI19+DK19)*Crechee/30*GD$4,IF(C16=1,IF(DI16+DI17+DI18+DJ16+DJ17+DJ18+DK16+DK17+DK18+DL16+DL17+DL18&lt;=15,(DI16+DI17+DI18+DK16+DK17+DK18)*Percapita/30*GD$4,IF(DI16+DI17+DI18+DJ16+DJ17+DJ18+DK16+DK17+DK18+DL16+DL17+DL18&gt;=16,Fixo/30*GD$4+(DI16+DI17+DI18+DJ16+DJ17+DJ18+DK16+DK17+DK18+DL16+DL17-16)*Percapita/30*GD$4))))))</f>
        <v>0</v>
      </c>
      <c r="GE16" s="177">
        <f>IF(C16=4,SUM(DM16+DM17+DM18+DO16+DO17+DO18)*Percapita/30*GE$4+(DN16+DN17+DN18+DP16+DP17+DP18)*Cadeirante/30*GE$4,IF(C16=3,IF(DM19+DO19=10,Fixo/30*GE$4+(DM16+DM17+DM18+DO16+DO17+DO18)*Percapita/30*GE$4+(DN19+DP19)*Cadeirante/30*GE$4,IF(DM19+DO19&lt;=9,(DM19+DO19)*Crechee/30*GE$4)+(DN19+DP19)*Cadeirante/30*GE$4+(DM16+DM17+DM18+DO16+DO17+DO18)*Percapita/30*GE$4)+IF(DM19+DO19&gt;=11,Fixo/30*GE$4+(DM19+DO19-10)*Crechee/30*GE$4,0),IF(C16=2,IF(DN16+DN17+DN18+DN19+DP16+DP17+DP18+DP19=1,Cadeirante/30*GE$4,IF(DN16+DN17+DN18+DN19+DP16+DP17+DP18+DP19=2,Fixo/30*GE$4,IF(DN16+DN17+DN18+DN19+DP16+DP17+DP18+DP19&gt;2,Fixo/30*GE$4+(DN16+DN17+DN18+DN19+DP16+DP17+DP18+DP19-2)*Cadeirante/30*GE$4)))+(DM16+DM17+DM18+DO16+DO17+DO18)*Percapita/30*GE$4+(DM19+DO19)*Crechee/30*GE$4,IF(C16=1,IF(DM16+DM17+DM18+DN16+DN17+DN18+DO16+DO17+DO18+DP16+DP17+DP18&lt;=15,(DM16+DM17+DM18+DO16+DO17+DO18)*Percapita/30*GE$4,IF(DM16+DM17+DM18+DN16+DN17+DN18+DO16+DO17+DO18+DP16+DP17+DP18&gt;=16,Fixo/30*GE$4+(DM16+DM17+DM18+DN16+DN17+DN18+DO16+DO17+DO18+DP16+DP17-16)*Percapita/30*GE$4))))))</f>
        <v>0</v>
      </c>
      <c r="GF16" s="177">
        <f>IF(C16=4,SUM(DQ16+DQ17+DQ18+DS16+DS17+DS18)*Percapita/30*GF$4+(DR16+DR17+DR18+DT16+DT17+DT18)*Cadeirante/30*GF$4,IF(C16=3,IF(DQ19+DS19=10,Fixo/30*GF$4+(DQ16+DQ17+DQ18+DS16+DS17+DS18)*Percapita/30*GF$4+(DR19+DT19)*Cadeirante/30*GF$4,IF(DQ19+DS19&lt;=9,(DQ19+DS19)*Crechee/30*GF$4)+(DR19+DT19)*Cadeirante/30*GF$4+(DQ16+DQ17+DQ18+DS16+DS17+DS18)*Percapita/30*GF$4)+IF(DQ19+DS19&gt;=11,Fixo/30*GF$4+(DQ19+DS19-10)*Crechee/30*GF$4,0),IF(C16=2,IF(DR16+DR17+DR18+DR19+DT16+DT17+DT18+DT19=1,Cadeirante/30*GF$4,IF(DR16+DR17+DR18+DR19+DT16+DT17+DT18+DT19=2,Fixo/30*GF$4,IF(DR16+DR17+DR18+DR19+DT16+DT17+DT18+DT19&gt;2,Fixo/30*GF$4+(DR16+DR17+DR18+DR19+DT16+DT17+DT18+DT19-2)*Cadeirante/30*GF$4)))+(DQ16+DQ17+DQ18+DS16+DS17+DS18)*Percapita/30*GF$4+(DQ19+DS19)*Crechee/30*GF$4,IF(C16=1,IF(DQ16+DQ17+DQ18+DR16+DR17+DR18+DS16+DS17+DS18+DT16+DT17+DT18&lt;=15,(DQ16+DQ17+DQ18+DS16+DS17+DS18)*Percapita/30*GF$4,IF(DQ16+DQ17+DQ18+DR16+DR17+DR18+DS16+DS17+DS18+DT16+DT17+DT18&gt;=16,Fixo/30*GF$4+(DQ16+DQ17+DQ18+DR16+DR17+DR18+DS16+DS17+DS18+DT16+DT17-16)*Percapita/30*GF$4))))))</f>
        <v>0</v>
      </c>
      <c r="GG16" s="177">
        <f>IF(C16=4,SUM(DU16+DU17+DU18+DW16+DW17+DW18)*Percapita/30*GG$4+(DV16+DV17+DV18+DX16+DX17+DX18)*Cadeirante/30*GG$4,IF(C16=3,IF(DU19+DW19=10,Fixo/30*GG$4+(DU16+DU17+DU18+DW16+DW17+DW18)*Percapita/30*GG$4+(DV19+DX19)*Cadeirante/30*GG$4,IF(DU19+DW19&lt;=9,(DU19+DW19)*Crechee/30*GG$4)+(DV19+DX19)*Cadeirante/30*GG$4+(DU16+DU17+DU18+DW16+DW17+DW18)*Percapita/30*GG$4)+IF(DU19+DW19&gt;=11,Fixo/30*GG$4+(DU19+DW19-10)*Crechee/30*GG$4,0),IF(C16=2,IF(DV16+DV17+DV18+DV19+DX16+DX17+DX18+DX19=1,Cadeirante/30*GG$4,IF(DV16+DV17+DV18+DV19+DX16+DX17+DX18+DX19=2,Fixo/30*GG$4,IF(DV16+DV17+DV18+DV19+DX16+DX17+DX18+DX19&gt;2,Fixo/30*GG$4+(DV16+DV17+DV18+DV19+DX16+DX17+DX18+DX19-2)*Cadeirante/30*GG$4)))+(DU16+DU17+DU18+DW16+DW17+DW18)*Percapita/30*GG$4+(DU19+DW19)*Crechee/30*GG$4,IF(C16=1,IF(DU16+DU17+DU18+DV16+DV17+DV18+DW16+DW17+DW18+DX16+DX17+DX18&lt;=15,(DU16+DU17+DU18+DW16+DW17+DW18)*Percapita/30*GG$4,IF(DU16+DU17+DU18+DV16+DV17+DV18+DW16+DW17+DW18+DX16+DX17+DX18&gt;=16,Fixo/30*GG$4+(DU16+DU17+DU18+DV16+DV17+DV18+DW16+DW17+DW18+DX16+DX17-16)*Percapita/30*GG$4))))))</f>
        <v>0</v>
      </c>
      <c r="GH16" s="177">
        <f>IF(C16=4,SUM(DY16+DY17+DY18+EA16+EA17+EA18)*Percapita/30*GH$4+(DZ16+DZ17+DZ18+EB16+EB17+EB18)*Cadeirante/30*GH$4,IF(C16=3,IF(DY19+EA19=10,Fixo/30*GH$4+(DY16+DY17+DY18+EA16+EA17+EA18)*Percapita/30*GH$4+(DZ19+EB19)*Cadeirante/30*GH$4,IF(DY19+EA19&lt;=9,(DY19+EA19)*Crechee/30*GH$4)+(DZ19+EB19)*Cadeirante/30*GH$4+(DY16+DY17+DY18+EA16+EA17+EA18)*Percapita/30*GH$4)+IF(DY19+EA19&gt;=11,Fixo/30*GH$4+(DY19+EA19-10)*Crechee/30*GH$4,0),IF(C16=2,IF(DZ16+DZ17+DZ18+DZ19+EB16+EB17+EB18+EB19=1,Cadeirante/30*GH$4,IF(DZ16+DZ17+DZ18+DZ19+EB16+EB17+EB18+EB19=2,Fixo/30*GH$4,IF(DZ16+DZ17+DZ18+DZ19+EB16+EB17+EB18+EB19&gt;2,Fixo/30*GH$4+(DZ16+DZ17+DZ18+DZ19+EB16+EB17+EB18+EB19-2)*Cadeirante/30*GH$4)))+(DY16+DY17+DY18+EA16+EA17+EA18)*Percapita/30*GH$4+(DY19+EA19)*Crechee/30*GH$4,IF(C16=1,IF(DY16+DY17+DY18+DZ16+DZ17+DZ18+EA16+EA17+EA18+EB16+EB17+EB18&lt;=15,(DY16+DY17+DY18+EA16+EA17+EA18)*Percapita/30*GH$4,IF(DY16+DY17+DY18+DZ16+DZ17+DZ18+EA16+EA17+EA18+EB16+EB17+EB18&gt;=16,Fixo/30*GH$4+(DY16+DY17+DY18+DZ16+DZ17+DZ18+EA16+EA17+EA18+EB16+EB17-16)*Percapita/30*GH$4))))))</f>
        <v>0</v>
      </c>
      <c r="GI16" s="177">
        <f>IF(C16=4,SUM(EC16+EC17+EC18+EE16+EE17+EE18)*Percapita/30*GI$4+(ED16+ED17+ED18+EF16+EF17+EF18)*Cadeirante/30*GI$4,IF(C16=3,IF(EC19+EE19=10,Fixo/30*GI$4+(EC16+EC17+EC18+EE16+EE17+EE18)*Percapita/30*GI$4+(ED19+EF19)*Cadeirante/30*GI$4,IF(EC19+EE19&lt;=9,(EC19+EE19)*Crechee/30*GI$4)+(ED19+EF19)*Cadeirante/30*GI$4+(EC16+EC17+EC18+EE16+EE17+EE18)*Percapita/30*GI$4)+IF(EC19+EE19&gt;=11,Fixo/30*GI$4+(EC19+EE19-10)*Crechee/30*GI$4,0),IF(C16=2,IF(ED16+ED17+ED18+ED19+EF16+EF17+EF18+EF19=1,Cadeirante/30*GI$4,IF(ED16+ED17+ED18+ED19+EF16+EF17+EF18+EF19=2,Fixo/30*GI$4,IF(ED16+ED17+ED18+ED19+EF16+EF17+EF18+EF19&gt;2,Fixo/30*GI$4+(ED16+ED17+ED18+ED19+EF16+EF17+EF18+EF19-2)*Cadeirante/30*GI$4)))+(EC16+EC17+EC18+EE16+EE17+EE18)*Percapita/30*GI$4+(EC19+EE19)*Crechee/30*GI$4,IF(C16=1,IF(EC16+EC17+EC18+ED16+ED17+ED18+EE16+EE17+EE18+EF16+EF17+EF18&lt;=15,(EC16+EC17+EC18+EE16+EE17+EE18)*Percapita/30*GI$4,IF(EC16+EC17+EC18+ED16+ED17+ED18+EE16+EE17+EE18+EF16+EF17+EF18&gt;=16,Fixo/30*GI$4+(EC16+EC17+EC18+ED16+ED17+ED18+EE16+EE17+EE18+EF16+EF17-16)*Percapita/30*GI$4))))))</f>
        <v>0</v>
      </c>
      <c r="GJ16" s="177">
        <f>IF(C16=4,SUM(EG16+EG17+EG18+EI16+EI17+EI18)*Percapita/30*GJ$4+(EH16+EH17+EH18+EJ16+EJ17+EJ18)*Cadeirante/30*GJ$4,IF(C16=3,IF(EG19+EI19=10,Fixo/30*GJ$4+(EG16+EG17+EG18+EI16+EI17+EI18)*Percapita/30*GJ$4+(EH19+EJ19)*Cadeirante/30*GJ$4,IF(EG19+EI19&lt;=9,(EG19+EI19)*Crechee/30*GJ$4)+(EH19+EJ19)*Cadeirante/30*GJ$4+(EG16+EG17+EG18+EI16+EI17+EI18)*Percapita/30*GJ$4)+IF(EG19+EI19&gt;=11,Fixo/30*GJ$4+(EG19+EI19-10)*Crechee/30*GJ$4,0),IF(C16=2,IF(EH16+EH17+EH18+EH19+EJ16+EJ17+EJ18+EJ19=1,Cadeirante/30*GJ$4,IF(EH16+EH17+EH18+EH19+EJ16+EJ17+EJ18+EJ19=2,Fixo/30*GJ$4,IF(EH16+EH17+EH18+EH19+EJ16+EJ17+EJ18+EJ19&gt;2,Fixo/30*GJ$4+(EH16+EH17+EH18+EH19+EJ16+EJ17+EJ18+EJ19-2)*Cadeirante/30*GJ$4)))+(EG16+EG17+EG18+EI16+EI17+EI18)*Percapita/30*GJ$4+(EG19+EI19)*Crechee/30*GJ$4,IF(C16=1,IF(EG16+EG17+EG18+EH16+EH17+EH18+EI16+EI17+EI18+EJ16+EJ17+EJ18&lt;=15,(EG16+EG17+EG18+EI16+EI17+EI18)*Percapita/30*GJ$4,IF(EG16+EG17+EG18+EH16+EH17+EH18+EI16+EI17+EI18+EJ16+EJ17+EJ18&gt;=16,Fixo/30*GJ$4+(EG16+EG17+EG18+EH16+EH17+EH18+EI16+EI17+EI18+EJ16+EJ17-16)*Percapita/30*GJ$4))))))</f>
        <v>0</v>
      </c>
      <c r="GK16" s="178"/>
      <c r="GL16" s="103">
        <f t="shared" si="30"/>
        <v>0</v>
      </c>
      <c r="GM16" s="124"/>
      <c r="GN16" s="104">
        <f>SUMIF(V16:V19,"&lt;0")*Cadeirante/30*GN$4+SUMIF(X16:X19,"&lt;0")*Cadeirante/30*GN$4</f>
        <v>0</v>
      </c>
      <c r="GO16" s="104">
        <f>SUMIF(Z16:Z19,"&lt;0")*Cadeirante/30*GO$4+SUMIF(AB16:AB19,"&lt;0")*Cadeirante/30*GO$4</f>
        <v>0</v>
      </c>
      <c r="GP16" s="104">
        <f>SUMIF(AD16:AD19,"&lt;0")*Cadeirante/30*GP$4+SUMIF(AF16:AF19,"&lt;0")*Cadeirante/30*GP$4</f>
        <v>0</v>
      </c>
      <c r="GQ16" s="104">
        <f>SUMIF(AH16:AH19,"&lt;0")*Cadeirante/30*GQ$4+SUMIF(AJ16:AJ19,"&lt;0")*Cadeirante/30*GQ$4</f>
        <v>0</v>
      </c>
      <c r="GR16" s="104">
        <f>SUMIF(AL16:AL19,"&lt;0")*Cadeirante/30*GR$4+SUMIF(AN16:AN19,"&lt;0")*Cadeirante/30*GR$4</f>
        <v>0</v>
      </c>
      <c r="GS16" s="104">
        <f>SUMIF(AP16:AP19,"&lt;0")*Cadeirante/30*GS$4+SUMIF(AR16:AR19,"&lt;0")*Cadeirante/30*GS$4</f>
        <v>0</v>
      </c>
      <c r="GT16" s="104">
        <f>SUMIF(AT16:AT19,"&lt;0")*Cadeirante/30*GT$4+SUMIF(AV16:AV19,"&lt;0")*Cadeirante/30*GT$4</f>
        <v>0</v>
      </c>
      <c r="GU16" s="104">
        <f>SUMIF(AX16:AX19,"&lt;0")*Cadeirante/30*GU$4+SUMIF(AZ16:AZ19,"&lt;0")*Cadeirante/30*GU$4</f>
        <v>0</v>
      </c>
      <c r="GV16" s="104">
        <f>SUMIF(BB16:BB19,"&lt;0")*Cadeirante/30*GV$4+SUMIF(BD16:BD19,"&lt;0")*Cadeirante/30*GV$4</f>
        <v>0</v>
      </c>
      <c r="GW16" s="104">
        <f>SUMIF(BF16:BF19,"&lt;0")*Cadeirante/30*GW$4+SUMIF(BH16:BH19,"&lt;0")*Cadeirante/30*GW$4</f>
        <v>0</v>
      </c>
      <c r="GX16" s="104">
        <f>SUMIF(BJ16:BJ19,"&lt;0")*Cadeirante/30*GX$4+SUMIF(BL16:BL19,"&lt;0")*Cadeirante/30*GX$4</f>
        <v>0</v>
      </c>
      <c r="GY16" s="104">
        <f>SUMIF(BN16:BN19,"&lt;0")*Cadeirante/30*GY$4+SUMIF(BP16:BP19,"&lt;0")*Cadeirante/30*GY$4</f>
        <v>0</v>
      </c>
      <c r="GZ16" s="104">
        <f>SUMIF(BR16:BR19,"&lt;0")*Cadeirante/30*GZ$4+SUMIF(BT16:BT19,"&lt;0")*Cadeirante/30*GZ$4</f>
        <v>0</v>
      </c>
      <c r="HA16" s="104">
        <f>SUMIF(BV16:BV19,"&lt;0")*Cadeirante/30*HA$4+SUMIF(BX16:BX19,"&lt;0")*Cadeirante/30*HA$4</f>
        <v>0</v>
      </c>
      <c r="HB16" s="104">
        <f>SUMIF(BZ16:BZ19,"&lt;0")*Cadeirante/30*HB$4+SUMIF(CB16:CB19,"&lt;0")*Cadeirante/30*HB$4</f>
        <v>0</v>
      </c>
      <c r="HC16" s="104">
        <f>SUMIF(CD16:CD19,"&lt;0")*Cadeirante/30*HC$4+SUMIF(CF16:CF19,"&lt;0")*Cadeirante/30*HC$4</f>
        <v>0</v>
      </c>
      <c r="HD16" s="104">
        <f>SUMIF(CH16:CH19,"&lt;0")*Cadeirante/30*HD$4+SUMIF(CJ16:CJ19,"&lt;0")*Cadeirante/30*HD$4</f>
        <v>0</v>
      </c>
      <c r="HE16" s="104">
        <f>SUMIF(CL16:CL19,"&lt;0")*Cadeirante/30*HE$4+SUMIF(CN16:CN19,"&lt;0")*Cadeirante/30*HE$4</f>
        <v>0</v>
      </c>
      <c r="HF16" s="104">
        <f>SUMIF(CP16:CP19,"&lt;0")*Cadeirante/30*HF$4+SUMIF(CR16:CR19,"&lt;0")*Cadeirante/30*HF$4</f>
        <v>0</v>
      </c>
      <c r="HG16" s="104">
        <f>SUMIF(CT16:CT19,"&lt;0")*Cadeirante/30*HG$4+SUMIF(CV16:CV19,"&lt;0")*Cadeirante/30*HG$4</f>
        <v>0</v>
      </c>
      <c r="HH16" s="104">
        <f>SUMIF(CX16:CX19,"&lt;0")*Cadeirante/30*HH$4+SUMIF(CZ16:CZ19,"&lt;0")*Cadeirante/30*HH$4</f>
        <v>0</v>
      </c>
      <c r="HI16" s="104">
        <f>SUMIF(DB16:DB19,"&lt;0")*Cadeirante/30*HI$4+SUMIF(DD16:DD19,"&lt;0")*Cadeirante/30*HI$4</f>
        <v>0</v>
      </c>
      <c r="HJ16" s="104">
        <f>SUMIF(DF16:DF19,"&lt;0")*Cadeirante/30*HJ$4+SUMIF(DH16:DH19,"&lt;0")*Cadeirante/30*HJ$4</f>
        <v>0</v>
      </c>
      <c r="HK16" s="104">
        <f>SUMIF(DJ16:DJ19,"&lt;0")*Cadeirante/30*HK$4+SUMIF(DL16:DL19,"&lt;0")*Cadeirante/30*HK$4</f>
        <v>0</v>
      </c>
      <c r="HL16" s="104">
        <f>SUMIF(DN16:DN19,"&lt;0")*Cadeirante/30*HL$4+SUMIF(DP16:DP19,"&lt;0")*Cadeirante/30*HL$4</f>
        <v>0</v>
      </c>
      <c r="HM16" s="104">
        <f>SUMIF(DR16:DR19,"&lt;0")*Cadeirante/30*HM$4+SUMIF(DT16:DT19,"&lt;0")*Cadeirante/30*HM$4</f>
        <v>0</v>
      </c>
      <c r="HN16" s="104">
        <f>SUMIF(DV16:DV19,"&lt;0")*Cadeirante/30*HN$4+SUMIF(DX16:DX19,"&lt;0")*Cadeirante/30*HN$4</f>
        <v>0</v>
      </c>
      <c r="HO16" s="104">
        <f>SUMIF(DZ16:DZ19,"&lt;0")*Cadeirante/30*HO$4+SUMIF(EB16:EB19,"&lt;0")*Cadeirante/30*HO$4</f>
        <v>0</v>
      </c>
      <c r="HP16" s="104">
        <f>SUMIF(ED16:ED19,"&lt;0")*Cadeirante/30*HP$4+SUMIF(EF16:EF19,"&lt;0")*Cadeirante/30*HP$4</f>
        <v>0</v>
      </c>
      <c r="HQ16" s="64"/>
      <c r="HR16" s="64"/>
      <c r="HS16" s="64"/>
      <c r="HT16" s="64"/>
      <c r="HU16" s="64"/>
      <c r="HV16" s="64"/>
      <c r="HW16" s="176">
        <v>17629.309999999998</v>
      </c>
      <c r="HX16" s="64"/>
      <c r="HY16" s="280">
        <f>IF(ISTEXT(EM16), VALUE(EM16), EM16)</f>
        <v>0</v>
      </c>
      <c r="HZ16" s="280">
        <f>IF(ISTEXT(EN16), VALUE(EN16), EN16)</f>
        <v>0</v>
      </c>
      <c r="IA16" s="280">
        <f>IF(ISTEXT(EO16), VALUE(EO16), EO16)</f>
        <v>0</v>
      </c>
      <c r="IB16" s="64" t="b">
        <f>HW16=FE16</f>
        <v>0</v>
      </c>
      <c r="IC16" s="64"/>
    </row>
    <row r="17" spans="1:237" s="106" customFormat="1" ht="22.5" customHeight="1" x14ac:dyDescent="0.25">
      <c r="A17" s="368" t="s">
        <v>3204</v>
      </c>
      <c r="B17" s="369" t="s">
        <v>3205</v>
      </c>
      <c r="C17" s="370" t="s">
        <v>3193</v>
      </c>
      <c r="D17" s="371" t="s">
        <v>3206</v>
      </c>
      <c r="E17" s="371" t="s">
        <v>3207</v>
      </c>
      <c r="F17" s="372" t="s">
        <v>3181</v>
      </c>
      <c r="G17" s="372" t="s">
        <v>3182</v>
      </c>
      <c r="H17" s="373" t="s">
        <v>2783</v>
      </c>
      <c r="I17" s="374" t="s">
        <v>2783</v>
      </c>
      <c r="J17" s="421" t="s">
        <v>3183</v>
      </c>
      <c r="K17" s="421" t="s">
        <v>3185</v>
      </c>
      <c r="L17" s="329">
        <f>CONTINUA!BV17</f>
        <v>0</v>
      </c>
      <c r="M17" s="329">
        <f>CONTINUA!BW17</f>
        <v>0</v>
      </c>
      <c r="N17" s="895"/>
      <c r="O17" s="896" t="s">
        <v>3406</v>
      </c>
      <c r="P17" s="897">
        <v>0</v>
      </c>
      <c r="Q17" s="400">
        <v>21</v>
      </c>
      <c r="R17" s="401"/>
      <c r="S17" s="400">
        <v>7</v>
      </c>
      <c r="T17" s="401"/>
      <c r="U17" s="400"/>
      <c r="V17" s="401"/>
      <c r="W17" s="400"/>
      <c r="X17" s="401"/>
      <c r="Y17" s="400"/>
      <c r="Z17" s="401"/>
      <c r="AA17" s="400"/>
      <c r="AB17" s="401"/>
      <c r="AC17" s="400"/>
      <c r="AD17" s="401"/>
      <c r="AE17" s="400"/>
      <c r="AF17" s="401"/>
      <c r="AG17" s="400"/>
      <c r="AH17" s="401"/>
      <c r="AI17" s="400"/>
      <c r="AJ17" s="401"/>
      <c r="AK17" s="400"/>
      <c r="AL17" s="401"/>
      <c r="AM17" s="400"/>
      <c r="AN17" s="401"/>
      <c r="AO17" s="400"/>
      <c r="AP17" s="401"/>
      <c r="AQ17" s="400"/>
      <c r="AR17" s="401"/>
      <c r="AS17" s="400"/>
      <c r="AT17" s="401"/>
      <c r="AU17" s="400"/>
      <c r="AV17" s="401"/>
      <c r="AW17" s="400"/>
      <c r="AX17" s="401"/>
      <c r="AY17" s="400"/>
      <c r="AZ17" s="401"/>
      <c r="BA17" s="400"/>
      <c r="BB17" s="401"/>
      <c r="BC17" s="400"/>
      <c r="BD17" s="401"/>
      <c r="BE17" s="400"/>
      <c r="BF17" s="401"/>
      <c r="BG17" s="400"/>
      <c r="BH17" s="401"/>
      <c r="BI17" s="400"/>
      <c r="BJ17" s="401"/>
      <c r="BK17" s="400"/>
      <c r="BL17" s="401"/>
      <c r="BM17" s="400"/>
      <c r="BN17" s="401"/>
      <c r="BO17" s="400"/>
      <c r="BP17" s="401"/>
      <c r="BQ17" s="400"/>
      <c r="BR17" s="401"/>
      <c r="BS17" s="400"/>
      <c r="BT17" s="401"/>
      <c r="BU17" s="400"/>
      <c r="BV17" s="401"/>
      <c r="BW17" s="400"/>
      <c r="BX17" s="401"/>
      <c r="BY17" s="400"/>
      <c r="BZ17" s="401"/>
      <c r="CA17" s="400"/>
      <c r="CB17" s="401"/>
      <c r="CC17" s="400"/>
      <c r="CD17" s="401"/>
      <c r="CE17" s="400"/>
      <c r="CF17" s="401"/>
      <c r="CG17" s="400"/>
      <c r="CH17" s="401"/>
      <c r="CI17" s="400"/>
      <c r="CJ17" s="401"/>
      <c r="CK17" s="400"/>
      <c r="CL17" s="401"/>
      <c r="CM17" s="400"/>
      <c r="CN17" s="401"/>
      <c r="CO17" s="400"/>
      <c r="CP17" s="401"/>
      <c r="CQ17" s="400"/>
      <c r="CR17" s="401"/>
      <c r="CS17" s="400"/>
      <c r="CT17" s="401"/>
      <c r="CU17" s="400"/>
      <c r="CV17" s="401"/>
      <c r="CW17" s="400"/>
      <c r="CX17" s="401"/>
      <c r="CY17" s="400"/>
      <c r="CZ17" s="401"/>
      <c r="DA17" s="400"/>
      <c r="DB17" s="401"/>
      <c r="DC17" s="400"/>
      <c r="DD17" s="401"/>
      <c r="DE17" s="400"/>
      <c r="DF17" s="401"/>
      <c r="DG17" s="400"/>
      <c r="DH17" s="401"/>
      <c r="DI17" s="400"/>
      <c r="DJ17" s="401"/>
      <c r="DK17" s="400"/>
      <c r="DL17" s="401"/>
      <c r="DM17" s="400"/>
      <c r="DN17" s="401"/>
      <c r="DO17" s="400"/>
      <c r="DP17" s="401"/>
      <c r="DQ17" s="400"/>
      <c r="DR17" s="401"/>
      <c r="DS17" s="400"/>
      <c r="DT17" s="401"/>
      <c r="DU17" s="400"/>
      <c r="DV17" s="401"/>
      <c r="DW17" s="400"/>
      <c r="DX17" s="401"/>
      <c r="DY17" s="400"/>
      <c r="DZ17" s="401"/>
      <c r="EA17" s="400"/>
      <c r="EB17" s="401"/>
      <c r="EC17" s="400"/>
      <c r="ED17" s="401"/>
      <c r="EE17" s="400"/>
      <c r="EF17" s="401"/>
      <c r="EG17" s="400"/>
      <c r="EH17" s="401"/>
      <c r="EI17" s="400"/>
      <c r="EJ17" s="447"/>
      <c r="EK17" s="511"/>
      <c r="EL17" s="514"/>
      <c r="EM17" s="448"/>
      <c r="EN17" s="344"/>
      <c r="EO17" s="345"/>
      <c r="EP17" s="171">
        <f t="shared" si="22"/>
        <v>21</v>
      </c>
      <c r="EQ17" s="171">
        <f t="shared" si="23"/>
        <v>0</v>
      </c>
      <c r="ER17" s="171">
        <f t="shared" si="24"/>
        <v>7</v>
      </c>
      <c r="ES17" s="171">
        <f t="shared" si="25"/>
        <v>0</v>
      </c>
      <c r="ET17" s="171">
        <f t="shared" si="26"/>
        <v>0</v>
      </c>
      <c r="EU17" s="171">
        <f t="shared" si="27"/>
        <v>0</v>
      </c>
      <c r="EV17" s="172">
        <f t="shared" si="28"/>
        <v>28</v>
      </c>
      <c r="EW17" s="173"/>
      <c r="EX17" s="248">
        <f t="shared" si="35"/>
        <v>0</v>
      </c>
      <c r="EY17" s="174">
        <f>(L17*regular)+(M17*Cadeirantee)</f>
        <v>0</v>
      </c>
      <c r="EZ17" s="249">
        <f>SUMIF(FG17:GJ17,"&gt;0")</f>
        <v>0</v>
      </c>
      <c r="FA17" s="249">
        <f>SUMIF(FG17:GJ17,"&lt;0")+SUMIF(GN17:HP17,"&lt;0")</f>
        <v>0</v>
      </c>
      <c r="FB17" s="174">
        <v>0</v>
      </c>
      <c r="FC17" s="126">
        <f>N17*km*'VALORES TABELA'!$B$13</f>
        <v>0</v>
      </c>
      <c r="FD17" s="250">
        <f t="shared" ref="FD17:FD20" si="36">GL17</f>
        <v>0</v>
      </c>
      <c r="FE17" s="105"/>
      <c r="FF17" s="119"/>
      <c r="FG17" s="119"/>
      <c r="FH17" s="119"/>
      <c r="FI17" s="119"/>
      <c r="FJ17" s="119"/>
      <c r="FK17" s="119"/>
      <c r="FL17" s="119"/>
      <c r="FM17" s="119"/>
      <c r="FN17" s="119"/>
      <c r="FO17" s="119"/>
      <c r="FP17" s="119"/>
      <c r="FQ17" s="119"/>
      <c r="FR17" s="119"/>
      <c r="FS17" s="119"/>
      <c r="FT17" s="119"/>
      <c r="FU17" s="119"/>
      <c r="FV17" s="119"/>
      <c r="FW17" s="119"/>
      <c r="FX17" s="119"/>
      <c r="FY17" s="119"/>
      <c r="FZ17" s="119"/>
      <c r="GA17" s="119"/>
      <c r="GB17" s="119"/>
      <c r="GC17" s="119"/>
      <c r="GD17" s="119"/>
      <c r="GE17" s="119"/>
      <c r="GF17" s="119"/>
      <c r="GG17" s="119"/>
      <c r="GH17" s="119"/>
      <c r="GI17" s="119"/>
      <c r="GJ17" s="119"/>
      <c r="GK17" s="251"/>
      <c r="GL17" s="103">
        <f t="shared" si="30"/>
        <v>0</v>
      </c>
      <c r="GM17" s="124"/>
      <c r="GN17" s="104"/>
      <c r="GO17" s="104"/>
      <c r="GP17" s="104"/>
      <c r="GQ17" s="104"/>
      <c r="GR17" s="104"/>
      <c r="GS17" s="104"/>
      <c r="GT17" s="104"/>
      <c r="GU17" s="104"/>
      <c r="GV17" s="104"/>
      <c r="GW17" s="104"/>
      <c r="GX17" s="104"/>
      <c r="GY17" s="104"/>
      <c r="GZ17" s="104"/>
      <c r="HA17" s="104"/>
      <c r="HB17" s="104"/>
      <c r="HC17" s="104"/>
      <c r="HD17" s="104"/>
      <c r="HE17" s="104"/>
      <c r="HF17" s="104"/>
      <c r="HG17" s="104"/>
      <c r="HH17" s="104"/>
      <c r="HI17" s="104"/>
      <c r="HJ17" s="104"/>
      <c r="HK17" s="104"/>
      <c r="HL17" s="104"/>
      <c r="HM17" s="104"/>
      <c r="HN17" s="104"/>
      <c r="HO17" s="104"/>
      <c r="HP17" s="104"/>
      <c r="HQ17" s="64"/>
      <c r="HR17" s="64"/>
      <c r="HS17" s="64"/>
      <c r="HT17" s="64"/>
      <c r="HU17" s="64"/>
      <c r="HV17" s="64"/>
      <c r="HW17" s="105"/>
      <c r="HX17" s="64"/>
      <c r="HY17" s="280">
        <f t="shared" ref="HY17:HY20" si="37">IF(ISTEXT(EM17), VALUE(EM17), EM17)</f>
        <v>0</v>
      </c>
      <c r="HZ17" s="280">
        <f t="shared" ref="HZ17:HZ20" si="38">IF(ISTEXT(EN17), VALUE(EN17), EN17)</f>
        <v>0</v>
      </c>
      <c r="IA17" s="280">
        <f t="shared" ref="IA17:IA20" si="39">IF(ISTEXT(EO17), VALUE(EO17), EO17)</f>
        <v>0</v>
      </c>
      <c r="IB17" s="64"/>
      <c r="IC17" s="64"/>
    </row>
    <row r="18" spans="1:237" s="106" customFormat="1" ht="22.5" customHeight="1" x14ac:dyDescent="0.25">
      <c r="A18" s="368" t="s">
        <v>3204</v>
      </c>
      <c r="B18" s="369" t="s">
        <v>3205</v>
      </c>
      <c r="C18" s="375" t="s">
        <v>3193</v>
      </c>
      <c r="D18" s="371" t="s">
        <v>3206</v>
      </c>
      <c r="E18" s="371" t="s">
        <v>3207</v>
      </c>
      <c r="F18" s="376" t="s">
        <v>3181</v>
      </c>
      <c r="G18" s="376" t="s">
        <v>3182</v>
      </c>
      <c r="H18" s="373" t="s">
        <v>2783</v>
      </c>
      <c r="I18" s="374" t="s">
        <v>2783</v>
      </c>
      <c r="J18" s="421" t="s">
        <v>3183</v>
      </c>
      <c r="K18" s="422" t="s">
        <v>3186</v>
      </c>
      <c r="L18" s="329">
        <f>CONTINUA!BV18</f>
        <v>0</v>
      </c>
      <c r="M18" s="329">
        <f>CONTINUA!BW18</f>
        <v>0</v>
      </c>
      <c r="N18" s="895"/>
      <c r="O18" s="896" t="s">
        <v>3406</v>
      </c>
      <c r="P18" s="897">
        <v>0</v>
      </c>
      <c r="Q18" s="400"/>
      <c r="R18" s="401"/>
      <c r="S18" s="400"/>
      <c r="T18" s="401"/>
      <c r="U18" s="400"/>
      <c r="V18" s="401"/>
      <c r="W18" s="400"/>
      <c r="X18" s="401"/>
      <c r="Y18" s="400"/>
      <c r="Z18" s="401"/>
      <c r="AA18" s="400"/>
      <c r="AB18" s="401"/>
      <c r="AC18" s="400"/>
      <c r="AD18" s="401"/>
      <c r="AE18" s="400"/>
      <c r="AF18" s="401"/>
      <c r="AG18" s="400"/>
      <c r="AH18" s="401"/>
      <c r="AI18" s="400"/>
      <c r="AJ18" s="401"/>
      <c r="AK18" s="400"/>
      <c r="AL18" s="401"/>
      <c r="AM18" s="400"/>
      <c r="AN18" s="401"/>
      <c r="AO18" s="400"/>
      <c r="AP18" s="401"/>
      <c r="AQ18" s="400"/>
      <c r="AR18" s="401"/>
      <c r="AS18" s="400"/>
      <c r="AT18" s="401"/>
      <c r="AU18" s="400"/>
      <c r="AV18" s="401"/>
      <c r="AW18" s="400"/>
      <c r="AX18" s="401"/>
      <c r="AY18" s="400"/>
      <c r="AZ18" s="401"/>
      <c r="BA18" s="400"/>
      <c r="BB18" s="401"/>
      <c r="BC18" s="400"/>
      <c r="BD18" s="401"/>
      <c r="BE18" s="400"/>
      <c r="BF18" s="401"/>
      <c r="BG18" s="400"/>
      <c r="BH18" s="401"/>
      <c r="BI18" s="400"/>
      <c r="BJ18" s="401"/>
      <c r="BK18" s="400"/>
      <c r="BL18" s="401"/>
      <c r="BM18" s="400"/>
      <c r="BN18" s="401"/>
      <c r="BO18" s="400"/>
      <c r="BP18" s="401"/>
      <c r="BQ18" s="400"/>
      <c r="BR18" s="401"/>
      <c r="BS18" s="400"/>
      <c r="BT18" s="401"/>
      <c r="BU18" s="400"/>
      <c r="BV18" s="401"/>
      <c r="BW18" s="400"/>
      <c r="BX18" s="401"/>
      <c r="BY18" s="400"/>
      <c r="BZ18" s="401"/>
      <c r="CA18" s="400"/>
      <c r="CB18" s="401"/>
      <c r="CC18" s="400"/>
      <c r="CD18" s="401"/>
      <c r="CE18" s="400"/>
      <c r="CF18" s="401"/>
      <c r="CG18" s="400"/>
      <c r="CH18" s="401"/>
      <c r="CI18" s="400"/>
      <c r="CJ18" s="401"/>
      <c r="CK18" s="400"/>
      <c r="CL18" s="401"/>
      <c r="CM18" s="400"/>
      <c r="CN18" s="401"/>
      <c r="CO18" s="400"/>
      <c r="CP18" s="401"/>
      <c r="CQ18" s="400"/>
      <c r="CR18" s="401"/>
      <c r="CS18" s="400"/>
      <c r="CT18" s="401"/>
      <c r="CU18" s="400"/>
      <c r="CV18" s="401"/>
      <c r="CW18" s="400"/>
      <c r="CX18" s="401"/>
      <c r="CY18" s="400"/>
      <c r="CZ18" s="401"/>
      <c r="DA18" s="400"/>
      <c r="DB18" s="401"/>
      <c r="DC18" s="400"/>
      <c r="DD18" s="401"/>
      <c r="DE18" s="400"/>
      <c r="DF18" s="401"/>
      <c r="DG18" s="400"/>
      <c r="DH18" s="401"/>
      <c r="DI18" s="400"/>
      <c r="DJ18" s="401"/>
      <c r="DK18" s="400"/>
      <c r="DL18" s="401"/>
      <c r="DM18" s="400"/>
      <c r="DN18" s="401"/>
      <c r="DO18" s="400"/>
      <c r="DP18" s="401"/>
      <c r="DQ18" s="400"/>
      <c r="DR18" s="401"/>
      <c r="DS18" s="400"/>
      <c r="DT18" s="401"/>
      <c r="DU18" s="400"/>
      <c r="DV18" s="401"/>
      <c r="DW18" s="400"/>
      <c r="DX18" s="401"/>
      <c r="DY18" s="400"/>
      <c r="DZ18" s="401"/>
      <c r="EA18" s="400"/>
      <c r="EB18" s="401"/>
      <c r="EC18" s="400"/>
      <c r="ED18" s="401"/>
      <c r="EE18" s="400"/>
      <c r="EF18" s="401"/>
      <c r="EG18" s="400"/>
      <c r="EH18" s="401"/>
      <c r="EI18" s="400"/>
      <c r="EJ18" s="447"/>
      <c r="EK18" s="511"/>
      <c r="EL18" s="514"/>
      <c r="EM18" s="448"/>
      <c r="EN18" s="344"/>
      <c r="EO18" s="345"/>
      <c r="EP18" s="171">
        <f t="shared" si="22"/>
        <v>0</v>
      </c>
      <c r="EQ18" s="171">
        <f t="shared" si="23"/>
        <v>0</v>
      </c>
      <c r="ER18" s="171">
        <f t="shared" si="24"/>
        <v>0</v>
      </c>
      <c r="ES18" s="171">
        <f t="shared" si="25"/>
        <v>0</v>
      </c>
      <c r="ET18" s="171">
        <f t="shared" si="26"/>
        <v>0</v>
      </c>
      <c r="EU18" s="171">
        <f t="shared" si="27"/>
        <v>0</v>
      </c>
      <c r="EV18" s="172">
        <f t="shared" si="28"/>
        <v>0</v>
      </c>
      <c r="EW18" s="125"/>
      <c r="EX18" s="248">
        <f t="shared" si="35"/>
        <v>0</v>
      </c>
      <c r="EY18" s="174">
        <f>(L18*regular)+(M18*Cadeirantee)</f>
        <v>0</v>
      </c>
      <c r="EZ18" s="249">
        <f>SUMIF(FG18:GJ18,"&gt;0")</f>
        <v>0</v>
      </c>
      <c r="FA18" s="249">
        <f>SUMIF(FG18:GJ18,"&lt;0")+SUMIF(GN18:HP18,"&lt;0")</f>
        <v>0</v>
      </c>
      <c r="FB18" s="174">
        <v>0</v>
      </c>
      <c r="FC18" s="126">
        <f>N18*km*'VALORES TABELA'!$B$13</f>
        <v>0</v>
      </c>
      <c r="FD18" s="250">
        <f t="shared" si="36"/>
        <v>0</v>
      </c>
      <c r="FE18" s="105"/>
      <c r="FF18" s="108"/>
      <c r="FG18" s="108"/>
      <c r="FH18" s="108"/>
      <c r="FI18" s="108"/>
      <c r="FJ18" s="108"/>
      <c r="FK18" s="108"/>
      <c r="FL18" s="108"/>
      <c r="FM18" s="108"/>
      <c r="FN18" s="108"/>
      <c r="FO18" s="108"/>
      <c r="FP18" s="108"/>
      <c r="FQ18" s="108"/>
      <c r="FR18" s="108"/>
      <c r="FS18" s="108"/>
      <c r="FT18" s="108"/>
      <c r="FU18" s="108"/>
      <c r="FV18" s="108"/>
      <c r="FW18" s="108"/>
      <c r="FX18" s="108"/>
      <c r="FY18" s="108"/>
      <c r="FZ18" s="108"/>
      <c r="GA18" s="108"/>
      <c r="GB18" s="108"/>
      <c r="GC18" s="108"/>
      <c r="GD18" s="108"/>
      <c r="GE18" s="108"/>
      <c r="GF18" s="108"/>
      <c r="GG18" s="108"/>
      <c r="GH18" s="108"/>
      <c r="GI18" s="108"/>
      <c r="GJ18" s="108"/>
      <c r="GK18" s="251"/>
      <c r="GL18" s="103">
        <f t="shared" si="30"/>
        <v>0</v>
      </c>
      <c r="GM18" s="124"/>
      <c r="GN18" s="104"/>
      <c r="GO18" s="104"/>
      <c r="GP18" s="104"/>
      <c r="GQ18" s="104"/>
      <c r="GR18" s="104"/>
      <c r="GS18" s="104"/>
      <c r="GT18" s="104"/>
      <c r="GU18" s="104"/>
      <c r="GV18" s="104"/>
      <c r="GW18" s="104"/>
      <c r="GX18" s="104"/>
      <c r="GY18" s="104"/>
      <c r="GZ18" s="104"/>
      <c r="HA18" s="104"/>
      <c r="HB18" s="104"/>
      <c r="HC18" s="104"/>
      <c r="HD18" s="104"/>
      <c r="HE18" s="104"/>
      <c r="HF18" s="104"/>
      <c r="HG18" s="104"/>
      <c r="HH18" s="104"/>
      <c r="HI18" s="104"/>
      <c r="HJ18" s="104"/>
      <c r="HK18" s="104"/>
      <c r="HL18" s="104"/>
      <c r="HM18" s="104"/>
      <c r="HN18" s="104"/>
      <c r="HO18" s="104"/>
      <c r="HP18" s="104"/>
      <c r="HQ18" s="64"/>
      <c r="HR18" s="64"/>
      <c r="HS18" s="64"/>
      <c r="HT18" s="64"/>
      <c r="HU18" s="64"/>
      <c r="HV18" s="64"/>
      <c r="HW18" s="105"/>
      <c r="HX18" s="64"/>
      <c r="HY18" s="280">
        <f t="shared" si="37"/>
        <v>0</v>
      </c>
      <c r="HZ18" s="280">
        <f t="shared" si="38"/>
        <v>0</v>
      </c>
      <c r="IA18" s="280">
        <f t="shared" si="39"/>
        <v>0</v>
      </c>
      <c r="IB18" s="64"/>
      <c r="IC18" s="64"/>
    </row>
    <row r="19" spans="1:237" s="106" customFormat="1" ht="22.5" customHeight="1" x14ac:dyDescent="0.25">
      <c r="A19" s="368" t="s">
        <v>3204</v>
      </c>
      <c r="B19" s="369" t="s">
        <v>3205</v>
      </c>
      <c r="C19" s="375" t="s">
        <v>3193</v>
      </c>
      <c r="D19" s="371" t="s">
        <v>3206</v>
      </c>
      <c r="E19" s="371" t="s">
        <v>3207</v>
      </c>
      <c r="F19" s="376" t="s">
        <v>3181</v>
      </c>
      <c r="G19" s="376" t="s">
        <v>3182</v>
      </c>
      <c r="H19" s="373" t="s">
        <v>2783</v>
      </c>
      <c r="I19" s="374" t="s">
        <v>2783</v>
      </c>
      <c r="J19" s="421" t="s">
        <v>3183</v>
      </c>
      <c r="K19" s="423" t="s">
        <v>3187</v>
      </c>
      <c r="L19" s="329">
        <f>CONTINUA!BV19</f>
        <v>0</v>
      </c>
      <c r="M19" s="329">
        <f>CONTINUA!BW19</f>
        <v>0</v>
      </c>
      <c r="N19" s="895"/>
      <c r="O19" s="896" t="s">
        <v>3406</v>
      </c>
      <c r="P19" s="897">
        <v>0</v>
      </c>
      <c r="Q19" s="400"/>
      <c r="R19" s="401"/>
      <c r="S19" s="400"/>
      <c r="T19" s="401"/>
      <c r="U19" s="400"/>
      <c r="V19" s="401"/>
      <c r="W19" s="400"/>
      <c r="X19" s="401"/>
      <c r="Y19" s="400"/>
      <c r="Z19" s="401"/>
      <c r="AA19" s="400"/>
      <c r="AB19" s="401"/>
      <c r="AC19" s="400"/>
      <c r="AD19" s="401"/>
      <c r="AE19" s="400"/>
      <c r="AF19" s="401"/>
      <c r="AG19" s="400"/>
      <c r="AH19" s="401"/>
      <c r="AI19" s="400"/>
      <c r="AJ19" s="401"/>
      <c r="AK19" s="400"/>
      <c r="AL19" s="401"/>
      <c r="AM19" s="400"/>
      <c r="AN19" s="401"/>
      <c r="AO19" s="400"/>
      <c r="AP19" s="401"/>
      <c r="AQ19" s="400"/>
      <c r="AR19" s="401"/>
      <c r="AS19" s="400"/>
      <c r="AT19" s="401"/>
      <c r="AU19" s="400"/>
      <c r="AV19" s="401"/>
      <c r="AW19" s="400"/>
      <c r="AX19" s="401"/>
      <c r="AY19" s="400"/>
      <c r="AZ19" s="401"/>
      <c r="BA19" s="400"/>
      <c r="BB19" s="401"/>
      <c r="BC19" s="400"/>
      <c r="BD19" s="401"/>
      <c r="BE19" s="400"/>
      <c r="BF19" s="401"/>
      <c r="BG19" s="400"/>
      <c r="BH19" s="401"/>
      <c r="BI19" s="400"/>
      <c r="BJ19" s="401"/>
      <c r="BK19" s="400"/>
      <c r="BL19" s="401"/>
      <c r="BM19" s="400"/>
      <c r="BN19" s="401"/>
      <c r="BO19" s="400"/>
      <c r="BP19" s="401"/>
      <c r="BQ19" s="400"/>
      <c r="BR19" s="401"/>
      <c r="BS19" s="400"/>
      <c r="BT19" s="401"/>
      <c r="BU19" s="400"/>
      <c r="BV19" s="401"/>
      <c r="BW19" s="400"/>
      <c r="BX19" s="401"/>
      <c r="BY19" s="400"/>
      <c r="BZ19" s="401"/>
      <c r="CA19" s="400"/>
      <c r="CB19" s="401"/>
      <c r="CC19" s="400"/>
      <c r="CD19" s="401"/>
      <c r="CE19" s="400"/>
      <c r="CF19" s="401"/>
      <c r="CG19" s="400"/>
      <c r="CH19" s="401"/>
      <c r="CI19" s="400"/>
      <c r="CJ19" s="401"/>
      <c r="CK19" s="400"/>
      <c r="CL19" s="401"/>
      <c r="CM19" s="400"/>
      <c r="CN19" s="401"/>
      <c r="CO19" s="400"/>
      <c r="CP19" s="401"/>
      <c r="CQ19" s="400"/>
      <c r="CR19" s="401"/>
      <c r="CS19" s="400"/>
      <c r="CT19" s="401"/>
      <c r="CU19" s="400"/>
      <c r="CV19" s="401"/>
      <c r="CW19" s="400"/>
      <c r="CX19" s="401"/>
      <c r="CY19" s="400"/>
      <c r="CZ19" s="401"/>
      <c r="DA19" s="400"/>
      <c r="DB19" s="401"/>
      <c r="DC19" s="400"/>
      <c r="DD19" s="401"/>
      <c r="DE19" s="400"/>
      <c r="DF19" s="401"/>
      <c r="DG19" s="400"/>
      <c r="DH19" s="401"/>
      <c r="DI19" s="400"/>
      <c r="DJ19" s="401"/>
      <c r="DK19" s="400"/>
      <c r="DL19" s="401"/>
      <c r="DM19" s="400"/>
      <c r="DN19" s="401"/>
      <c r="DO19" s="400"/>
      <c r="DP19" s="401"/>
      <c r="DQ19" s="400"/>
      <c r="DR19" s="401"/>
      <c r="DS19" s="400"/>
      <c r="DT19" s="401"/>
      <c r="DU19" s="400"/>
      <c r="DV19" s="401"/>
      <c r="DW19" s="400"/>
      <c r="DX19" s="401"/>
      <c r="DY19" s="400"/>
      <c r="DZ19" s="401"/>
      <c r="EA19" s="400"/>
      <c r="EB19" s="401"/>
      <c r="EC19" s="400"/>
      <c r="ED19" s="401"/>
      <c r="EE19" s="400"/>
      <c r="EF19" s="401"/>
      <c r="EG19" s="400"/>
      <c r="EH19" s="401"/>
      <c r="EI19" s="400"/>
      <c r="EJ19" s="447"/>
      <c r="EK19" s="511"/>
      <c r="EL19" s="514"/>
      <c r="EM19" s="448"/>
      <c r="EN19" s="344"/>
      <c r="EO19" s="345"/>
      <c r="EP19" s="171">
        <f t="shared" si="22"/>
        <v>0</v>
      </c>
      <c r="EQ19" s="171">
        <f t="shared" si="23"/>
        <v>0</v>
      </c>
      <c r="ER19" s="171">
        <f t="shared" si="24"/>
        <v>0</v>
      </c>
      <c r="ES19" s="171">
        <f t="shared" si="25"/>
        <v>0</v>
      </c>
      <c r="ET19" s="171">
        <f t="shared" si="26"/>
        <v>0</v>
      </c>
      <c r="EU19" s="171">
        <f t="shared" si="27"/>
        <v>0</v>
      </c>
      <c r="EV19" s="172">
        <f t="shared" si="28"/>
        <v>0</v>
      </c>
      <c r="EW19" s="127"/>
      <c r="EX19" s="248">
        <f t="shared" si="35"/>
        <v>0</v>
      </c>
      <c r="EY19" s="174">
        <f>(L19*regular)+(M19*Cadeirantee)</f>
        <v>0</v>
      </c>
      <c r="EZ19" s="249">
        <f>SUMIF(FG19:GJ19,"&gt;0")</f>
        <v>0</v>
      </c>
      <c r="FA19" s="249">
        <f>SUMIF(FG19:GJ19,"&lt;0")+SUMIF(GN19:HP19,"&lt;0")</f>
        <v>0</v>
      </c>
      <c r="FB19" s="174">
        <v>0</v>
      </c>
      <c r="FC19" s="126">
        <f>N19*km*'VALORES TABELA'!$B$13</f>
        <v>0</v>
      </c>
      <c r="FD19" s="250">
        <f t="shared" si="36"/>
        <v>0</v>
      </c>
      <c r="FE19" s="105"/>
      <c r="FF19" s="118"/>
      <c r="FG19" s="118"/>
      <c r="FH19" s="118"/>
      <c r="FI19" s="118"/>
      <c r="FJ19" s="118"/>
      <c r="FK19" s="118"/>
      <c r="FL19" s="118"/>
      <c r="FM19" s="118"/>
      <c r="FN19" s="118"/>
      <c r="FO19" s="118"/>
      <c r="FP19" s="118"/>
      <c r="FQ19" s="118"/>
      <c r="FR19" s="118"/>
      <c r="FS19" s="118"/>
      <c r="FT19" s="118"/>
      <c r="FU19" s="118"/>
      <c r="FV19" s="118"/>
      <c r="FW19" s="118"/>
      <c r="FX19" s="118"/>
      <c r="FY19" s="118"/>
      <c r="FZ19" s="118"/>
      <c r="GA19" s="118"/>
      <c r="GB19" s="118"/>
      <c r="GC19" s="118"/>
      <c r="GD19" s="118"/>
      <c r="GE19" s="118"/>
      <c r="GF19" s="118"/>
      <c r="GG19" s="118"/>
      <c r="GH19" s="118"/>
      <c r="GI19" s="118"/>
      <c r="GJ19" s="118"/>
      <c r="GK19" s="252"/>
      <c r="GL19" s="103">
        <f t="shared" si="30"/>
        <v>0</v>
      </c>
      <c r="GM19" s="124"/>
      <c r="GN19" s="104"/>
      <c r="GO19" s="104"/>
      <c r="GP19" s="104"/>
      <c r="GQ19" s="104"/>
      <c r="GR19" s="104"/>
      <c r="GS19" s="104"/>
      <c r="GT19" s="104"/>
      <c r="GU19" s="104"/>
      <c r="GV19" s="104"/>
      <c r="GW19" s="104"/>
      <c r="GX19" s="104"/>
      <c r="GY19" s="104"/>
      <c r="GZ19" s="104"/>
      <c r="HA19" s="104"/>
      <c r="HB19" s="104"/>
      <c r="HC19" s="104"/>
      <c r="HD19" s="104"/>
      <c r="HE19" s="104"/>
      <c r="HF19" s="104"/>
      <c r="HG19" s="104"/>
      <c r="HH19" s="104"/>
      <c r="HI19" s="104"/>
      <c r="HJ19" s="104"/>
      <c r="HK19" s="104"/>
      <c r="HL19" s="104"/>
      <c r="HM19" s="104"/>
      <c r="HN19" s="104"/>
      <c r="HO19" s="104"/>
      <c r="HP19" s="104"/>
      <c r="HQ19" s="64"/>
      <c r="HR19" s="65"/>
      <c r="HS19" s="65"/>
      <c r="HT19" s="65"/>
      <c r="HU19" s="65"/>
      <c r="HV19" s="65"/>
      <c r="HW19" s="105"/>
      <c r="HX19" s="65"/>
      <c r="HY19" s="280">
        <f t="shared" si="37"/>
        <v>0</v>
      </c>
      <c r="HZ19" s="280">
        <f t="shared" si="38"/>
        <v>0</v>
      </c>
      <c r="IA19" s="280">
        <f t="shared" si="39"/>
        <v>0</v>
      </c>
      <c r="IB19" s="65"/>
      <c r="IC19" s="65"/>
    </row>
    <row r="20" spans="1:237" s="106" customFormat="1" ht="22.5" customHeight="1" thickBot="1" x14ac:dyDescent="0.3">
      <c r="A20" s="377" t="s">
        <v>3204</v>
      </c>
      <c r="B20" s="378" t="s">
        <v>3205</v>
      </c>
      <c r="C20" s="379" t="s">
        <v>3193</v>
      </c>
      <c r="D20" s="380" t="s">
        <v>3206</v>
      </c>
      <c r="E20" s="380" t="s">
        <v>3207</v>
      </c>
      <c r="F20" s="381" t="s">
        <v>3181</v>
      </c>
      <c r="G20" s="381" t="s">
        <v>3182</v>
      </c>
      <c r="H20" s="382" t="s">
        <v>2783</v>
      </c>
      <c r="I20" s="383" t="s">
        <v>2783</v>
      </c>
      <c r="J20" s="421" t="s">
        <v>3183</v>
      </c>
      <c r="K20" s="424" t="s">
        <v>60</v>
      </c>
      <c r="L20" s="329">
        <f>CONTINUA!BV20</f>
        <v>0</v>
      </c>
      <c r="M20" s="329">
        <f>CONTINUA!BW20</f>
        <v>0</v>
      </c>
      <c r="N20" s="895"/>
      <c r="O20" s="896" t="s">
        <v>3406</v>
      </c>
      <c r="P20" s="897">
        <v>0</v>
      </c>
      <c r="Q20" s="400"/>
      <c r="R20" s="401"/>
      <c r="S20" s="400"/>
      <c r="T20" s="401"/>
      <c r="U20" s="400"/>
      <c r="V20" s="401"/>
      <c r="W20" s="400"/>
      <c r="X20" s="401"/>
      <c r="Y20" s="400"/>
      <c r="Z20" s="401"/>
      <c r="AA20" s="400"/>
      <c r="AB20" s="401"/>
      <c r="AC20" s="400"/>
      <c r="AD20" s="401"/>
      <c r="AE20" s="400"/>
      <c r="AF20" s="401"/>
      <c r="AG20" s="400"/>
      <c r="AH20" s="401"/>
      <c r="AI20" s="400"/>
      <c r="AJ20" s="401"/>
      <c r="AK20" s="400"/>
      <c r="AL20" s="401"/>
      <c r="AM20" s="400"/>
      <c r="AN20" s="401"/>
      <c r="AO20" s="400"/>
      <c r="AP20" s="401"/>
      <c r="AQ20" s="400"/>
      <c r="AR20" s="401"/>
      <c r="AS20" s="400"/>
      <c r="AT20" s="401"/>
      <c r="AU20" s="400"/>
      <c r="AV20" s="401"/>
      <c r="AW20" s="400"/>
      <c r="AX20" s="401"/>
      <c r="AY20" s="400"/>
      <c r="AZ20" s="401"/>
      <c r="BA20" s="400"/>
      <c r="BB20" s="401"/>
      <c r="BC20" s="400"/>
      <c r="BD20" s="401"/>
      <c r="BE20" s="400"/>
      <c r="BF20" s="401"/>
      <c r="BG20" s="400"/>
      <c r="BH20" s="401"/>
      <c r="BI20" s="400"/>
      <c r="BJ20" s="401"/>
      <c r="BK20" s="400"/>
      <c r="BL20" s="401"/>
      <c r="BM20" s="400"/>
      <c r="BN20" s="401"/>
      <c r="BO20" s="400"/>
      <c r="BP20" s="401"/>
      <c r="BQ20" s="400"/>
      <c r="BR20" s="401"/>
      <c r="BS20" s="400"/>
      <c r="BT20" s="401"/>
      <c r="BU20" s="400"/>
      <c r="BV20" s="401"/>
      <c r="BW20" s="400"/>
      <c r="BX20" s="401"/>
      <c r="BY20" s="400"/>
      <c r="BZ20" s="401"/>
      <c r="CA20" s="400"/>
      <c r="CB20" s="401"/>
      <c r="CC20" s="400"/>
      <c r="CD20" s="401"/>
      <c r="CE20" s="400"/>
      <c r="CF20" s="401"/>
      <c r="CG20" s="400"/>
      <c r="CH20" s="401"/>
      <c r="CI20" s="400"/>
      <c r="CJ20" s="401"/>
      <c r="CK20" s="400"/>
      <c r="CL20" s="401"/>
      <c r="CM20" s="400"/>
      <c r="CN20" s="401"/>
      <c r="CO20" s="400"/>
      <c r="CP20" s="401"/>
      <c r="CQ20" s="400"/>
      <c r="CR20" s="401"/>
      <c r="CS20" s="400"/>
      <c r="CT20" s="401"/>
      <c r="CU20" s="400"/>
      <c r="CV20" s="401"/>
      <c r="CW20" s="400"/>
      <c r="CX20" s="401"/>
      <c r="CY20" s="400"/>
      <c r="CZ20" s="401"/>
      <c r="DA20" s="400"/>
      <c r="DB20" s="401"/>
      <c r="DC20" s="400"/>
      <c r="DD20" s="401"/>
      <c r="DE20" s="400"/>
      <c r="DF20" s="401"/>
      <c r="DG20" s="400"/>
      <c r="DH20" s="401"/>
      <c r="DI20" s="400"/>
      <c r="DJ20" s="401"/>
      <c r="DK20" s="400"/>
      <c r="DL20" s="401"/>
      <c r="DM20" s="400"/>
      <c r="DN20" s="401"/>
      <c r="DO20" s="400"/>
      <c r="DP20" s="401"/>
      <c r="DQ20" s="400"/>
      <c r="DR20" s="401"/>
      <c r="DS20" s="400"/>
      <c r="DT20" s="401"/>
      <c r="DU20" s="400"/>
      <c r="DV20" s="401"/>
      <c r="DW20" s="400"/>
      <c r="DX20" s="401"/>
      <c r="DY20" s="400"/>
      <c r="DZ20" s="401"/>
      <c r="EA20" s="400"/>
      <c r="EB20" s="401"/>
      <c r="EC20" s="400"/>
      <c r="ED20" s="401"/>
      <c r="EE20" s="400"/>
      <c r="EF20" s="401"/>
      <c r="EG20" s="400"/>
      <c r="EH20" s="401"/>
      <c r="EI20" s="400"/>
      <c r="EJ20" s="447"/>
      <c r="EK20" s="512"/>
      <c r="EL20" s="515"/>
      <c r="EM20" s="450"/>
      <c r="EN20" s="348"/>
      <c r="EO20" s="348"/>
      <c r="EP20" s="179">
        <f t="shared" si="22"/>
        <v>0</v>
      </c>
      <c r="EQ20" s="179">
        <f t="shared" si="23"/>
        <v>0</v>
      </c>
      <c r="ER20" s="179">
        <f t="shared" si="24"/>
        <v>0</v>
      </c>
      <c r="ES20" s="179">
        <f t="shared" si="25"/>
        <v>0</v>
      </c>
      <c r="ET20" s="179">
        <f t="shared" si="26"/>
        <v>0</v>
      </c>
      <c r="EU20" s="179">
        <f t="shared" si="27"/>
        <v>0</v>
      </c>
      <c r="EV20" s="172">
        <f t="shared" si="28"/>
        <v>0</v>
      </c>
      <c r="EW20" s="253"/>
      <c r="EX20" s="254">
        <v>0</v>
      </c>
      <c r="EY20" s="180">
        <v>0</v>
      </c>
      <c r="EZ20" s="255">
        <v>0</v>
      </c>
      <c r="FA20" s="255">
        <v>0</v>
      </c>
      <c r="FB20" s="180">
        <f>SUM(FF20:GI20)/2</f>
        <v>0</v>
      </c>
      <c r="FC20" s="256">
        <f>N20*km*'VALORES TABELA'!$B$13</f>
        <v>0</v>
      </c>
      <c r="FD20" s="250">
        <f t="shared" si="36"/>
        <v>0</v>
      </c>
      <c r="FE20" s="257"/>
      <c r="FF20" s="181">
        <f>((Q20+S20)*Percapita)+((R20+T20)*Cadeirante)</f>
        <v>0</v>
      </c>
      <c r="FG20" s="181">
        <f>((U20+W20)*Percapita/30*FG$4)+((V20+X20)*Cadeirante/30*FG$4)</f>
        <v>0</v>
      </c>
      <c r="FH20" s="181">
        <f>((Y20+AA20)*Percapita/30*FH$4)+((Z20+AB20)*Cadeirante/30*FH$4)</f>
        <v>0</v>
      </c>
      <c r="FI20" s="181">
        <f>((AC20+AE20)*Percapita/30*FI$4)+((AD20+AF20)*Cadeirante/30*FI$4)</f>
        <v>0</v>
      </c>
      <c r="FJ20" s="181">
        <f>((AG20+AI20)*Percapita/30*FJ$4)+((AH20+AJ20)*Cadeirante/30*FJ$4)</f>
        <v>0</v>
      </c>
      <c r="FK20" s="181">
        <f>((AK20+AM20)*Percapita/30*FK$4)+((AL20+AN20)*Cadeirante/30*FK$4)</f>
        <v>0</v>
      </c>
      <c r="FL20" s="181">
        <f>((AO20+AQ20)*Percapita/30*FL$4)+((AP20+AR20)*Cadeirante/30*FL$4)</f>
        <v>0</v>
      </c>
      <c r="FM20" s="181">
        <f>((AS20+AU20)*Percapita/30*FM$4)+((AT20+AV20)*Cadeirante/30*FM$4)</f>
        <v>0</v>
      </c>
      <c r="FN20" s="181">
        <f>((AW20+AY20)*Percapita/30*FN$4)+((AX20+AZ20)*Cadeirante/30*FN$4)</f>
        <v>0</v>
      </c>
      <c r="FO20" s="181">
        <f>((BA20+BC20)*Percapita/30*FO$4)+((BB20+BD20)*Cadeirante/30*FO$4)</f>
        <v>0</v>
      </c>
      <c r="FP20" s="181">
        <f>((BE20+BG20)*Percapita/30*FP$4)+((BF20+BH20)*Cadeirante/30*FP$4)</f>
        <v>0</v>
      </c>
      <c r="FQ20" s="181">
        <f>((BI20+BK20)*Percapita/30*FQ$4)+((BJ20+BL20)*Cadeirante/30*FQ$4)</f>
        <v>0</v>
      </c>
      <c r="FR20" s="181">
        <f>((BM20+BO20)*Percapita/30*FR$4)+((BN20+BP20)*Cadeirante/30*FR$4)</f>
        <v>0</v>
      </c>
      <c r="FS20" s="181">
        <f>((BQ20+BS20)*Percapita/30*FS$4)+((BR20+BT20)*Cadeirante/30*FS$4)</f>
        <v>0</v>
      </c>
      <c r="FT20" s="181">
        <f>((BU20+BW20)*Percapita/30*FT$4)+((BV20+BX20)*Cadeirante/30*FT$4)</f>
        <v>0</v>
      </c>
      <c r="FU20" s="181">
        <f>((BY20+CA20)*Percapita/30*FU$4)+((BZ20+CB20)*Cadeirante/30*FU$4)</f>
        <v>0</v>
      </c>
      <c r="FV20" s="181">
        <f>((CC20+CE20)*Percapita/30*FV$4)+((CD20+CF20)*Cadeirante/30*FV$4)</f>
        <v>0</v>
      </c>
      <c r="FW20" s="181">
        <f>((CG20+CI20)*Percapita/30*FW$4)+((CI20+CK20)*Cadeirante/30*FW$4)</f>
        <v>0</v>
      </c>
      <c r="FX20" s="181">
        <f>((CK20+CM20)*Percapita/30*FX$4)+((CL20+CN20)*Cadeirante/30*FX$4)</f>
        <v>0</v>
      </c>
      <c r="FY20" s="181">
        <f>((CO20+CQ20)*Percapita/30*FY$4)+((CP20+CR20)*Cadeirante/30*FY$4)</f>
        <v>0</v>
      </c>
      <c r="FZ20" s="181">
        <f>((CS20+CU20)*Percapita/30*FZ$4)+((CT20+CV20)*Cadeirante/30*FZ$4)</f>
        <v>0</v>
      </c>
      <c r="GA20" s="181">
        <f>((CW20+CY20)*Percapita/30*GA$4)+((CX20+CZ20)*Cadeirante/30*GA$4)</f>
        <v>0</v>
      </c>
      <c r="GB20" s="181">
        <f>((DA20+DC20)*Percapita/30*GB$4)+((DB20+DD20)*Cadeirante/30*GB$4)</f>
        <v>0</v>
      </c>
      <c r="GC20" s="181">
        <f>((DE20+DG20)*Percapita/30*GC$4)+((DF20+DH20)*Cadeirante/30*GC$4)</f>
        <v>0</v>
      </c>
      <c r="GD20" s="181">
        <f>((DI20+DK20)*Percapita/30*GD$4)+((DJ20+DL20)*Cadeirante/30*GD$4)</f>
        <v>0</v>
      </c>
      <c r="GE20" s="181">
        <f>((DM20+DO20)*Percapita/30*GE$4)+((DN20+DP20)*Cadeirante/30*GE$4)</f>
        <v>0</v>
      </c>
      <c r="GF20" s="181">
        <f>((DQ20+DS20)*Percapita/30*GF$4)+((DR20+DT20)*Cadeirante/30*GF$4)</f>
        <v>0</v>
      </c>
      <c r="GG20" s="181">
        <f>((DU20+DW20)*Percapita/30*GG$4)+((DV20+DX20)*Cadeirante/30*GG$4)</f>
        <v>0</v>
      </c>
      <c r="GH20" s="181">
        <f>((DY20+EA20)*Percapita/30*GH$4)+((DZ20+EB20)*Cadeirante/30*GH$4)</f>
        <v>0</v>
      </c>
      <c r="GI20" s="181">
        <f>((EC20+EE20)*Percapita/30*GI$4)+((ED20+EF20)*Cadeirante/30*GI$4)</f>
        <v>0</v>
      </c>
      <c r="GJ20" s="181">
        <f>((EG20+EI20)*Percapita)+((EH20+EJ20)*Cadeirante)</f>
        <v>0</v>
      </c>
      <c r="GK20" s="258"/>
      <c r="GL20" s="103">
        <f t="shared" si="30"/>
        <v>0</v>
      </c>
      <c r="GM20" s="124"/>
      <c r="GN20" s="182"/>
      <c r="GO20" s="182"/>
      <c r="GP20" s="182"/>
      <c r="GQ20" s="182"/>
      <c r="GR20" s="182"/>
      <c r="GS20" s="182"/>
      <c r="GT20" s="182"/>
      <c r="GU20" s="182"/>
      <c r="GV20" s="182"/>
      <c r="GW20" s="182"/>
      <c r="GX20" s="182"/>
      <c r="GY20" s="182"/>
      <c r="GZ20" s="182"/>
      <c r="HA20" s="182"/>
      <c r="HB20" s="182"/>
      <c r="HC20" s="182"/>
      <c r="HD20" s="182"/>
      <c r="HE20" s="182"/>
      <c r="HF20" s="182"/>
      <c r="HG20" s="182"/>
      <c r="HH20" s="182"/>
      <c r="HI20" s="182"/>
      <c r="HJ20" s="182"/>
      <c r="HK20" s="182"/>
      <c r="HL20" s="182"/>
      <c r="HM20" s="182"/>
      <c r="HN20" s="182"/>
      <c r="HO20" s="182"/>
      <c r="HP20" s="259"/>
      <c r="HQ20" s="64"/>
      <c r="HW20" s="257"/>
      <c r="HY20" s="280">
        <f t="shared" si="37"/>
        <v>0</v>
      </c>
      <c r="HZ20" s="280">
        <f t="shared" si="38"/>
        <v>0</v>
      </c>
      <c r="IA20" s="280">
        <f t="shared" si="39"/>
        <v>0</v>
      </c>
    </row>
    <row r="21" spans="1:237" s="106" customFormat="1" ht="22.5" customHeight="1" x14ac:dyDescent="0.25">
      <c r="A21" t="s">
        <v>3208</v>
      </c>
      <c r="B21" s="522" t="s">
        <v>3209</v>
      </c>
      <c r="C21" s="523">
        <v>2</v>
      </c>
      <c r="D21" s="524" t="s">
        <v>3210</v>
      </c>
      <c r="E21" s="524" t="s">
        <v>3211</v>
      </c>
      <c r="F21" s="525" t="s">
        <v>3181</v>
      </c>
      <c r="G21" s="525" t="s">
        <v>3182</v>
      </c>
      <c r="H21" s="350" t="s">
        <v>2785</v>
      </c>
      <c r="I21" s="351" t="s">
        <v>2785</v>
      </c>
      <c r="J21" s="409" t="s">
        <v>3188</v>
      </c>
      <c r="K21" s="410" t="s">
        <v>3184</v>
      </c>
      <c r="L21" s="329">
        <f>CONTINUA!BV21</f>
        <v>0</v>
      </c>
      <c r="M21" s="329">
        <f>CONTINUA!BW21</f>
        <v>0</v>
      </c>
      <c r="N21" s="895"/>
      <c r="O21" s="896" t="s">
        <v>3407</v>
      </c>
      <c r="P21" s="897">
        <v>0</v>
      </c>
      <c r="Q21" s="400"/>
      <c r="R21" s="401"/>
      <c r="S21" s="400"/>
      <c r="T21" s="401"/>
      <c r="U21" s="400"/>
      <c r="V21" s="401"/>
      <c r="W21" s="400"/>
      <c r="X21" s="401"/>
      <c r="Y21" s="400"/>
      <c r="Z21" s="401"/>
      <c r="AA21" s="400"/>
      <c r="AB21" s="401"/>
      <c r="AC21" s="400"/>
      <c r="AD21" s="401"/>
      <c r="AE21" s="400"/>
      <c r="AF21" s="401"/>
      <c r="AG21" s="400"/>
      <c r="AH21" s="401"/>
      <c r="AI21" s="400"/>
      <c r="AJ21" s="401"/>
      <c r="AK21" s="400"/>
      <c r="AL21" s="401"/>
      <c r="AM21" s="400"/>
      <c r="AN21" s="401"/>
      <c r="AO21" s="400"/>
      <c r="AP21" s="401"/>
      <c r="AQ21" s="400"/>
      <c r="AR21" s="401"/>
      <c r="AS21" s="400"/>
      <c r="AT21" s="401"/>
      <c r="AU21" s="400"/>
      <c r="AV21" s="401"/>
      <c r="AW21" s="400"/>
      <c r="AX21" s="401"/>
      <c r="AY21" s="400"/>
      <c r="AZ21" s="401"/>
      <c r="BA21" s="400"/>
      <c r="BB21" s="401"/>
      <c r="BC21" s="400"/>
      <c r="BD21" s="401"/>
      <c r="BE21" s="400"/>
      <c r="BF21" s="401"/>
      <c r="BG21" s="400"/>
      <c r="BH21" s="401"/>
      <c r="BI21" s="400"/>
      <c r="BJ21" s="401"/>
      <c r="BK21" s="400"/>
      <c r="BL21" s="401"/>
      <c r="BM21" s="400"/>
      <c r="BN21" s="401"/>
      <c r="BO21" s="400"/>
      <c r="BP21" s="401"/>
      <c r="BQ21" s="400"/>
      <c r="BR21" s="401"/>
      <c r="BS21" s="400"/>
      <c r="BT21" s="401"/>
      <c r="BU21" s="400"/>
      <c r="BV21" s="401"/>
      <c r="BW21" s="400"/>
      <c r="BX21" s="401"/>
      <c r="BY21" s="400"/>
      <c r="BZ21" s="401"/>
      <c r="CA21" s="400"/>
      <c r="CB21" s="401"/>
      <c r="CC21" s="400"/>
      <c r="CD21" s="401"/>
      <c r="CE21" s="400"/>
      <c r="CF21" s="401"/>
      <c r="CG21" s="400"/>
      <c r="CH21" s="401"/>
      <c r="CI21" s="400"/>
      <c r="CJ21" s="401"/>
      <c r="CK21" s="400"/>
      <c r="CL21" s="401"/>
      <c r="CM21" s="400"/>
      <c r="CN21" s="401"/>
      <c r="CO21" s="400"/>
      <c r="CP21" s="401"/>
      <c r="CQ21" s="400"/>
      <c r="CR21" s="401"/>
      <c r="CS21" s="400"/>
      <c r="CT21" s="401"/>
      <c r="CU21" s="400"/>
      <c r="CV21" s="401"/>
      <c r="CW21" s="400"/>
      <c r="CX21" s="401"/>
      <c r="CY21" s="400"/>
      <c r="CZ21" s="401"/>
      <c r="DA21" s="400"/>
      <c r="DB21" s="401"/>
      <c r="DC21" s="400"/>
      <c r="DD21" s="401"/>
      <c r="DE21" s="400"/>
      <c r="DF21" s="401"/>
      <c r="DG21" s="400"/>
      <c r="DH21" s="401"/>
      <c r="DI21" s="400"/>
      <c r="DJ21" s="401"/>
      <c r="DK21" s="400"/>
      <c r="DL21" s="401"/>
      <c r="DM21" s="400"/>
      <c r="DN21" s="401"/>
      <c r="DO21" s="400"/>
      <c r="DP21" s="401"/>
      <c r="DQ21" s="400"/>
      <c r="DR21" s="401"/>
      <c r="DS21" s="400"/>
      <c r="DT21" s="401"/>
      <c r="DU21" s="400"/>
      <c r="DV21" s="401"/>
      <c r="DW21" s="400"/>
      <c r="DX21" s="401"/>
      <c r="DY21" s="400"/>
      <c r="DZ21" s="401"/>
      <c r="EA21" s="400"/>
      <c r="EB21" s="401"/>
      <c r="EC21" s="400"/>
      <c r="ED21" s="401"/>
      <c r="EE21" s="400"/>
      <c r="EF21" s="401"/>
      <c r="EG21" s="400"/>
      <c r="EH21" s="401"/>
      <c r="EI21" s="400"/>
      <c r="EJ21" s="447"/>
      <c r="EK21" s="510"/>
      <c r="EL21" s="513"/>
      <c r="EM21" s="520"/>
      <c r="EN21" s="520"/>
      <c r="EO21" s="520"/>
      <c r="EP21" s="171">
        <f t="shared" si="22"/>
        <v>0</v>
      </c>
      <c r="EQ21" s="171">
        <f t="shared" si="23"/>
        <v>0</v>
      </c>
      <c r="ER21" s="171">
        <f t="shared" si="24"/>
        <v>0</v>
      </c>
      <c r="ES21" s="171">
        <f t="shared" si="25"/>
        <v>0</v>
      </c>
      <c r="ET21" s="171">
        <f t="shared" si="26"/>
        <v>0</v>
      </c>
      <c r="EU21" s="171">
        <f t="shared" si="27"/>
        <v>0</v>
      </c>
      <c r="EV21" s="172">
        <f t="shared" si="28"/>
        <v>0</v>
      </c>
      <c r="EW21" s="367">
        <f>IF(C21=4,IF(MAX(Q21:EJ23)&gt;0,(Especiall/30*(IF(($G21-$F21)=($G$5-$F$5),30,IF(DAY($G21)=31,($G21-$F21),($G21-$F21)+1)))),0),0)</f>
        <v>0</v>
      </c>
      <c r="EX21" s="248">
        <f t="shared" ref="EX21:EX24" si="40">FF21</f>
        <v>11579.82</v>
      </c>
      <c r="EY21" s="174">
        <f>(L21*regular)+(M21*Cadeirantee)</f>
        <v>0</v>
      </c>
      <c r="EZ21" s="249">
        <f>SUMIF(FG21:GJ21,"&gt;0")</f>
        <v>0</v>
      </c>
      <c r="FA21" s="249">
        <f>SUMIF(FG21:GJ21,"&lt;0")+SUMIF(GN21:HP21,"&lt;0")</f>
        <v>0</v>
      </c>
      <c r="FB21" s="174">
        <v>0</v>
      </c>
      <c r="FC21" s="175">
        <f>N21*km*'VALORES TABELA'!$B$13</f>
        <v>0</v>
      </c>
      <c r="FD21" s="250">
        <f>GL21</f>
        <v>0</v>
      </c>
      <c r="FE21" s="176">
        <f>(EW21+EW22+EW23+EW24+EX21+EX22+EX23+EX24+EY21+EY22+EY23+EY24+EY25+EZ21+EZ22+EZ23+EZ24+FA21+FA22+FA23+FA24+FC21+FC22+FC23+FC24+HY21-HZ21-IA21+FD21+FD22+FD23+FD24+FB25)</f>
        <v>11579.82</v>
      </c>
      <c r="FF21" s="177">
        <f>IF(C21=4,SUM(Q21+Q22+Q23+S21+S22+S23)*Percapita/30*FF$4+(R21+R22+R23+T21+T22+T23)*Cadeirante/30*FF$4,IF(C21=3,IF(Q24+S24=10,Fixo/30*FF$4+(Q21+Q22+Q23+S21+S22+S23)*Percapita/30*FF$4+(R24+T24)*Cadeirante/30*FF$4,IF(Q24+S24&lt;=9,(Q24+S24)*Crechee/30*FF$4)+(R24+T24)*Cadeirante/30*FF$4+(Q21+Q22+Q23+S21+S22+S23)*Percapita/30*FF$4)+IF(Q24+S24&gt;=11,Fixo/30*FF$4+(Q24+S24-10)*Crechee/30*FF$4,0),IF(C21=2,IF(R21+R22+R23+R24+T21+T22+T23+T24=1,Cadeirante/30*FF$4,IF(R21+R22+R23+R24+T21+T22+T23+T24=2,Fixo/30*FF$4,IF(R21+R22+R23+R24+T21+T22+T23+T24&gt;2,Fixo/30*FF$4+(R21+R22+R23+R24+T21+T22+T23+T24-2)*Cadeirante/30*FF$4)))+(Q21+Q22+Q23+S21+S22+S23)*Percapita/30*FF$4+(Q24+S24)*Crechee/30*FF$4,IF(C21=1,IF(Q21+Q22+Q23+R21+R22+R23+S21+S22+S23+T21+T22+T23&lt;=15,(Q21+Q22+Q23+S21+S22+S23)*Percapita/30*FF$4,IF(Q21+Q22+Q23+R21+R22+R23+S21+S22+S23+T21+T22+T23&gt;=16,Fixo/30*FF$4+(Q21+Q22+Q23+R21+R22+R23+S21+S22+S23+T21+T22-16)*Percapita/30*FF$4))))))</f>
        <v>11579.82</v>
      </c>
      <c r="FG21" s="177">
        <f>IF(C21=4,SUM(U21+U22+U23+W21+W22+W23)*Percapita/30*FG$4+(V21+V22+V23+X21+X22+X23)*Cadeirante/30*FG$4,IF(C21=3,IF(U24+W24=10,Fixo/30*FG$4+(U21+U22+U23+W21+W22+W23)*Percapita/30*FG$4+(V24+X24)*Cadeirante/30*FG$4,IF(U24+W24&lt;=9,(U24+W24)*Crechee/30*FG$4)+(V24+X24)*Cadeirante/30*FG$4+(U21+U22+U23+W21+W22+W23)*Percapita/30*FG$4)+IF(U24+W24&gt;=11,Fixo/30*FG$4+(U24+W24-10)*Crechee/30*FG$4,0),IF(C21=2,IF(V21+V22+V23+V24+X21+X22+X23+X24=1,Cadeirante/30*FG$4,IF(V21+V22+V23+V24+X21+X22+X23+X24=2,Fixo/30*FG$4,IF(V21+V22+V23+V24+X21+X22+X23+X24&gt;2,Fixo/30*FG$4+(V21+V22+V23+V24+X21+X22+X23+X24-2)*Cadeirante/30*FG$4)))+(U21+U22+U23+W21+W22+W23)*Percapita/30*FG$4+(U24+W24)*Crechee/30*FG$4,IF(C21=1,IF(U21+U22+U23+V21+V22+V23+W21+W22+W23+X21+X22+X23&lt;=15,(U21+U22+U23+W21+W22+W23)*Percapita/30*FG$4,IF(U21+U22+U23+V21+V22+V23+W21+W22+W23+X21+X22+X23&gt;=16,Fixo/30*FG$4+(U21+U22+U23+V21+V22+V23+W21+W22+W23+X21+X22-16)*Percapita/30*FG$4))))))</f>
        <v>0</v>
      </c>
      <c r="FH21" s="177">
        <f>IF(C21=4,SUM(Y21+Y22+Y23+AA21+AA22+AA23)*Percapita/30*FH$4+(Z21+Z22+Z23+AB21+AB22+AB23)*Cadeirante/30*FH$4,IF(C21=3,IF(Y24+AA24=10,Fixo/30*FH$4+(Y21+Y22+Y23+AA21+AA22+AA23)*Percapita/30*FH$4+(Z24+AB24)*Cadeirante/30*FH$4,IF(Y24+AA24&lt;=9,(Y24+AA24)*Crechee/30*FH$4)+(Z24+AB24)*Cadeirante/30*FH$4+(Y21+Y22+Y23+AA21+AA22+AA23)*Percapita/30*FH$4)+IF(Y24+AA24&gt;=11,Fixo/30*FH$4+(Y24+AA24-10)*Crechee/30*FH$4,0),IF(C21=2,IF(Z21+Z22+Z23+Z24+AB21+AB22+AB23+AB24=1,Cadeirante/30*FH$4,IF(Z21+Z22+Z23+Z24+AB21+AB22+AB23+AB24=2,Fixo/30*FH$4,IF(Z21+Z22+Z23+Z24+AB21+AB22+AB23+AB24&gt;2,Fixo/30*FH$4+(Z21+Z22+Z23+Z24+AB21+AB22+AB23+AB24-2)*Cadeirante/30*FH$4)))+(Y21+Y22+Y23+AA21+AA22+AA23)*Percapita/30*FH$4+(Y24+AA24)*Crechee/30*FH$4,IF(C21=1,IF(Y21+Y22+Y23+Z21+Z22+Z23+AA21+AA22+AA23+AB21+AB22+AB23&lt;=15,(Y21+Y22+Y23+AA21+AA22+AA23)*Percapita/30*FH$4,IF(Y21+Y22+Y23+Z21+Z22+Z23+AA21+AA22+AA23+AB21+AB22+AB23&gt;=16,Fixo/30*FH$4+(Y21+Y22+Y23+Z21+Z22+Z23+AA21+AA22+AA23+AB21+AB22-16)*Percapita/30*FH$4))))))</f>
        <v>0</v>
      </c>
      <c r="FI21" s="177">
        <f>IF(C21=4,SUM(AC21+AC22+AC23+AE21+AE22+AE23)*Percapita/30*FI$4+(AD21+AD22+AD23+AF21+AF22+AF23)*Cadeirante/30*FI$4,IF(C21=3,IF(AC24+AE24=10,Fixo/30*FI$4+(AC21+AC22+AC23+AE21+AE22+AE23)*Percapita/30*FI$4+(AD24+AF24)*Cadeirante/30*FI$4,IF(AC24+AE24&lt;=9,(AC24+AE24)*Crechee/30*FI$4)+(AD24+AF24)*Cadeirante/30*FI$4+(AC21+AC22+AC23+AE21+AE22+AE23)*Percapita/30*FI$4)+IF(AC24+AE24&gt;=11,Fixo/30*FI$4+(AC24+AE24-10)*Crechee/30*FI$4,0),IF(C21=2,IF(AD21+AD22+AD23+AD24+AF21+AF22+AF23+AF24=1,Cadeirante/30*FI$4,IF(AD21+AD22+AD23+AD24+AF21+AF22+AF23+AF24=2,Fixo/30*FI$4,IF(AD21+AD22+AD23+AD24+AF21+AF22+AF23+AF24&gt;2,Fixo/30*FI$4+(AD21+AD22+AD23+AD24+AF21+AF22+AF23+AF24-2)*Cadeirante/30*FI$4)))+(AC21+AC22+AC23+AE21+AE22+AE23)*Percapita/30*FI$4+(AC24+AE24)*Crechee/30*FI$4,IF(C21=1,IF(AC21+AC22+AC23+AD21+AD22+AD23+AE21+AE22+AE23+AF21+AF22+AF23&lt;=15,(AC21+AC22+AC23+AE21+AE22+AE23)*Percapita/30*FI$4,IF(AC21+AC22+AC23+AD21+AD22+AD23+AE21+AE22+AE23+AF21+AF22+AF23&gt;=16,Fixo/30*FI$4+(AC21+AC22+AC23+AD21+AD22+AD23+AE21+AE22+AE23+AF21+AF22-16)*Percapita/30*FI$4))))))</f>
        <v>0</v>
      </c>
      <c r="FJ21" s="177">
        <f>IF(C21=4,SUM(AG21+AG22+AG23+AI21+AI22+AI23)*Percapita/30*FJ$4+(AH21+AH22+AH23+AJ21+AJ22+AJ23)*Cadeirante/30*FJ$4,IF(C21=3,IF(AG24+AI24=10,Fixo/30*FJ$4+(AG21+AG22+AG23+AI21+AI22+AI23)*Percapita/30*FJ$4+(AH24+AJ24)*Cadeirante/30*FJ$4,IF(AG24+AI24&lt;=9,(AG24+AI24)*Crechee/30*FJ$4)+(AH24+AJ24)*Cadeirante/30*FJ$4+(AG21+AG22+AG23+AI21+AI22+AI23)*Percapita/30*FJ$4)+IF(AG24+AI24&gt;=11,Fixo/30*FJ$4+(AG24+AI24-10)*Crechee/30*FJ$4,0),IF(C21=2,IF(AH21+AH22+AH23+AH24+AJ21+AJ22+AJ23+AJ24=1,Cadeirante/30*FJ$4,IF(AH21+AH22+AH23+AH24+AJ21+AJ22+AJ23+AJ24=2,Fixo/30*FJ$4,IF(AH21+AH22+AH23+AH24+AJ21+AJ22+AJ23+AJ24&gt;2,Fixo/30*FJ$4+(AH21+AH22+AH23+AH24+AJ21+AJ22+AJ23+AJ24-2)*Cadeirante/30*FJ$4)))+(AG21+AG22+AG23+AI21+AI22+AI23)*Percapita/30*FJ$4+(AG24+AI24)*Crechee/30*FJ$4,IF(C21=1,IF(AG21+AG22+AG23+AH21+AH22+AH23+AI21+AI22+AI23+AJ21+AJ22+AJ23&lt;=15,(AG21+AG22+AG23+AI21+AI22+AI23)*Percapita/30*FJ$4,IF(AG21+AG22+AG23+AH21+AH22+AH23+AI21+AI22+AI23+AJ21+AJ22+AJ23&gt;=16,Fixo/30*FJ$4+(AG21+AG22+AG23+AH21+AH22+AH23+AI21+AI22+AI23+AJ21+AJ22-16)*Percapita/30*FJ$4))))))</f>
        <v>0</v>
      </c>
      <c r="FK21" s="177">
        <f>IF(C21=4,SUM(AK21+AK22+AK23+AM21+AM22+AM23)*Percapita/30*FK$4+(AL21+AL22+AL23+AN21+AN22+AN23)*Cadeirante/30*FK$4,IF(C21=3,IF(AK24+AM24=10,Fixo/30*FK$4+(AK21+AK22+AK23+AM21+AM22+AM23)*Percapita/30*FK$4+(AL24+AN24)*Cadeirante/30*FK$4,IF(AK24+AM24&lt;=9,(AK24+AM24)*Crechee/30*FK$4)+(AL24+AN24)*Cadeirante/30*FK$4+(AK21+AK22+AK23+AM21+AM22+AM23)*Percapita/30*FK$4)+IF(AK24+AM24&gt;=11,Fixo/30*FK$4+(AK24+AM24-10)*Crechee/30*FK$4,0),IF(C21=2,IF(AL21+AL22+AL23+AL24+AN21+AN22+AN23+AN24=1,Cadeirante/30*FK$4,IF(AL21+AL22+AL23+AL24+AN21+AN22+AN23+AN24=2,Fixo/30*FK$4,IF(AL21+AL22+AL23+AL24+AN21+AN22+AN23+AN24&gt;2,Fixo/30*FK$4+(AL21+AL22+AL23+AL24+AN21+AN22+AN23+AN24-2)*Cadeirante/30*FK$4)))+(AK21+AK22+AK23+AM21+AM22+AM23)*Percapita/30*FK$4+(AK24+AM24)*Crechee/30*FK$4,IF(C21=1,IF(AK21+AK22+AK23+AL21+AL22+AL23+AM21+AM22+AM23+AN21+AN22+AN23&lt;=15,(AK21+AK22+AK23+AM21+AM22+AM23)*Percapita/30*FK$4,IF(AK21+AK22+AK23+AL21+AL22+AL23+AM21+AM22+AM23+AN21+AN22+AN23&gt;=16,Fixo/30*FK$4+(AK21+AK22+AK23+AL21+AL22+AL23+AM21+AM22+AM23+AN21+AN22-16)*Percapita/30*FK$4))))))</f>
        <v>0</v>
      </c>
      <c r="FL21" s="177">
        <f>IF(C21=4,SUM(AO21+AO22+AO23+AQ21+AQ22+AQ23)*Percapita/30*FL$4+(AP21+AP22+AP23+AR21+AR22+AR23)*Cadeirante/30*FL$4,IF(C21=3,IF(AO24+AQ24=10,Fixo/30*FL$4+(AO21+AO22+AO23+AQ21+AQ22+AQ23)*Percapita/30*FL$4+(AP24+AR24)*Cadeirante/30*FL$4,IF(AO24+AQ24&lt;=9,(AO24+AQ24)*Crechee/30*FL$4)+(AP24+AR24)*Cadeirante/30*FL$4+(AO21+AO22+AO23+AQ21+AQ22+AQ23)*Percapita/30*FL$4)+IF(AO24+AQ24&gt;=11,Fixo/30*FL$4+(AO24+AQ24-10)*Crechee/30*FL$4,0),IF(C21=2,IF(AP21+AP22+AP23+AP24+AR21+AR22+AR23+AR24=1,Cadeirante/30*FL$4,IF(AP21+AP22+AP23+AP24+AR21+AR22+AR23+AR24=2,Fixo/30*FL$4,IF(AP21+AP22+AP23+AP24+AR21+AR22+AR23+AR24&gt;2,Fixo/30*FL$4+(AP21+AP22+AP23+AP24+AR21+AR22+AR23+AR24-2)*Cadeirante/30*FL$4)))+(AO21+AO22+AO23+AQ21+AQ22+AQ23)*Percapita/30*FL$4+(AO24+AQ24)*Crechee/30*FL$4,IF(C21=1,IF(AO21+AO22+AO23+AP21+AP22+AP23+AQ21+AQ22+AQ23+AR21+AR22+AR23&lt;=15,(AO21+AO22+AO23+AQ21+AQ22+AQ23)*Percapita/30*FL$4,IF(AO21+AO22+AO23+AP21+AP22+AP23+AQ21+AQ22+AQ23+AR21+AR22+AR23&gt;=16,Fixo/30*FL$4+(AO21+AO22+AO23+AP21+AP22+AP23+AQ21+AQ22+AQ23+AR21+AR22-16)*Percapita/30*FL$4))))))</f>
        <v>0</v>
      </c>
      <c r="FM21" s="177">
        <f>IF(C21=4,SUM(AS21+AS22+AS23+AU21+AU22+AU23)*Percapita/30*FM$4+(AT21+AT22+AT23+AV21+AV22+AV23)*Cadeirante/30*FM$4,IF(C21=3,IF(AS24+AU24=10,Fixo/30*FM$4+(AS21+AS22+AS23+AU21+AU22+AU23)*Percapita/30*FM$4+(AT24+AV24)*Cadeirante/30*FM$4,IF(AS24+AU24&lt;=9,(AS24+AU24)*Crechee/30*FM$4)+(AT24+AV24)*Cadeirante/30*FM$4+(AS21+AS22+AS23+AU21+AU22+AU23)*Percapita/30*FM$4)+IF(AS24+AU24&gt;=11,Fixo/30*FM$4+(AS24+AU24-10)*Crechee/30*FM$4,0),IF(C21=2,IF(AT21+AT22+AT23+AT24+AV21+AV22+AV23+AV24=1,Cadeirante/30*FM$4,IF(AT21+AT22+AT23+AT24+AV21+AV22+AV23+AV24=2,Fixo/30*FM$4,IF(AT21+AT22+AT23+AT24+AV21+AV22+AV23+AV24&gt;2,Fixo/30*FM$4+(AT21+AT22+AT23+AT24+AV21+AV22+AV23+AV24-2)*Cadeirante/30*FM$4)))+(AS21+AS22+AS23+AU21+AU22+AU23)*Percapita/30*FM$4+(AS24+AU24)*Crechee/30*FM$4,IF(C21=1,IF(AS21+AS22+AS23+AT21+AT22+AT23+AU21+AU22+AU23+AV21+AV22+AV23&lt;=15,(AS21+AS22+AS23+AU21+AU22+AU23)*Percapita/30*FM$4,IF(AS21+AS22+AS23+AT21+AT22+AT23+AU21+AU22+AU23+AV21+AV22+AV23&gt;=16,Fixo/30*FM$4+(AS21+AS22+AS23+AT21+AT22+AT23+AU21+AU22+AU23+AV21+AV22-16)*Percapita/30*FM$4))))))</f>
        <v>0</v>
      </c>
      <c r="FN21" s="177">
        <f>IF(C21=4,SUM(AW21+AW22+AW23+AY21+AY22+AY23)*Percapita/30*FN$4+(AX21+AX22+AX23+AZ21+AZ22+AZ23)*Cadeirante/30*FN$4,IF(C21=3,IF(AW24+AY24=10,Fixo/30*FN$4+(AW21+AW22+AW23+AY21+AY22+AY23)*Percapita/30*FN$4+(AX24+AZ24)*Cadeirante/30*FN$4,IF(AW24+AY24&lt;=9,(AW24+AY24)*Crechee/30*FN$4)+(AX24+AZ24)*Cadeirante/30*FN$4+(AW21+AW22+AW23+AY21+AY22+AY23)*Percapita/30*FN$4)+IF(AW24+AY24&gt;=11,Fixo/30*FN$4+(AW24+AY24-10)*Crechee/30*FN$4,0),IF(C21=2,IF(AX21+AX22+AX23+AX24+AZ21+AZ22+AZ23+AZ24=1,Cadeirante/30*FN$4,IF(AX21+AX22+AX23+AX24+AZ21+AZ22+AZ23+AZ24=2,Fixo/30*FN$4,IF(AX21+AX22+AX23+AX24+AZ21+AZ22+AZ23+AZ24&gt;2,Fixo/30*FN$4+(AX21+AX22+AX23+AX24+AZ21+AZ22+AZ23+AZ24-2)*Cadeirante/30*FN$4)))+(AW21+AW22+AW23+AY21+AY22+AY23)*Percapita/30*FN$4+(AW24+AY24)*Crechee/30*FN$4,IF(C21=1,IF(AW21+AW22+AW23+AX21+AX22+AX23+AY21+AY22+AY23+AZ21+AZ22+AZ23&lt;=15,(AW21+AW22+AW23+AY21+AY22+AY23)*Percapita/30*FN$4,IF(AW21+AW22+AW23+AX21+AX22+AX23+AY21+AY22+AY23+AZ21+AZ22+AZ23&gt;=16,Fixo/30*FN$4+(AW21+AW22+AW23+AX21+AX22+AX23+AY21+AY22+AY23+AZ21+AZ22-16)*Percapita/30*FN$4))))))</f>
        <v>0</v>
      </c>
      <c r="FO21" s="177">
        <f>IF(C21=4,SUM(BA21+BA22+BA23+BC21+BC22+BC23)*Percapita/30*FO$4+(BB21+BB22+BB23+BD21+BD22+BD23)*Cadeirante/30*FO$4,IF(C21=3,IF(BA24+BC24=10,Fixo/30*FO$4+(BA21+BA22+BA23+BC21+BC22+BC23)*Percapita/30*FO$4+(BB24+BD24)*Cadeirante/30*FO$4,IF(BA24+BC24&lt;=9,(BA24+BC24)*Crechee/30*FO$4)+(BB24+BD24)*Cadeirante/30*FO$4+(BA21+BA22+BA23+BC21+BC22+BC23)*Percapita/30*FO$4)+IF(BA24+BC24&gt;=11,Fixo/30*FO$4+(BA24+BC24-10)*Crechee/30*FO$4,0),IF(C21=2,IF(BB21+BB22+BB23+BB24+BD21+BD22+BD23+BD24=1,Cadeirante/30*FO$4,IF(BB21+BB22+BB23+BB24+BD21+BD22+BD23+BD24=2,Fixo/30*FO$4,IF(BB21+BB22+BB23+BB24+BD21+BD22+BD23+BD24&gt;2,Fixo/30*FO$4+(BB21+BB22+BB23+BB24+BD21+BD22+BD23+BD24-2)*Cadeirante/30*FO$4)))+(BA21+BA22+BA23+BC21+BC22+BC23)*Percapita/30*FO$4+(BA24+BC24)*Crechee/30*FO$4,IF(C21=1,IF(BA21+BA22+BA23+BB21+BB22+BB23+BC21+BC22+BC23+BD21+BD22+BD23&lt;=15,(BA21+BA22+BA23+BC21+BC22+BC23)*Percapita/30*FO$4,IF(BA21+BA22+BA23+BB21+BB22+BB23+BC21+BC22+BC23+BD21+BD22+BD23&gt;=16,Fixo/30*FO$4+(BA21+BA22+BA23+BB21+BB22+BB23+BC21+BC22+BC23+BD21+BD22-16)*Percapita/30*FO$4))))))</f>
        <v>0</v>
      </c>
      <c r="FP21" s="177">
        <f>IF(C21=4,SUM(BE21+BE22+BE23+BG21+BG22+BG23)*Percapita/30*FP$4+(BF21+BF22+BF23+BH21+BH22+BH23)*Cadeirante/30*FP$4,IF(C21=3,IF(BE24+BG24=10,Fixo/30*FP$4+(BE21+BE22+BE23+BG21+BG22+BG23)*Percapita/30*FP$4+(BF24+BH24)*Cadeirante/30*FP$4,IF(BE24+BG24&lt;=9,(BE24+BG24)*Crechee/30*FP$4)+(BF24+BH24)*Cadeirante/30*FP$4+(BE21+BE22+BE23+BG21+BG22+BG23)*Percapita/30*FP$4)+IF(BE24+BG24&gt;=11,Fixo/30*FP$4+(BE24+BG24-10)*Crechee/30*FP$4,0),IF(C21=2,IF(BF21+BF22+BF23+BF24+BH21+BH22+BH23+BH24=1,Cadeirante/30*FP$4,IF(BF21+BF22+BF23+BF24+BH21+BH22+BH23+BH24=2,Fixo/30*FP$4,IF(BF21+BF22+BF23+BF24+BH21+BH22+BH23+BH24&gt;2,Fixo/30*FP$4+(BF21+BF22+BF23+BF24+BH21+BH22+BH23+BH24-2)*Cadeirante/30*FP$4)))+(BE21+BE22+BE23+BG21+BG22+BG23)*Percapita/30*FP$4+(BE24+BG24)*Crechee/30*FP$4,IF(C21=1,IF(BE21+BE22+BE23+BF21+BF22+BF23+BG21+BG22+BG23+BH21+BH22+BH23&lt;=15,(BE21+BE22+BE23+BG21+BG22+BG23)*Percapita/30*FP$4,IF(BE21+BE22+BE23+BF21+BF22+BF23+BG21+BG22+BG23+BH21+BH22+BH23&gt;=16,Fixo/30*FP$4+(BE21+BE22+BE23+BF21+BF22+BF23+BG21+BG22+BG23+BH21+BH22-16)*Percapita/30*FP$4))))))</f>
        <v>0</v>
      </c>
      <c r="FQ21" s="177">
        <f>IF(C21=4,SUM(BI21+BI22+BI23+BK21+BK22+BK23)*Percapita/30*FQ$4+(BJ21+BJ22+BJ23+BL21+BL22+BL23)*Cadeirante/30*FQ$4,IF(C21=3,IF(BI24+BK24=10,Fixo/30*FQ$4+(BI21+BI22+BI23+BK21+BK22+BK23)*Percapita/30*FQ$4+(BJ24+BL24)*Cadeirante/30*FQ$4,IF(BI24+BK24&lt;=9,(BI24+BK24)*Crechee/30*FQ$4)+(BJ24+BL24)*Cadeirante/30*FQ$4+(BI21+BI22+BI23+BK21+BK22+BK23)*Percapita/30*FQ$4)+IF(BI24+BK24&gt;=11,Fixo/30*FQ$4+(BI24+BK24-10)*Crechee/30*FQ$4,0),IF(C21=2,IF(BJ21+BJ22+BJ23+BJ24+BL21+BL22+BL23+BL24=1,Cadeirante/30*FQ$4,IF(BJ21+BJ22+BJ23+BJ24+BL21+BL22+BL23+BL24=2,Fixo/30*FQ$4,IF(BJ21+BJ22+BJ23+BJ24+BL21+BL22+BL23+BL24&gt;2,Fixo/30*FQ$4+(BJ21+BJ22+BJ23+BJ24+BL21+BL22+BL23+BL24-2)*Cadeirante/30*FQ$4)))+(BI21+BI22+BI23+BK21+BK22+BK23)*Percapita/30*FQ$4+(BI24+BK24)*Crechee/30*FQ$4,IF(C21=1,IF(BI21+BI22+BI23+BJ21+BJ22+BJ23+BK21+BK22+BK23+BL21+BL22+BL23&lt;=15,(BI21+BI22+BI23+BK21+BK22+BK23)*Percapita/30*FQ$4,IF(BI21+BI22+BI23+BJ21+BJ22+BJ23+BK21+BK22+BK23+BL21+BL22+BL23&gt;=16,Fixo/30*FQ$4+(BI21+BI22+BI23+BJ21+BJ22+BJ23+BK21+BK22+BK23+BL21+BL22-16)*Percapita/30*FQ$4))))))</f>
        <v>0</v>
      </c>
      <c r="FR21" s="177">
        <f>IF(C21=4,SUM(BM21+BM22+BM23+BO21+BO22+BO23)*Percapita/30*FR$4+(BN21+BN22+BN23+BP21+BP22+BP23)*Cadeirante/30*FR$4,IF(C21=3,IF(BM24+BO24=10,Fixo/30*FR$4+(BM21+BM22+BM23+BO21+BO22+BO23)*Percapita/30*FR$4+(BN24+BP24)*Cadeirante/30*FR$4,IF(BM24+BO24&lt;=9,(BM24+BO24)*Crechee/30*FR$4)+(BN24+BP24)*Cadeirante/30*FR$4+(BM21+BM22+BM23+BO21+BO22+BO23)*Percapita/30*FR$4)+IF(BM24+BO24&gt;=11,Fixo/30*FR$4+(BM24+BO24-10)*Crechee/30*FR$4,0),IF(C21=2,IF(BN21+BN22+BN23+BN24+BP21+BP22+BP23+BP24=1,Cadeirante/30*FR$4,IF(BN21+BN22+BN23+BN24+BP21+BP22+BP23+BP24=2,Fixo/30*FR$4,IF(BN21+BN22+BN23+BN24+BP21+BP22+BP23+BP24&gt;2,Fixo/30*FR$4+(BN21+BN22+BN23+BN24+BP21+BP22+BP23+BP24-2)*Cadeirante/30*FR$4)))+(BM21+BM22+BM23+BO21+BO22+BO23)*Percapita/30*FR$4+(BM24+BO24)*Crechee/30*FR$4,IF(C21=1,IF(BM21+BM22+BM23+BN21+BN22+BN23+BO21+BO22+BO23+BP21+BP22+BP23&lt;=15,(BM21+BM22+BM23+BO21+BO22+BO23)*Percapita/30*FR$4,IF(BM21+BM22+BM23+BN21+BN22+BN23+BO21+BO22+BO23+BP21+BP22+BP23&gt;=16,Fixo/30*FR$4+(BM21+BM22+BM23+BN21+BN22+BN23+BO21+BO22+BO23+BP21+BP22-16)*Percapita/30*FR$4))))))</f>
        <v>0</v>
      </c>
      <c r="FS21" s="177">
        <f>IF(C21=4,SUM(BQ21+BQ22+BQ23+BS21+BS22+BS23)*Percapita/30*FS$4+(BR21+BR22+BR23+BT21+BT22+BT23)*Cadeirante/30*FS$4,IF(C21=3,IF(BQ24+BS24=10,Fixo/30*FS$4+(BQ21+BQ22+BQ23+BS21+BS22+BS23)*Percapita/30*FS$4+(BR24+BT24)*Cadeirante/30*FS$4,IF(BQ24+BS24&lt;=9,(BQ24+BS24)*Crechee/30*FS$4)+(BR24+BT24)*Cadeirante/30*FS$4+(BQ21+BQ22+BQ23+BS21+BS22+BS23)*Percapita/30*FS$4)+IF(BQ24+BS24&gt;=11,Fixo/30*FS$4+(BQ24+BS24-10)*Crechee/30*FS$4,0),IF(C21=2,IF(BR21+BR22+BR23+BR24+BT21+BT22+BT23+BT24=1,Cadeirante/30*FS$4,IF(BR21+BR22+BR23+BR24+BT21+BT22+BT23+BT24=2,Fixo/30*FS$4,IF(BR21+BR22+BR23+BR24+BT21+BT22+BT23+BT24&gt;2,Fixo/30*FS$4+(BR21+BR22+BR23+BR24+BT21+BT22+BT23+BT24-2)*Cadeirante/30*FS$4)))+(BQ21+BQ22+BQ23+BS21+BS22+BS23)*Percapita/30*FS$4+(BQ24+BS24)*Crechee/30*FS$4,IF(C21=1,IF(BQ21+BQ22+BQ23+BR21+BR22+BR23+BS21+BS22+BS23+BT21+BT22+BT23&lt;=15,(BQ21+BQ22+BQ23+BS21+BS22+BS23)*Percapita/30*FS$4,IF(BQ21+BQ22+BQ23+BR21+BR22+BR23+BS21+BS22+BS23+BT21+BT22+BT23&gt;=16,Fixo/30*FS$4+(BQ21+BQ22+BQ23+BR21+BR22+BR23+BS21+BS22+BS23+BT21+BT22-16)*Percapita/30*FS$4))))))</f>
        <v>0</v>
      </c>
      <c r="FT21" s="177">
        <f>IF(C21=4,SUM(BU21+BU22+BU23+BW21+BW22+BW23)*Percapita/30*FT$4+(BV21+BV22+BV23+BX21+BX22+BX23)*Cadeirante/30*FT$4,IF(C21=3,IF(BU24+BW24=10,Fixo/30*FT$4+(BU21+BU22+BU23+BW21+BW22+BW23)*Percapita/30*FT$4+(BV24+BX24)*Cadeirante/30*FT$4,IF(BU24+BW24&lt;=9,(BU24+BW24)*Crechee/30*FT$4)+(BV24+BX24)*Cadeirante/30*FT$4+(BU21+BU22+BU23+BW21+BW22+BW23)*Percapita/30*FT$4)+IF(BU24+BW24&gt;=11,Fixo/30*FT$4+(BU24+BW24-10)*Crechee/30*FT$4,0),IF(C21=2,IF(BV21+BV22+BV23+BV24+BX21+BX22+BX23+BX24=1,Cadeirante/30*FT$4,IF(BV21+BV22+BV23+BV24+BX21+BX22+BX23+BX24=2,Fixo/30*FT$4,IF(BV21+BV22+BV23+BV24+BX21+BX22+BX23+BX24&gt;2,Fixo/30*FT$4+(BV21+BV22+BV23+BV24+BX21+BX22+BX23+BX24-2)*Cadeirante/30*FT$4)))+(BU21+BU22+BU23+BW21+BW22+BW23)*Percapita/30*FT$4+(BU24+BW24)*Crechee/30*FT$4,IF(C21=1,IF(BU21+BU22+BU23+BV21+BV22+BV23+BW21+BW22+BW23+BX21+BX22+BX23&lt;=15,(BU21+BU22+BU23+BW21+BW22+BW23)*Percapita/30*FT$4,IF(BU21+BU22+BU23+BV21+BV22+BV23+BW21+BW22+BW23+BX21+BX22+BX23&gt;=16,Fixo/30*FT$4+(BU21+BU22+BU23+BV21+BV22+BV23+BW21+BW22+BW23+BX21+BX22-16)*Percapita/30*FT$4))))))</f>
        <v>0</v>
      </c>
      <c r="FU21" s="177">
        <f>IF(C21=4,SUM(BY21+BY22+BY23+CA21+CA22+CA23)*Percapita/30*FU$4+(BZ21+BZ22+BZ23+CB21+CB22+CB23)*Cadeirante/30*FU$4,IF(C21=3,IF(BY24+CA24=10,Fixo/30*FU$4+(BY21+BY22+BY23+CA21+CA22+CA23)*Percapita/30*FU$4+(BZ24+CB24)*Cadeirante/30*FU$4,IF(BY24+CA24&lt;=9,(BY24+CA24)*Crechee/30*FU$4)+(BZ24+CB24)*Cadeirante/30*FU$4+(BY21+BY22+BY23+CA21+CA22+CA23)*Percapita/30*FU$4)+IF(BY24+CA24&gt;=11,Fixo/30*FU$4+(BY24+CA24-10)*Crechee/30*FU$4,0),IF(C21=2,IF(BZ21+BZ22+BZ23+BZ24+CB21+CB22+CB23+CB24=1,Cadeirante/30*FU$4,IF(BZ21+BZ22+BZ23+BZ24+CB21+CB22+CB23+CB24=2,Fixo/30*FU$4,IF(BZ21+BZ22+BZ23+BZ24+CB21+CB22+CB23+CB24&gt;2,Fixo/30*FU$4+(BZ21+BZ22+BZ23+BZ24+CB21+CB22+CB23+CB24-2)*Cadeirante/30*FU$4)))+(BY21+BY22+BY23+CA21+CA22+CA23)*Percapita/30*FU$4+(BY24+CA24)*Crechee/30*FU$4,IF(C21=1,IF(BY21+BY22+BY23+BZ21+BZ22+BZ23+CA21+CA22+CA23+CB21+CB22+CB23&lt;=15,(BY21+BY22+BY23+CA21+CA22+CA23)*Percapita/30*FU$4,IF(BY21+BY22+BY23+BZ21+BZ22+BZ23+CA21+CA22+CA23+CB21+CB22+CB23&gt;=16,Fixo/30*FU$4+(BY21+BY22+BY23+BZ21+BZ22+BZ23+CA21+CA22+CA23+CB21+CB22-16)*Percapita/30*FU$4))))))</f>
        <v>0</v>
      </c>
      <c r="FV21" s="177">
        <f>IF(C21=4,SUM(CC21+CC22+CC23+CE21+CE22+CE23)*Percapita/30*FV$4+(CD21+CD22+CD23+CF21+CF22+CF23)*Cadeirante/30*FV$4,IF(C21=3,IF(CC24+CE24=10,Fixo/30*FV$4+(CC21+CC22+CC23+CE21+CE22+CE23)*Percapita/30*FV$4+(CD24+CF24)*Cadeirante/30*FV$4,IF(CC24+CE24&lt;=9,(CC24+CE24)*Crechee/30*FV$4)+(CD24+CF24)*Cadeirante/30*FV$4+(CC21+CC22+CC23+CE21+CE22+CE23)*Percapita/30*FV$4)+IF(CC24+CE24&gt;=11,Fixo/30*FV$4+(CC24+CE24-10)*Crechee/30*FV$4,0),IF(C21=2,IF(CD21+CD22+CD23+CD24+CF21+CF22+CF23+CF24=1,Cadeirante/30*FV$4,IF(CD21+CD22+CD23+CD24+CF21+CF22+CF23+CF24=2,Fixo/30*FV$4,IF(CD21+CD22+CD23+CD24+CF21+CF22+CF23+CF24&gt;2,Fixo/30*FV$4+(CD21+CD22+CD23+CD24+CF21+CF22+CF23+CF24-2)*Cadeirante/30*FV$4)))+(CC21+CC22+CC23+CE21+CE22+CE23)*Percapita/30*FV$4+(CC24+CE24)*Crechee/30*FV$4,IF(C21=1,IF(CC21+CC22+CC23+CD21+CD22+CD23+CE21+CE22+CE23+CF21+CF22+CF23&lt;=15,(CC21+CC22+CC23+CE21+CE22+CE23)*Percapita/30*FV$4,IF(CC21+CC22+CC23+CD21+CD22+CD23+CE21+CE22+CE23+CF21+CF22+CF23&gt;=16,Fixo/30*FV$4+(CC21+CC22+CC23+CD21+CD22+CD23+CE21+CE22+CE23+CF21+CF22-16)*Percapita/30*FV$4))))))</f>
        <v>0</v>
      </c>
      <c r="FW21" s="177">
        <f>IF(C21=4,SUM(CG21+CG22+CG23+CI21+CI22+CI23)*Percapita/30*FW$4+(CH21+CH22+CH23+CJ21+CJ22+CJ23)*Cadeirante/30*FW$4,IF(C21=3,IF(CG24+CI24=10,Fixo/30*FW$4+(CG21+CG22+CG23+CI21+CI22+CI23)*Percapita/30*FW$4+(CH24+CJ24)*Cadeirante/30*FW$4,IF(CG24+CI24&lt;=9,(CG24+CI24)*Crechee/30*FW$4)+(CH24+CJ24)*Cadeirante/30*FW$4+(CG21+CG22+CG23+CI21+CI22+CI23)*Percapita/30*FW$4)+IF(CG24+CI24&gt;=11,Fixo/30*FW$4+(CG24+CI24-10)*Crechee/30*FW$4,0),IF(C21=2,IF(CH21+CH22+CH23+CH24+CJ21+CJ22+CJ23+CJ24=1,Cadeirante/30*FW$4,IF(CH21+CH22+CH23+CH24+CJ21+CJ22+CJ23+CJ24=2,Fixo/30*FW$4,IF(CH21+CH22+CH23+CH24+CJ21+CJ22+CJ23+CJ24&gt;2,Fixo/30*FW$4+(CH21+CH22+CH23+CH24+CJ21+CJ22+CJ23+CJ24-2)*Cadeirante/30*FW$4)))+(CG21+CG22+CG23+CI21+CI22+CI23)*Percapita/30*FW$4+(CG24+CI24)*Crechee/30*FW$4,IF(C21=1,IF(CG21+CG22+CG23+CH21+CH22+CH23+CI21+CI22+CI23+CJ21+CJ22+CJ23&lt;=15,(CG21+CG22+CG23+CI21+CI22+CI23)*Percapita/30*FW$4,IF(CG21+CG22+CG23+CH21+CH22+CH23+CI21+CI22+CI23+CJ21+CJ22+CJ23&gt;=16,Fixo/30*FW$4+(CG21+CG22+CG23+CH21+CH22+CH23+CI21+CI22+CI23+CJ21+CJ22-16)*Percapita/30*FW$4))))))</f>
        <v>0</v>
      </c>
      <c r="FX21" s="177">
        <f>IF(C21=4,SUM(CK21+CK22+CK23+CM21+CM22+CM23)*Percapita/30*FX$4+(CL21+CL22+CL23+CN21+CN22+CN23)*Cadeirante/30*FX$4,IF(C21=3,IF(CK24+CM24=10,Fixo/30*FX$4+(CK21+CK22+CK23+CM21+CM22+CM23)*Percapita/30*FX$4+(CL24+CN24)*Cadeirante/30*FX$4,IF(CK24+CM24&lt;=9,(CK24+CM24)*Crechee/30*FX$4)+(CL24+CN24)*Cadeirante/30*FX$4+(CK21+CK22+CK23+CM21+CM22+CM23)*Percapita/30*FX$4)+IF(CK24+CM24&gt;=11,Fixo/30*FX$4+(CK24+CM24-10)*Crechee/30*FX$4,0),IF(C21=2,IF(CL21+CL22+CL23+CL24+CN21+CN22+CN23+CN24=1,Cadeirante/30*FX$4,IF(CL21+CL22+CL23+CL24+CN21+CN22+CN23+CN24=2,Fixo/30*FX$4,IF(CL21+CL22+CL23+CL24+CN21+CN22+CN23+CN24&gt;2,Fixo/30*FX$4+(CL21+CL22+CL23+CL24+CN21+CN22+CN23+CN24-2)*Cadeirante/30*FX$4)))+(CK21+CK22+CK23+CM21+CM22+CM23)*Percapita/30*FX$4+(CK24+CM24)*Crechee/30*FX$4,IF(C21=1,IF(CK21+CK22+CK23+CL21+CL22+CL23+CM21+CM22+CM23+CN21+CN22+CN23&lt;=15,(CK21+CK22+CK23+CM21+CM22+CM23)*Percapita/30*FX$4,IF(CK21+CK22+CK23+CL21+CL22+CL23+CM21+CM22+CM23+CN21+CN22+CN23&gt;=16,Fixo/30*FX$4+(CK21+CK22+CK23+CL21+CL22+CL23+CM21+CM22+CM23+CN21+CN22-16)*Percapita/30*FX$4))))))</f>
        <v>0</v>
      </c>
      <c r="FY21" s="177">
        <f>IF(C21=4,SUM(CO21+CO22+CO23+CQ21+CQ22+CQ23)*Percapita/30*FY$4+(CP21+CP22+CP23+CR21+CR22+CR23)*Cadeirante/30*FY$4,IF(C21=3,IF(CO24+CQ24=10,Fixo/30*FY$4+(CO21+CO22+CO23+CQ21+CQ22+CQ23)*Percapita/30*FY$4+(CP24+CR24)*Cadeirante/30*FY$4,IF(CO24+CQ24&lt;=9,(CO24+CQ24)*Crechee/30*FY$4)+(CP24+CR24)*Cadeirante/30*FY$4+(CO21+CO22+CO23+CQ21+CQ22+CQ23)*Percapita/30*FY$4)+IF(CO24+CQ24&gt;=11,Fixo/30*FY$4+(CO24+CQ24-10)*Crechee/30*FY$4,0),IF(C21=2,IF(CP21+CP22+CP23+CP24+CR21+CR22+CR23+CR24=1,Cadeirante/30*FY$4,IF(CP21+CP22+CP23+CP24+CR21+CR22+CR23+CR24=2,Fixo/30*FY$4,IF(CP21+CP22+CP23+CP24+CR21+CR22+CR23+CR24&gt;2,Fixo/30*FY$4+(CP21+CP22+CP23+CP24+CR21+CR22+CR23+CR24-2)*Cadeirante/30*FY$4)))+(CO21+CO22+CO23+CQ21+CQ22+CQ23)*Percapita/30*FY$4+(CO24+CQ24)*Crechee/30*FY$4,IF(C21=1,IF(CO21+CO22+CO23+CP21+CP22+CP23+CQ21+CQ22+CQ23+CR21+CR22+CR23&lt;=15,(CO21+CO22+CO23+CQ21+CQ22+CQ23)*Percapita/30*FY$4,IF(CO21+CO22+CO23+CP21+CP22+CP23+CQ21+CQ22+CQ23+CR21+CR22+CR23&gt;=16,Fixo/30*FY$4+(CO21+CO22+CO23+CP21+CP22+CP23+CQ21+CQ22+CQ23+CR21+CR22-16)*Percapita/30*FY$4))))))</f>
        <v>0</v>
      </c>
      <c r="FZ21" s="177">
        <f>IF(C21=4,SUM(CS21+CS22+CS23+CU21+CU22+CU23)*Percapita/30*FZ$4+(CT21+CT22+CT23+CV21+CV22+CV23)*Cadeirante/30*FZ$4,IF(C21=3,IF(CS24+CU24=10,Fixo/30*FZ$4+(CS21+CS22+CS23+CU21+CU22+CU23)*Percapita/30*FZ$4+(CT24+CV24)*Cadeirante/30*FZ$4,IF(CS24+CU24&lt;=9,(CS24+CU24)*Crechee/30*FZ$4)+(CT24+CV24)*Cadeirante/30*FZ$4+(CS21+CS22+CS23+CU21+CU22+CU23)*Percapita/30*FZ$4)+IF(CS24+CU24&gt;=11,Fixo/30*FZ$4+(CS24+CU24-10)*Crechee/30*FZ$4,0),IF(C21=2,IF(CT21+CT22+CT23+CT24+CV21+CV22+CV23+CV24=1,Cadeirante/30*FZ$4,IF(CT21+CT22+CT23+CT24+CV21+CV22+CV23+CV24=2,Fixo/30*FZ$4,IF(CT21+CT22+CT23+CT24+CV21+CV22+CV23+CV24&gt;2,Fixo/30*FZ$4+(CT21+CT22+CT23+CT24+CV21+CV22+CV23+CV24-2)*Cadeirante/30*FZ$4)))+(CS21+CS22+CS23+CU21+CU22+CU23)*Percapita/30*FZ$4+(CS24+CU24)*Crechee/30*FZ$4,IF(C21=1,IF(CS21+CS22+CS23+CT21+CT22+CT23+CU21+CU22+CU23+CV21+CV22+CV23&lt;=15,(CS21+CS22+CS23+CU21+CU22+CU23)*Percapita/30*FZ$4,IF(CS21+CS22+CS23+CT21+CT22+CT23+CU21+CU22+CU23+CV21+CV22+CV23&gt;=16,Fixo/30*FZ$4+(CS21+CS22+CS23+CT21+CT22+CT23+CU21+CU22+CU23+CV21+CV22-16)*Percapita/30*FZ$4))))))</f>
        <v>0</v>
      </c>
      <c r="GA21" s="177">
        <f>IF(C21=4,SUM(CW21+CW22+CW23+CY21+CY22+CY23)*Percapita/30*GA$4+(CX21+CX22+CX23+CZ21+CZ22+CZ23)*Cadeirante/30*GA$4,IF(C21=3,IF(CW24+CY24=10,Fixo/30*GA$4+(CW21+CW22+CW23+CY21+CY22+CY23)*Percapita/30*GA$4+(CX24+CZ24)*Cadeirante/30*GA$4,IF(CW24+CY24&lt;=9,(CW24+CY24)*Crechee/30*GA$4)+(CX24+CZ24)*Cadeirante/30*GA$4+(CW21+CW22+CW23+CY21+CY22+CY23)*Percapita/30*GA$4)+IF(CW24+CY24&gt;=11,Fixo/30*GA$4+(CW24+CY24-10)*Crechee/30*GA$4,0),IF(C21=2,IF(CX21+CX22+CX23+CX24+CZ21+CZ22+CZ23+CZ24=1,Cadeirante/30*GA$4,IF(CX21+CX22+CX23+CX24+CZ21+CZ22+CZ23+CZ24=2,Fixo/30*GA$4,IF(CX21+CX22+CX23+CX24+CZ21+CZ22+CZ23+CZ24&gt;2,Fixo/30*GA$4+(CX21+CX22+CX23+CX24+CZ21+CZ22+CZ23+CZ24-2)*Cadeirante/30*GA$4)))+(CW21+CW22+CW23+CY21+CY22+CY23)*Percapita/30*GA$4+(CW24+CY24)*Crechee/30*GA$4,IF(C21=1,IF(CW21+CW22+CW23+CX21+CX22+CX23+CY21+CY22+CY23+CZ21+CZ22+CZ23&lt;=15,(CW21+CW22+CW23+CY21+CY22+CY23)*Percapita/30*GA$4,IF(CW21+CW22+CW23+CX21+CX22+CX23+CY21+CY22+CY23+CZ21+CZ22+CZ23&gt;=16,Fixo/30*GA$4+(CW21+CW22+CW23+CX21+CX22+CX23+CY21+CY22+CY23+CZ21+CZ22-16)*Percapita/30*GA$4))))))</f>
        <v>0</v>
      </c>
      <c r="GB21" s="177">
        <f>IF(C21=4,SUM(DA21+DA22+DA23+DC21+DC22+DC23)*Percapita/30*GB$4+(DB21+DB22+DB23+DD21+DD22+DD23)*Cadeirante/30*GB$4,IF(C21=3,IF(DA24+DC24=10,Fixo/30*GB$4+(DA21+DA22+DA23+DC21+DC22+DC23)*Percapita/30*GB$4+(DB24+DD24)*Cadeirante/30*GB$4,IF(DA24+DC24&lt;=9,(DA24+DC24)*Crechee/30*GB$4)+(DB24+DD24)*Cadeirante/30*GB$4+(DA21+DA22+DA23+DC21+DC22+DC23)*Percapita/30*GB$4)+IF(DA24+DC24&gt;=11,Fixo/30*GB$4+(DA24+DC24-10)*Crechee/30*GB$4,0),IF(C21=2,IF(DB21+DB22+DB23+DB24+DD21+DD22+DD23+DD24=1,Cadeirante/30*GB$4,IF(DB21+DB22+DB23+DB24+DD21+DD22+DD23+DD24=2,Fixo/30*GB$4,IF(DB21+DB22+DB23+DB24+DD21+DD22+DD23+DD24&gt;2,Fixo/30*GB$4+(DB21+DB22+DB23+DB24+DD21+DD22+DD23+DD24-2)*Cadeirante/30*GB$4)))+(DA21+DA22+DA23+DC21+DC22+DC23)*Percapita/30*GB$4+(DA24+DC24)*Crechee/30*GB$4,IF(C21=1,IF(DA21+DA22+DA23+DB21+DB22+DB23+DC21+DC22+DC23+DD21+DD22+DD23&lt;=15,(DA21+DA22+DA23+DC21+DC22+DC23)*Percapita/30*GB$4,IF(DA21+DA22+DA23+DB21+DB22+DB23+DC21+DC22+DC23+DD21+DD22+DD23&gt;=16,Fixo/30*GB$4+(DA21+DA22+DA23+DB21+DB22+DB23+DC21+DC22+DC23+DD21+DD22-16)*Percapita/30*GB$4))))))</f>
        <v>0</v>
      </c>
      <c r="GC21" s="177">
        <f>IF(C21=4,SUM(DE21+DE22+DE23+DG21+DG22+DG23)*Percapita/30*GC$4+(DF21+DF22+DF23+DH21+DH22+DH23)*Cadeirante/30*GC$4,IF(C21=3,IF(DE24+DG24=10,Fixo/30*GC$4+(DE21+DE22+DE23+DG21+DG22+DG23)*Percapita/30*GC$4+(DF24+DH24)*Cadeirante/30*GC$4,IF(DE24+DG24&lt;=9,(DE24+DG24)*Crechee/30*GC$4)+(DF24+DH24)*Cadeirante/30*GC$4+(DE21+DE22+DE23+DG21+DG22+DG23)*Percapita/30*GC$4)+IF(DE24+DG24&gt;=11,Fixo/30*GC$4+(DE24+DG24-10)*Crechee/30*GC$4,0),IF(C21=2,IF(DF21+DF22+DF23+DF24+DH21+DH22+DH23+DH24=1,Cadeirante/30*GC$4,IF(DF21+DF22+DF23+DF24+DH21+DH22+DH23+DH24=2,Fixo/30*GC$4,IF(DF21+DF22+DF23+DF24+DH21+DH22+DH23+DH24&gt;2,Fixo/30*GC$4+(DF21+DF22+DF23+DF24+DH21+DH22+DH23+DH24-2)*Cadeirante/30*GC$4)))+(DE21+DE22+DE23+DG21+DG22+DG23)*Percapita/30*GC$4+(DE24+DG24)*Crechee/30*GC$4,IF(C21=1,IF(DE21+DE22+DE23+DF21+DF22+DF23+DG21+DG22+DG23+DH21+DH22+DH23&lt;=15,(DE21+DE22+DE23+DG21+DG22+DG23)*Percapita/30*GC$4,IF(DE21+DE22+DE23+DF21+DF22+DF23+DG21+DG22+DG23+DH21+DH22+DH23&gt;=16,Fixo/30*GC$4+(DE21+DE22+DE23+DF21+DF22+DF23+DG21+DG22+DG23+DH21+DH22-16)*Percapita/30*GC$4))))))</f>
        <v>0</v>
      </c>
      <c r="GD21" s="177">
        <f>IF(C21=4,SUM(DI21+DI22+DI23+DK21+DK22+DK23)*Percapita/30*GD$4+(DJ21+DJ22+DJ23+DL21+DL22+DL23)*Cadeirante/30*GD$4,IF(C21=3,IF(DI24+DK24=10,Fixo/30*GD$4+(DI21+DI22+DI23+DK21+DK22+DK23)*Percapita/30*GD$4+(DJ24+DL24)*Cadeirante/30*GD$4,IF(DI24+DK24&lt;=9,(DI24+DK24)*Crechee/30*GD$4)+(DJ24+DL24)*Cadeirante/30*GD$4+(DI21+DI22+DI23+DK21+DK22+DK23)*Percapita/30*GD$4)+IF(DI24+DK24&gt;=11,Fixo/30*GD$4+(DI24+DK24-10)*Crechee/30*GD$4,0),IF(C21=2,IF(DJ21+DJ22+DJ23+DJ24+DL21+DL22+DL23+DL24=1,Cadeirante/30*GD$4,IF(DJ21+DJ22+DJ23+DJ24+DL21+DL22+DL23+DL24=2,Fixo/30*GD$4,IF(DJ21+DJ22+DJ23+DJ24+DL21+DL22+DL23+DL24&gt;2,Fixo/30*GD$4+(DJ21+DJ22+DJ23+DJ24+DL21+DL22+DL23+DL24-2)*Cadeirante/30*GD$4)))+(DI21+DI22+DI23+DK21+DK22+DK23)*Percapita/30*GD$4+(DI24+DK24)*Crechee/30*GD$4,IF(C21=1,IF(DI21+DI22+DI23+DJ21+DJ22+DJ23+DK21+DK22+DK23+DL21+DL22+DL23&lt;=15,(DI21+DI22+DI23+DK21+DK22+DK23)*Percapita/30*GD$4,IF(DI21+DI22+DI23+DJ21+DJ22+DJ23+DK21+DK22+DK23+DL21+DL22+DL23&gt;=16,Fixo/30*GD$4+(DI21+DI22+DI23+DJ21+DJ22+DJ23+DK21+DK22+DK23+DL21+DL22-16)*Percapita/30*GD$4))))))</f>
        <v>0</v>
      </c>
      <c r="GE21" s="177">
        <f>IF(C21=4,SUM(DM21+DM22+DM23+DO21+DO22+DO23)*Percapita/30*GE$4+(DN21+DN22+DN23+DP21+DP22+DP23)*Cadeirante/30*GE$4,IF(C21=3,IF(DM24+DO24=10,Fixo/30*GE$4+(DM21+DM22+DM23+DO21+DO22+DO23)*Percapita/30*GE$4+(DN24+DP24)*Cadeirante/30*GE$4,IF(DM24+DO24&lt;=9,(DM24+DO24)*Crechee/30*GE$4)+(DN24+DP24)*Cadeirante/30*GE$4+(DM21+DM22+DM23+DO21+DO22+DO23)*Percapita/30*GE$4)+IF(DM24+DO24&gt;=11,Fixo/30*GE$4+(DM24+DO24-10)*Crechee/30*GE$4,0),IF(C21=2,IF(DN21+DN22+DN23+DN24+DP21+DP22+DP23+DP24=1,Cadeirante/30*GE$4,IF(DN21+DN22+DN23+DN24+DP21+DP22+DP23+DP24=2,Fixo/30*GE$4,IF(DN21+DN22+DN23+DN24+DP21+DP22+DP23+DP24&gt;2,Fixo/30*GE$4+(DN21+DN22+DN23+DN24+DP21+DP22+DP23+DP24-2)*Cadeirante/30*GE$4)))+(DM21+DM22+DM23+DO21+DO22+DO23)*Percapita/30*GE$4+(DM24+DO24)*Crechee/30*GE$4,IF(C21=1,IF(DM21+DM22+DM23+DN21+DN22+DN23+DO21+DO22+DO23+DP21+DP22+DP23&lt;=15,(DM21+DM22+DM23+DO21+DO22+DO23)*Percapita/30*GE$4,IF(DM21+DM22+DM23+DN21+DN22+DN23+DO21+DO22+DO23+DP21+DP22+DP23&gt;=16,Fixo/30*GE$4+(DM21+DM22+DM23+DN21+DN22+DN23+DO21+DO22+DO23+DP21+DP22-16)*Percapita/30*GE$4))))))</f>
        <v>0</v>
      </c>
      <c r="GF21" s="177">
        <f>IF(C21=4,SUM(DQ21+DQ22+DQ23+DS21+DS22+DS23)*Percapita/30*GF$4+(DR21+DR22+DR23+DT21+DT22+DT23)*Cadeirante/30*GF$4,IF(C21=3,IF(DQ24+DS24=10,Fixo/30*GF$4+(DQ21+DQ22+DQ23+DS21+DS22+DS23)*Percapita/30*GF$4+(DR24+DT24)*Cadeirante/30*GF$4,IF(DQ24+DS24&lt;=9,(DQ24+DS24)*Crechee/30*GF$4)+(DR24+DT24)*Cadeirante/30*GF$4+(DQ21+DQ22+DQ23+DS21+DS22+DS23)*Percapita/30*GF$4)+IF(DQ24+DS24&gt;=11,Fixo/30*GF$4+(DQ24+DS24-10)*Crechee/30*GF$4,0),IF(C21=2,IF(DR21+DR22+DR23+DR24+DT21+DT22+DT23+DT24=1,Cadeirante/30*GF$4,IF(DR21+DR22+DR23+DR24+DT21+DT22+DT23+DT24=2,Fixo/30*GF$4,IF(DR21+DR22+DR23+DR24+DT21+DT22+DT23+DT24&gt;2,Fixo/30*GF$4+(DR21+DR22+DR23+DR24+DT21+DT22+DT23+DT24-2)*Cadeirante/30*GF$4)))+(DQ21+DQ22+DQ23+DS21+DS22+DS23)*Percapita/30*GF$4+(DQ24+DS24)*Crechee/30*GF$4,IF(C21=1,IF(DQ21+DQ22+DQ23+DR21+DR22+DR23+DS21+DS22+DS23+DT21+DT22+DT23&lt;=15,(DQ21+DQ22+DQ23+DS21+DS22+DS23)*Percapita/30*GF$4,IF(DQ21+DQ22+DQ23+DR21+DR22+DR23+DS21+DS22+DS23+DT21+DT22+DT23&gt;=16,Fixo/30*GF$4+(DQ21+DQ22+DQ23+DR21+DR22+DR23+DS21+DS22+DS23+DT21+DT22-16)*Percapita/30*GF$4))))))</f>
        <v>0</v>
      </c>
      <c r="GG21" s="177">
        <f>IF(C21=4,SUM(DU21+DU22+DU23+DW21+DW22+DW23)*Percapita/30*GG$4+(DV21+DV22+DV23+DX21+DX22+DX23)*Cadeirante/30*GG$4,IF(C21=3,IF(DU24+DW24=10,Fixo/30*GG$4+(DU21+DU22+DU23+DW21+DW22+DW23)*Percapita/30*GG$4+(DV24+DX24)*Cadeirante/30*GG$4,IF(DU24+DW24&lt;=9,(DU24+DW24)*Crechee/30*GG$4)+(DV24+DX24)*Cadeirante/30*GG$4+(DU21+DU22+DU23+DW21+DW22+DW23)*Percapita/30*GG$4)+IF(DU24+DW24&gt;=11,Fixo/30*GG$4+(DU24+DW24-10)*Crechee/30*GG$4,0),IF(C21=2,IF(DV21+DV22+DV23+DV24+DX21+DX22+DX23+DX24=1,Cadeirante/30*GG$4,IF(DV21+DV22+DV23+DV24+DX21+DX22+DX23+DX24=2,Fixo/30*GG$4,IF(DV21+DV22+DV23+DV24+DX21+DX22+DX23+DX24&gt;2,Fixo/30*GG$4+(DV21+DV22+DV23+DV24+DX21+DX22+DX23+DX24-2)*Cadeirante/30*GG$4)))+(DU21+DU22+DU23+DW21+DW22+DW23)*Percapita/30*GG$4+(DU24+DW24)*Crechee/30*GG$4,IF(C21=1,IF(DU21+DU22+DU23+DV21+DV22+DV23+DW21+DW22+DW23+DX21+DX22+DX23&lt;=15,(DU21+DU22+DU23+DW21+DW22+DW23)*Percapita/30*GG$4,IF(DU21+DU22+DU23+DV21+DV22+DV23+DW21+DW22+DW23+DX21+DX22+DX23&gt;=16,Fixo/30*GG$4+(DU21+DU22+DU23+DV21+DV22+DV23+DW21+DW22+DW23+DX21+DX22-16)*Percapita/30*GG$4))))))</f>
        <v>0</v>
      </c>
      <c r="GH21" s="177">
        <f>IF(C21=4,SUM(DY21+DY22+DY23+EA21+EA22+EA23)*Percapita/30*GH$4+(DZ21+DZ22+DZ23+EB21+EB22+EB23)*Cadeirante/30*GH$4,IF(C21=3,IF(DY24+EA24=10,Fixo/30*GH$4+(DY21+DY22+DY23+EA21+EA22+EA23)*Percapita/30*GH$4+(DZ24+EB24)*Cadeirante/30*GH$4,IF(DY24+EA24&lt;=9,(DY24+EA24)*Crechee/30*GH$4)+(DZ24+EB24)*Cadeirante/30*GH$4+(DY21+DY22+DY23+EA21+EA22+EA23)*Percapita/30*GH$4)+IF(DY24+EA24&gt;=11,Fixo/30*GH$4+(DY24+EA24-10)*Crechee/30*GH$4,0),IF(C21=2,IF(DZ21+DZ22+DZ23+DZ24+EB21+EB22+EB23+EB24=1,Cadeirante/30*GH$4,IF(DZ21+DZ22+DZ23+DZ24+EB21+EB22+EB23+EB24=2,Fixo/30*GH$4,IF(DZ21+DZ22+DZ23+DZ24+EB21+EB22+EB23+EB24&gt;2,Fixo/30*GH$4+(DZ21+DZ22+DZ23+DZ24+EB21+EB22+EB23+EB24-2)*Cadeirante/30*GH$4)))+(DY21+DY22+DY23+EA21+EA22+EA23)*Percapita/30*GH$4+(DY24+EA24)*Crechee/30*GH$4,IF(C21=1,IF(DY21+DY22+DY23+DZ21+DZ22+DZ23+EA21+EA22+EA23+EB21+EB22+EB23&lt;=15,(DY21+DY22+DY23+EA21+EA22+EA23)*Percapita/30*GH$4,IF(DY21+DY22+DY23+DZ21+DZ22+DZ23+EA21+EA22+EA23+EB21+EB22+EB23&gt;=16,Fixo/30*GH$4+(DY21+DY22+DY23+DZ21+DZ22+DZ23+EA21+EA22+EA23+EB21+EB22-16)*Percapita/30*GH$4))))))</f>
        <v>0</v>
      </c>
      <c r="GI21" s="177">
        <f>IF(C21=4,SUM(EC21+EC22+EC23+EE21+EE22+EE23)*Percapita/30*GI$4+(ED21+ED22+ED23+EF21+EF22+EF23)*Cadeirante/30*GI$4,IF(C21=3,IF(EC24+EE24=10,Fixo/30*GI$4+(EC21+EC22+EC23+EE21+EE22+EE23)*Percapita/30*GI$4+(ED24+EF24)*Cadeirante/30*GI$4,IF(EC24+EE24&lt;=9,(EC24+EE24)*Crechee/30*GI$4)+(ED24+EF24)*Cadeirante/30*GI$4+(EC21+EC22+EC23+EE21+EE22+EE23)*Percapita/30*GI$4)+IF(EC24+EE24&gt;=11,Fixo/30*GI$4+(EC24+EE24-10)*Crechee/30*GI$4,0),IF(C21=2,IF(ED21+ED22+ED23+ED24+EF21+EF22+EF23+EF24=1,Cadeirante/30*GI$4,IF(ED21+ED22+ED23+ED24+EF21+EF22+EF23+EF24=2,Fixo/30*GI$4,IF(ED21+ED22+ED23+ED24+EF21+EF22+EF23+EF24&gt;2,Fixo/30*GI$4+(ED21+ED22+ED23+ED24+EF21+EF22+EF23+EF24-2)*Cadeirante/30*GI$4)))+(EC21+EC22+EC23+EE21+EE22+EE23)*Percapita/30*GI$4+(EC24+EE24)*Crechee/30*GI$4,IF(C21=1,IF(EC21+EC22+EC23+ED21+ED22+ED23+EE21+EE22+EE23+EF21+EF22+EF23&lt;=15,(EC21+EC22+EC23+EE21+EE22+EE23)*Percapita/30*GI$4,IF(EC21+EC22+EC23+ED21+ED22+ED23+EE21+EE22+EE23+EF21+EF22+EF23&gt;=16,Fixo/30*GI$4+(EC21+EC22+EC23+ED21+ED22+ED23+EE21+EE22+EE23+EF21+EF22-16)*Percapita/30*GI$4))))))</f>
        <v>0</v>
      </c>
      <c r="GJ21" s="177">
        <f>IF(C21=4,SUM(EG21+EG22+EG23+EI21+EI22+EI23)*Percapita/30*GJ$4+(EH21+EH22+EH23+EJ21+EJ22+EJ23)*Cadeirante/30*GJ$4,IF(C21=3,IF(EG24+EI24=10,Fixo/30*GJ$4+(EG21+EG22+EG23+EI21+EI22+EI23)*Percapita/30*GJ$4+(EH24+EJ24)*Cadeirante/30*GJ$4,IF(EG24+EI24&lt;=9,(EG24+EI24)*Crechee/30*GJ$4)+(EH24+EJ24)*Cadeirante/30*GJ$4+(EG21+EG22+EG23+EI21+EI22+EI23)*Percapita/30*GJ$4)+IF(EG24+EI24&gt;=11,Fixo/30*GJ$4+(EG24+EI24-10)*Crechee/30*GJ$4,0),IF(C21=2,IF(EH21+EH22+EH23+EH24+EJ21+EJ22+EJ23+EJ24=1,Cadeirante/30*GJ$4,IF(EH21+EH22+EH23+EH24+EJ21+EJ22+EJ23+EJ24=2,Fixo/30*GJ$4,IF(EH21+EH22+EH23+EH24+EJ21+EJ22+EJ23+EJ24&gt;2,Fixo/30*GJ$4+(EH21+EH22+EH23+EH24+EJ21+EJ22+EJ23+EJ24-2)*Cadeirante/30*GJ$4)))+(EG21+EG22+EG23+EI21+EI22+EI23)*Percapita/30*GJ$4+(EG24+EI24)*Crechee/30*GJ$4,IF(C21=1,IF(EG21+EG22+EG23+EH21+EH22+EH23+EI21+EI22+EI23+EJ21+EJ22+EJ23&lt;=15,(EG21+EG22+EG23+EI21+EI22+EI23)*Percapita/30*GJ$4,IF(EG21+EG22+EG23+EH21+EH22+EH23+EI21+EI22+EI23+EJ21+EJ22+EJ23&gt;=16,Fixo/30*GJ$4+(EG21+EG22+EG23+EH21+EH22+EH23+EI21+EI22+EI23+EJ21+EJ22-16)*Percapita/30*GJ$4))))))</f>
        <v>0</v>
      </c>
      <c r="GK21" s="178"/>
      <c r="GL21" s="103">
        <f t="shared" si="30"/>
        <v>0</v>
      </c>
      <c r="GM21" s="124"/>
      <c r="GN21" s="104">
        <f>SUMIF(V21:V24,"&lt;0")*Cadeirante/30*GN$4+SUMIF(X21:X24,"&lt;0")*Cadeirante/30*GN$4</f>
        <v>0</v>
      </c>
      <c r="GO21" s="104">
        <f>SUMIF(Z21:Z24,"&lt;0")*Cadeirante/30*GO$4+SUMIF(AB21:AB24,"&lt;0")*Cadeirante/30*GO$4</f>
        <v>0</v>
      </c>
      <c r="GP21" s="104">
        <f>SUMIF(AD21:AD24,"&lt;0")*Cadeirante/30*GP$4+SUMIF(AF21:AF24,"&lt;0")*Cadeirante/30*GP$4</f>
        <v>0</v>
      </c>
      <c r="GQ21" s="104">
        <f>SUMIF(AH21:AH24,"&lt;0")*Cadeirante/30*GQ$4+SUMIF(AJ21:AJ24,"&lt;0")*Cadeirante/30*GQ$4</f>
        <v>0</v>
      </c>
      <c r="GR21" s="104">
        <f>SUMIF(AL21:AL24,"&lt;0")*Cadeirante/30*GR$4+SUMIF(AN21:AN24,"&lt;0")*Cadeirante/30*GR$4</f>
        <v>0</v>
      </c>
      <c r="GS21" s="104">
        <f>SUMIF(AP21:AP24,"&lt;0")*Cadeirante/30*GS$4+SUMIF(AR21:AR24,"&lt;0")*Cadeirante/30*GS$4</f>
        <v>0</v>
      </c>
      <c r="GT21" s="104">
        <f>SUMIF(AT21:AT24,"&lt;0")*Cadeirante/30*GT$4+SUMIF(AV21:AV24,"&lt;0")*Cadeirante/30*GT$4</f>
        <v>0</v>
      </c>
      <c r="GU21" s="104">
        <f>SUMIF(AX21:AX24,"&lt;0")*Cadeirante/30*GU$4+SUMIF(AZ21:AZ24,"&lt;0")*Cadeirante/30*GU$4</f>
        <v>0</v>
      </c>
      <c r="GV21" s="104">
        <f>SUMIF(BB21:BB24,"&lt;0")*Cadeirante/30*GV$4+SUMIF(BD21:BD24,"&lt;0")*Cadeirante/30*GV$4</f>
        <v>0</v>
      </c>
      <c r="GW21" s="104">
        <f>SUMIF(BF21:BF24,"&lt;0")*Cadeirante/30*GW$4+SUMIF(BH21:BH24,"&lt;0")*Cadeirante/30*GW$4</f>
        <v>0</v>
      </c>
      <c r="GX21" s="104">
        <f>SUMIF(BJ21:BJ24,"&lt;0")*Cadeirante/30*GX$4+SUMIF(BL21:BL24,"&lt;0")*Cadeirante/30*GX$4</f>
        <v>0</v>
      </c>
      <c r="GY21" s="104">
        <f>SUMIF(BN21:BN24,"&lt;0")*Cadeirante/30*GY$4+SUMIF(BP21:BP24,"&lt;0")*Cadeirante/30*GY$4</f>
        <v>0</v>
      </c>
      <c r="GZ21" s="104">
        <f>SUMIF(BR21:BR24,"&lt;0")*Cadeirante/30*GZ$4+SUMIF(BT21:BT24,"&lt;0")*Cadeirante/30*GZ$4</f>
        <v>0</v>
      </c>
      <c r="HA21" s="104">
        <f>SUMIF(BV21:BV24,"&lt;0")*Cadeirante/30*HA$4+SUMIF(BX21:BX24,"&lt;0")*Cadeirante/30*HA$4</f>
        <v>0</v>
      </c>
      <c r="HB21" s="104">
        <f>SUMIF(BZ21:BZ24,"&lt;0")*Cadeirante/30*HB$4+SUMIF(CB21:CB24,"&lt;0")*Cadeirante/30*HB$4</f>
        <v>0</v>
      </c>
      <c r="HC21" s="104">
        <f>SUMIF(CD21:CD24,"&lt;0")*Cadeirante/30*HC$4+SUMIF(CF21:CF24,"&lt;0")*Cadeirante/30*HC$4</f>
        <v>0</v>
      </c>
      <c r="HD21" s="104">
        <f>SUMIF(CH21:CH24,"&lt;0")*Cadeirante/30*HD$4+SUMIF(CJ21:CJ24,"&lt;0")*Cadeirante/30*HD$4</f>
        <v>0</v>
      </c>
      <c r="HE21" s="104">
        <f>SUMIF(CL21:CL24,"&lt;0")*Cadeirante/30*HE$4+SUMIF(CN21:CN24,"&lt;0")*Cadeirante/30*HE$4</f>
        <v>0</v>
      </c>
      <c r="HF21" s="104">
        <f>SUMIF(CP21:CP24,"&lt;0")*Cadeirante/30*HF$4+SUMIF(CR21:CR24,"&lt;0")*Cadeirante/30*HF$4</f>
        <v>0</v>
      </c>
      <c r="HG21" s="104">
        <f>SUMIF(CT21:CT24,"&lt;0")*Cadeirante/30*HG$4+SUMIF(CV21:CV24,"&lt;0")*Cadeirante/30*HG$4</f>
        <v>0</v>
      </c>
      <c r="HH21" s="104">
        <f>SUMIF(CX21:CX24,"&lt;0")*Cadeirante/30*HH$4+SUMIF(CZ21:CZ24,"&lt;0")*Cadeirante/30*HH$4</f>
        <v>0</v>
      </c>
      <c r="HI21" s="104">
        <f>SUMIF(DB21:DB24,"&lt;0")*Cadeirante/30*HI$4+SUMIF(DD21:DD24,"&lt;0")*Cadeirante/30*HI$4</f>
        <v>0</v>
      </c>
      <c r="HJ21" s="104">
        <f>SUMIF(DF21:DF24,"&lt;0")*Cadeirante/30*HJ$4+SUMIF(DH21:DH24,"&lt;0")*Cadeirante/30*HJ$4</f>
        <v>0</v>
      </c>
      <c r="HK21" s="104">
        <f>SUMIF(DJ21:DJ24,"&lt;0")*Cadeirante/30*HK$4+SUMIF(DL21:DL24,"&lt;0")*Cadeirante/30*HK$4</f>
        <v>0</v>
      </c>
      <c r="HL21" s="104">
        <f>SUMIF(DN21:DN24,"&lt;0")*Cadeirante/30*HL$4+SUMIF(DP21:DP24,"&lt;0")*Cadeirante/30*HL$4</f>
        <v>0</v>
      </c>
      <c r="HM21" s="104">
        <f>SUMIF(DR21:DR24,"&lt;0")*Cadeirante/30*HM$4+SUMIF(DT21:DT24,"&lt;0")*Cadeirante/30*HM$4</f>
        <v>0</v>
      </c>
      <c r="HN21" s="104">
        <f>SUMIF(DV21:DV24,"&lt;0")*Cadeirante/30*HN$4+SUMIF(DX21:DX24,"&lt;0")*Cadeirante/30*HN$4</f>
        <v>0</v>
      </c>
      <c r="HO21" s="104">
        <f>SUMIF(DZ21:DZ24,"&lt;0")*Cadeirante/30*HO$4+SUMIF(EB21:EB24,"&lt;0")*Cadeirante/30*HO$4</f>
        <v>0</v>
      </c>
      <c r="HP21" s="104">
        <f>SUMIF(ED21:ED24,"&lt;0")*Cadeirante/30*HP$4+SUMIF(EF21:EF24,"&lt;0")*Cadeirante/30*HP$4</f>
        <v>0</v>
      </c>
      <c r="HQ21" s="64"/>
      <c r="HR21" s="64"/>
      <c r="HS21" s="64"/>
      <c r="HT21" s="64"/>
      <c r="HU21" s="64"/>
      <c r="HV21" s="64"/>
      <c r="HW21" s="176">
        <v>17629.309999999998</v>
      </c>
      <c r="HX21" s="64"/>
      <c r="HY21" s="280">
        <f>IF(ISTEXT(EM21), VALUE(EM21), EM21)</f>
        <v>0</v>
      </c>
      <c r="HZ21" s="280">
        <f>IF(ISTEXT(EN21), VALUE(EN21), EN21)</f>
        <v>0</v>
      </c>
      <c r="IA21" s="280">
        <f>IF(ISTEXT(EO21), VALUE(EO21), EO21)</f>
        <v>0</v>
      </c>
      <c r="IB21" s="64" t="b">
        <f>HW21=FE21</f>
        <v>0</v>
      </c>
      <c r="IC21" s="64"/>
    </row>
    <row r="22" spans="1:237" s="106" customFormat="1" ht="22.5" customHeight="1" x14ac:dyDescent="0.25">
      <c r="A22" s="368" t="s">
        <v>3208</v>
      </c>
      <c r="B22" s="369" t="s">
        <v>3209</v>
      </c>
      <c r="C22" s="370" t="s">
        <v>3193</v>
      </c>
      <c r="D22" s="371" t="s">
        <v>3210</v>
      </c>
      <c r="E22" s="371" t="s">
        <v>3211</v>
      </c>
      <c r="F22" s="372" t="s">
        <v>3181</v>
      </c>
      <c r="G22" s="372" t="s">
        <v>3182</v>
      </c>
      <c r="H22" s="373" t="s">
        <v>2785</v>
      </c>
      <c r="I22" s="374" t="s">
        <v>2785</v>
      </c>
      <c r="J22" s="421" t="s">
        <v>3188</v>
      </c>
      <c r="K22" s="421" t="s">
        <v>3185</v>
      </c>
      <c r="L22" s="329">
        <f>CONTINUA!BV22</f>
        <v>0</v>
      </c>
      <c r="M22" s="329">
        <f>CONTINUA!BW22</f>
        <v>0</v>
      </c>
      <c r="N22" s="895"/>
      <c r="O22" s="896" t="s">
        <v>3407</v>
      </c>
      <c r="P22" s="897">
        <v>0</v>
      </c>
      <c r="Q22" s="400"/>
      <c r="R22" s="401">
        <v>4</v>
      </c>
      <c r="S22" s="400"/>
      <c r="T22" s="401"/>
      <c r="U22" s="400"/>
      <c r="V22" s="401"/>
      <c r="W22" s="400"/>
      <c r="X22" s="401"/>
      <c r="Y22" s="400"/>
      <c r="Z22" s="401"/>
      <c r="AA22" s="400"/>
      <c r="AB22" s="401"/>
      <c r="AC22" s="400"/>
      <c r="AD22" s="401"/>
      <c r="AE22" s="400"/>
      <c r="AF22" s="401"/>
      <c r="AG22" s="400"/>
      <c r="AH22" s="401"/>
      <c r="AI22" s="400"/>
      <c r="AJ22" s="401"/>
      <c r="AK22" s="400"/>
      <c r="AL22" s="401"/>
      <c r="AM22" s="400"/>
      <c r="AN22" s="401"/>
      <c r="AO22" s="400"/>
      <c r="AP22" s="401"/>
      <c r="AQ22" s="400"/>
      <c r="AR22" s="401"/>
      <c r="AS22" s="400"/>
      <c r="AT22" s="401"/>
      <c r="AU22" s="400"/>
      <c r="AV22" s="401"/>
      <c r="AW22" s="400"/>
      <c r="AX22" s="401"/>
      <c r="AY22" s="400"/>
      <c r="AZ22" s="401"/>
      <c r="BA22" s="400"/>
      <c r="BB22" s="401"/>
      <c r="BC22" s="400"/>
      <c r="BD22" s="401"/>
      <c r="BE22" s="400"/>
      <c r="BF22" s="401"/>
      <c r="BG22" s="400"/>
      <c r="BH22" s="401"/>
      <c r="BI22" s="400"/>
      <c r="BJ22" s="401"/>
      <c r="BK22" s="400"/>
      <c r="BL22" s="401"/>
      <c r="BM22" s="400"/>
      <c r="BN22" s="401"/>
      <c r="BO22" s="400"/>
      <c r="BP22" s="401"/>
      <c r="BQ22" s="400"/>
      <c r="BR22" s="401"/>
      <c r="BS22" s="400"/>
      <c r="BT22" s="401"/>
      <c r="BU22" s="400"/>
      <c r="BV22" s="401"/>
      <c r="BW22" s="400"/>
      <c r="BX22" s="401"/>
      <c r="BY22" s="400"/>
      <c r="BZ22" s="401"/>
      <c r="CA22" s="400"/>
      <c r="CB22" s="401"/>
      <c r="CC22" s="400"/>
      <c r="CD22" s="401"/>
      <c r="CE22" s="400"/>
      <c r="CF22" s="401"/>
      <c r="CG22" s="400"/>
      <c r="CH22" s="401"/>
      <c r="CI22" s="400"/>
      <c r="CJ22" s="401"/>
      <c r="CK22" s="400"/>
      <c r="CL22" s="401"/>
      <c r="CM22" s="400"/>
      <c r="CN22" s="401"/>
      <c r="CO22" s="400"/>
      <c r="CP22" s="401"/>
      <c r="CQ22" s="400"/>
      <c r="CR22" s="401"/>
      <c r="CS22" s="400"/>
      <c r="CT22" s="401"/>
      <c r="CU22" s="400"/>
      <c r="CV22" s="401"/>
      <c r="CW22" s="400"/>
      <c r="CX22" s="401"/>
      <c r="CY22" s="400"/>
      <c r="CZ22" s="401"/>
      <c r="DA22" s="400"/>
      <c r="DB22" s="401"/>
      <c r="DC22" s="400"/>
      <c r="DD22" s="401"/>
      <c r="DE22" s="400"/>
      <c r="DF22" s="401"/>
      <c r="DG22" s="400"/>
      <c r="DH22" s="401"/>
      <c r="DI22" s="400"/>
      <c r="DJ22" s="401"/>
      <c r="DK22" s="400"/>
      <c r="DL22" s="401"/>
      <c r="DM22" s="400"/>
      <c r="DN22" s="401"/>
      <c r="DO22" s="400"/>
      <c r="DP22" s="401"/>
      <c r="DQ22" s="400"/>
      <c r="DR22" s="401"/>
      <c r="DS22" s="400"/>
      <c r="DT22" s="401"/>
      <c r="DU22" s="400"/>
      <c r="DV22" s="401"/>
      <c r="DW22" s="400"/>
      <c r="DX22" s="401"/>
      <c r="DY22" s="400"/>
      <c r="DZ22" s="401"/>
      <c r="EA22" s="400"/>
      <c r="EB22" s="401"/>
      <c r="EC22" s="400"/>
      <c r="ED22" s="401"/>
      <c r="EE22" s="400"/>
      <c r="EF22" s="401"/>
      <c r="EG22" s="400"/>
      <c r="EH22" s="401"/>
      <c r="EI22" s="400"/>
      <c r="EJ22" s="447"/>
      <c r="EK22" s="511"/>
      <c r="EL22" s="514"/>
      <c r="EM22" s="448"/>
      <c r="EN22" s="344"/>
      <c r="EO22" s="345"/>
      <c r="EP22" s="171">
        <f t="shared" si="22"/>
        <v>0</v>
      </c>
      <c r="EQ22" s="171">
        <f t="shared" si="23"/>
        <v>0</v>
      </c>
      <c r="ER22" s="171">
        <f t="shared" si="24"/>
        <v>0</v>
      </c>
      <c r="ES22" s="171">
        <f t="shared" si="25"/>
        <v>4</v>
      </c>
      <c r="ET22" s="171">
        <f t="shared" si="26"/>
        <v>0</v>
      </c>
      <c r="EU22" s="171">
        <f t="shared" si="27"/>
        <v>0</v>
      </c>
      <c r="EV22" s="172">
        <f t="shared" si="28"/>
        <v>4</v>
      </c>
      <c r="EW22" s="173"/>
      <c r="EX22" s="248">
        <f t="shared" si="40"/>
        <v>0</v>
      </c>
      <c r="EY22" s="174">
        <f>(L22*regular)+(M22*Cadeirantee)</f>
        <v>0</v>
      </c>
      <c r="EZ22" s="249">
        <f>SUMIF(FG22:GJ22,"&gt;0")</f>
        <v>0</v>
      </c>
      <c r="FA22" s="249">
        <f>SUMIF(FG22:GJ22,"&lt;0")+SUMIF(GN22:HP22,"&lt;0")</f>
        <v>0</v>
      </c>
      <c r="FB22" s="174">
        <v>0</v>
      </c>
      <c r="FC22" s="126">
        <f>N22*km*'VALORES TABELA'!$B$13</f>
        <v>0</v>
      </c>
      <c r="FD22" s="250">
        <f t="shared" ref="FD22:FD25" si="41">GL22</f>
        <v>0</v>
      </c>
      <c r="FE22" s="105"/>
      <c r="FF22" s="119"/>
      <c r="FG22" s="119"/>
      <c r="FH22" s="119"/>
      <c r="FI22" s="119"/>
      <c r="FJ22" s="119"/>
      <c r="FK22" s="119"/>
      <c r="FL22" s="119"/>
      <c r="FM22" s="119"/>
      <c r="FN22" s="119"/>
      <c r="FO22" s="119"/>
      <c r="FP22" s="119"/>
      <c r="FQ22" s="119"/>
      <c r="FR22" s="119"/>
      <c r="FS22" s="119"/>
      <c r="FT22" s="119"/>
      <c r="FU22" s="119"/>
      <c r="FV22" s="119"/>
      <c r="FW22" s="119"/>
      <c r="FX22" s="119"/>
      <c r="FY22" s="119"/>
      <c r="FZ22" s="119"/>
      <c r="GA22" s="119"/>
      <c r="GB22" s="119"/>
      <c r="GC22" s="119"/>
      <c r="GD22" s="119"/>
      <c r="GE22" s="119"/>
      <c r="GF22" s="119"/>
      <c r="GG22" s="119"/>
      <c r="GH22" s="119"/>
      <c r="GI22" s="119"/>
      <c r="GJ22" s="119"/>
      <c r="GK22" s="251"/>
      <c r="GL22" s="103">
        <f t="shared" si="30"/>
        <v>0</v>
      </c>
      <c r="GM22" s="124"/>
      <c r="GN22" s="104"/>
      <c r="GO22" s="104"/>
      <c r="GP22" s="104"/>
      <c r="GQ22" s="104"/>
      <c r="GR22" s="104"/>
      <c r="GS22" s="104"/>
      <c r="GT22" s="104"/>
      <c r="GU22" s="104"/>
      <c r="GV22" s="104"/>
      <c r="GW22" s="104"/>
      <c r="GX22" s="104"/>
      <c r="GY22" s="104"/>
      <c r="GZ22" s="104"/>
      <c r="HA22" s="104"/>
      <c r="HB22" s="104"/>
      <c r="HC22" s="104"/>
      <c r="HD22" s="104"/>
      <c r="HE22" s="104"/>
      <c r="HF22" s="104"/>
      <c r="HG22" s="104"/>
      <c r="HH22" s="104"/>
      <c r="HI22" s="104"/>
      <c r="HJ22" s="104"/>
      <c r="HK22" s="104"/>
      <c r="HL22" s="104"/>
      <c r="HM22" s="104"/>
      <c r="HN22" s="104"/>
      <c r="HO22" s="104"/>
      <c r="HP22" s="104"/>
      <c r="HQ22" s="64"/>
      <c r="HR22" s="64"/>
      <c r="HS22" s="64"/>
      <c r="HT22" s="64"/>
      <c r="HU22" s="64"/>
      <c r="HV22" s="64"/>
      <c r="HW22" s="105"/>
      <c r="HX22" s="64"/>
      <c r="HY22" s="280">
        <f t="shared" ref="HY22:HY25" si="42">IF(ISTEXT(EM22), VALUE(EM22), EM22)</f>
        <v>0</v>
      </c>
      <c r="HZ22" s="280">
        <f t="shared" ref="HZ22:HZ25" si="43">IF(ISTEXT(EN22), VALUE(EN22), EN22)</f>
        <v>0</v>
      </c>
      <c r="IA22" s="280">
        <f t="shared" ref="IA22:IA25" si="44">IF(ISTEXT(EO22), VALUE(EO22), EO22)</f>
        <v>0</v>
      </c>
      <c r="IB22" s="64"/>
      <c r="IC22" s="64"/>
    </row>
    <row r="23" spans="1:237" s="106" customFormat="1" ht="22.5" customHeight="1" x14ac:dyDescent="0.25">
      <c r="A23" s="368" t="s">
        <v>3208</v>
      </c>
      <c r="B23" s="369" t="s">
        <v>3209</v>
      </c>
      <c r="C23" s="375" t="s">
        <v>3193</v>
      </c>
      <c r="D23" s="371" t="s">
        <v>3210</v>
      </c>
      <c r="E23" s="371" t="s">
        <v>3211</v>
      </c>
      <c r="F23" s="376" t="s">
        <v>3181</v>
      </c>
      <c r="G23" s="376" t="s">
        <v>3182</v>
      </c>
      <c r="H23" s="373" t="s">
        <v>2785</v>
      </c>
      <c r="I23" s="374" t="s">
        <v>2785</v>
      </c>
      <c r="J23" s="421" t="s">
        <v>3188</v>
      </c>
      <c r="K23" s="422" t="s">
        <v>3186</v>
      </c>
      <c r="L23" s="329">
        <f>CONTINUA!BV23</f>
        <v>0</v>
      </c>
      <c r="M23" s="329">
        <f>CONTINUA!BW23</f>
        <v>0</v>
      </c>
      <c r="N23" s="895"/>
      <c r="O23" s="896" t="s">
        <v>3407</v>
      </c>
      <c r="P23" s="897">
        <v>0</v>
      </c>
      <c r="Q23" s="400"/>
      <c r="R23" s="401"/>
      <c r="S23" s="400"/>
      <c r="T23" s="401"/>
      <c r="U23" s="400"/>
      <c r="V23" s="401"/>
      <c r="W23" s="400"/>
      <c r="X23" s="401"/>
      <c r="Y23" s="400"/>
      <c r="Z23" s="401"/>
      <c r="AA23" s="400"/>
      <c r="AB23" s="401"/>
      <c r="AC23" s="400"/>
      <c r="AD23" s="401"/>
      <c r="AE23" s="400"/>
      <c r="AF23" s="401"/>
      <c r="AG23" s="400"/>
      <c r="AH23" s="401"/>
      <c r="AI23" s="400"/>
      <c r="AJ23" s="401"/>
      <c r="AK23" s="400"/>
      <c r="AL23" s="401"/>
      <c r="AM23" s="400"/>
      <c r="AN23" s="401"/>
      <c r="AO23" s="400"/>
      <c r="AP23" s="401"/>
      <c r="AQ23" s="400"/>
      <c r="AR23" s="401"/>
      <c r="AS23" s="400"/>
      <c r="AT23" s="401"/>
      <c r="AU23" s="400"/>
      <c r="AV23" s="401"/>
      <c r="AW23" s="400"/>
      <c r="AX23" s="401"/>
      <c r="AY23" s="400"/>
      <c r="AZ23" s="401"/>
      <c r="BA23" s="400"/>
      <c r="BB23" s="401"/>
      <c r="BC23" s="400"/>
      <c r="BD23" s="401"/>
      <c r="BE23" s="400"/>
      <c r="BF23" s="401"/>
      <c r="BG23" s="400"/>
      <c r="BH23" s="401"/>
      <c r="BI23" s="400"/>
      <c r="BJ23" s="401"/>
      <c r="BK23" s="400"/>
      <c r="BL23" s="401"/>
      <c r="BM23" s="400"/>
      <c r="BN23" s="401"/>
      <c r="BO23" s="400"/>
      <c r="BP23" s="401"/>
      <c r="BQ23" s="400"/>
      <c r="BR23" s="401"/>
      <c r="BS23" s="400"/>
      <c r="BT23" s="401"/>
      <c r="BU23" s="400"/>
      <c r="BV23" s="401"/>
      <c r="BW23" s="400"/>
      <c r="BX23" s="401"/>
      <c r="BY23" s="400"/>
      <c r="BZ23" s="401"/>
      <c r="CA23" s="400"/>
      <c r="CB23" s="401"/>
      <c r="CC23" s="400"/>
      <c r="CD23" s="401"/>
      <c r="CE23" s="400"/>
      <c r="CF23" s="401"/>
      <c r="CG23" s="400"/>
      <c r="CH23" s="401"/>
      <c r="CI23" s="400"/>
      <c r="CJ23" s="401"/>
      <c r="CK23" s="400"/>
      <c r="CL23" s="401"/>
      <c r="CM23" s="400"/>
      <c r="CN23" s="401"/>
      <c r="CO23" s="400"/>
      <c r="CP23" s="401"/>
      <c r="CQ23" s="400"/>
      <c r="CR23" s="401"/>
      <c r="CS23" s="400"/>
      <c r="CT23" s="401"/>
      <c r="CU23" s="400"/>
      <c r="CV23" s="401"/>
      <c r="CW23" s="400"/>
      <c r="CX23" s="401"/>
      <c r="CY23" s="400"/>
      <c r="CZ23" s="401"/>
      <c r="DA23" s="400"/>
      <c r="DB23" s="401"/>
      <c r="DC23" s="400"/>
      <c r="DD23" s="401"/>
      <c r="DE23" s="400"/>
      <c r="DF23" s="401"/>
      <c r="DG23" s="400"/>
      <c r="DH23" s="401"/>
      <c r="DI23" s="400"/>
      <c r="DJ23" s="401"/>
      <c r="DK23" s="400"/>
      <c r="DL23" s="401"/>
      <c r="DM23" s="400"/>
      <c r="DN23" s="401"/>
      <c r="DO23" s="400"/>
      <c r="DP23" s="401"/>
      <c r="DQ23" s="400"/>
      <c r="DR23" s="401"/>
      <c r="DS23" s="400"/>
      <c r="DT23" s="401"/>
      <c r="DU23" s="400"/>
      <c r="DV23" s="401"/>
      <c r="DW23" s="400"/>
      <c r="DX23" s="401"/>
      <c r="DY23" s="400"/>
      <c r="DZ23" s="401"/>
      <c r="EA23" s="400"/>
      <c r="EB23" s="401"/>
      <c r="EC23" s="400"/>
      <c r="ED23" s="401"/>
      <c r="EE23" s="400"/>
      <c r="EF23" s="401"/>
      <c r="EG23" s="400"/>
      <c r="EH23" s="401"/>
      <c r="EI23" s="400"/>
      <c r="EJ23" s="447"/>
      <c r="EK23" s="511"/>
      <c r="EL23" s="514"/>
      <c r="EM23" s="448"/>
      <c r="EN23" s="344"/>
      <c r="EO23" s="345"/>
      <c r="EP23" s="171">
        <f t="shared" si="22"/>
        <v>0</v>
      </c>
      <c r="EQ23" s="171">
        <f t="shared" si="23"/>
        <v>0</v>
      </c>
      <c r="ER23" s="171">
        <f t="shared" si="24"/>
        <v>0</v>
      </c>
      <c r="ES23" s="171">
        <f t="shared" si="25"/>
        <v>0</v>
      </c>
      <c r="ET23" s="171">
        <f t="shared" si="26"/>
        <v>0</v>
      </c>
      <c r="EU23" s="171">
        <f t="shared" si="27"/>
        <v>0</v>
      </c>
      <c r="EV23" s="172">
        <f t="shared" si="28"/>
        <v>0</v>
      </c>
      <c r="EW23" s="125"/>
      <c r="EX23" s="248">
        <f t="shared" si="40"/>
        <v>0</v>
      </c>
      <c r="EY23" s="174">
        <f>(L23*regular)+(M23*Cadeirantee)</f>
        <v>0</v>
      </c>
      <c r="EZ23" s="249">
        <f>SUMIF(FG23:GJ23,"&gt;0")</f>
        <v>0</v>
      </c>
      <c r="FA23" s="249">
        <f>SUMIF(FG23:GJ23,"&lt;0")+SUMIF(GN23:HP23,"&lt;0")</f>
        <v>0</v>
      </c>
      <c r="FB23" s="174">
        <v>0</v>
      </c>
      <c r="FC23" s="126">
        <f>N23*km*'VALORES TABELA'!$B$13</f>
        <v>0</v>
      </c>
      <c r="FD23" s="250">
        <f t="shared" si="41"/>
        <v>0</v>
      </c>
      <c r="FE23" s="105"/>
      <c r="FF23" s="108"/>
      <c r="FG23" s="108"/>
      <c r="FH23" s="108"/>
      <c r="FI23" s="108"/>
      <c r="FJ23" s="108"/>
      <c r="FK23" s="108"/>
      <c r="FL23" s="108"/>
      <c r="FM23" s="108"/>
      <c r="FN23" s="108"/>
      <c r="FO23" s="108"/>
      <c r="FP23" s="108"/>
      <c r="FQ23" s="108"/>
      <c r="FR23" s="108"/>
      <c r="FS23" s="108"/>
      <c r="FT23" s="108"/>
      <c r="FU23" s="108"/>
      <c r="FV23" s="108"/>
      <c r="FW23" s="108"/>
      <c r="FX23" s="108"/>
      <c r="FY23" s="108"/>
      <c r="FZ23" s="108"/>
      <c r="GA23" s="108"/>
      <c r="GB23" s="108"/>
      <c r="GC23" s="108"/>
      <c r="GD23" s="108"/>
      <c r="GE23" s="108"/>
      <c r="GF23" s="108"/>
      <c r="GG23" s="108"/>
      <c r="GH23" s="108"/>
      <c r="GI23" s="108"/>
      <c r="GJ23" s="108"/>
      <c r="GK23" s="251"/>
      <c r="GL23" s="103">
        <f t="shared" si="30"/>
        <v>0</v>
      </c>
      <c r="GM23" s="124"/>
      <c r="GN23" s="104"/>
      <c r="GO23" s="104"/>
      <c r="GP23" s="104"/>
      <c r="GQ23" s="104"/>
      <c r="GR23" s="104"/>
      <c r="GS23" s="104"/>
      <c r="GT23" s="104"/>
      <c r="GU23" s="104"/>
      <c r="GV23" s="104"/>
      <c r="GW23" s="104"/>
      <c r="GX23" s="104"/>
      <c r="GY23" s="104"/>
      <c r="GZ23" s="104"/>
      <c r="HA23" s="104"/>
      <c r="HB23" s="104"/>
      <c r="HC23" s="104"/>
      <c r="HD23" s="104"/>
      <c r="HE23" s="104"/>
      <c r="HF23" s="104"/>
      <c r="HG23" s="104"/>
      <c r="HH23" s="104"/>
      <c r="HI23" s="104"/>
      <c r="HJ23" s="104"/>
      <c r="HK23" s="104"/>
      <c r="HL23" s="104"/>
      <c r="HM23" s="104"/>
      <c r="HN23" s="104"/>
      <c r="HO23" s="104"/>
      <c r="HP23" s="104"/>
      <c r="HQ23" s="64"/>
      <c r="HR23" s="64"/>
      <c r="HS23" s="64"/>
      <c r="HT23" s="64"/>
      <c r="HU23" s="64"/>
      <c r="HV23" s="64"/>
      <c r="HW23" s="105"/>
      <c r="HX23" s="64"/>
      <c r="HY23" s="280">
        <f t="shared" si="42"/>
        <v>0</v>
      </c>
      <c r="HZ23" s="280">
        <f t="shared" si="43"/>
        <v>0</v>
      </c>
      <c r="IA23" s="280">
        <f t="shared" si="44"/>
        <v>0</v>
      </c>
      <c r="IB23" s="64"/>
      <c r="IC23" s="64"/>
    </row>
    <row r="24" spans="1:237" s="106" customFormat="1" ht="22.5" customHeight="1" x14ac:dyDescent="0.25">
      <c r="A24" s="368" t="s">
        <v>3208</v>
      </c>
      <c r="B24" s="369" t="s">
        <v>3209</v>
      </c>
      <c r="C24" s="375" t="s">
        <v>3193</v>
      </c>
      <c r="D24" s="371" t="s">
        <v>3210</v>
      </c>
      <c r="E24" s="371" t="s">
        <v>3211</v>
      </c>
      <c r="F24" s="376" t="s">
        <v>3181</v>
      </c>
      <c r="G24" s="376" t="s">
        <v>3182</v>
      </c>
      <c r="H24" s="373" t="s">
        <v>2785</v>
      </c>
      <c r="I24" s="374" t="s">
        <v>2785</v>
      </c>
      <c r="J24" s="421" t="s">
        <v>3188</v>
      </c>
      <c r="K24" s="423" t="s">
        <v>3187</v>
      </c>
      <c r="L24" s="329">
        <f>CONTINUA!BV24</f>
        <v>0</v>
      </c>
      <c r="M24" s="329">
        <f>CONTINUA!BW24</f>
        <v>0</v>
      </c>
      <c r="N24" s="895"/>
      <c r="O24" s="896" t="s">
        <v>3407</v>
      </c>
      <c r="P24" s="897">
        <v>0</v>
      </c>
      <c r="Q24" s="400"/>
      <c r="R24" s="401"/>
      <c r="S24" s="400"/>
      <c r="T24" s="401"/>
      <c r="U24" s="400"/>
      <c r="V24" s="401"/>
      <c r="W24" s="400"/>
      <c r="X24" s="401"/>
      <c r="Y24" s="400"/>
      <c r="Z24" s="401"/>
      <c r="AA24" s="400"/>
      <c r="AB24" s="401"/>
      <c r="AC24" s="400"/>
      <c r="AD24" s="401"/>
      <c r="AE24" s="400"/>
      <c r="AF24" s="401"/>
      <c r="AG24" s="400"/>
      <c r="AH24" s="401"/>
      <c r="AI24" s="400"/>
      <c r="AJ24" s="401"/>
      <c r="AK24" s="400"/>
      <c r="AL24" s="401"/>
      <c r="AM24" s="400"/>
      <c r="AN24" s="401"/>
      <c r="AO24" s="400"/>
      <c r="AP24" s="401"/>
      <c r="AQ24" s="400"/>
      <c r="AR24" s="401"/>
      <c r="AS24" s="400"/>
      <c r="AT24" s="401"/>
      <c r="AU24" s="400"/>
      <c r="AV24" s="401"/>
      <c r="AW24" s="400"/>
      <c r="AX24" s="401"/>
      <c r="AY24" s="400"/>
      <c r="AZ24" s="401"/>
      <c r="BA24" s="400"/>
      <c r="BB24" s="401"/>
      <c r="BC24" s="400"/>
      <c r="BD24" s="401"/>
      <c r="BE24" s="400"/>
      <c r="BF24" s="401"/>
      <c r="BG24" s="400"/>
      <c r="BH24" s="401"/>
      <c r="BI24" s="400"/>
      <c r="BJ24" s="401"/>
      <c r="BK24" s="400"/>
      <c r="BL24" s="401"/>
      <c r="BM24" s="400"/>
      <c r="BN24" s="401"/>
      <c r="BO24" s="400"/>
      <c r="BP24" s="401"/>
      <c r="BQ24" s="400"/>
      <c r="BR24" s="401"/>
      <c r="BS24" s="400"/>
      <c r="BT24" s="401"/>
      <c r="BU24" s="400"/>
      <c r="BV24" s="401"/>
      <c r="BW24" s="400"/>
      <c r="BX24" s="401"/>
      <c r="BY24" s="400"/>
      <c r="BZ24" s="401"/>
      <c r="CA24" s="400"/>
      <c r="CB24" s="401"/>
      <c r="CC24" s="400"/>
      <c r="CD24" s="401"/>
      <c r="CE24" s="400"/>
      <c r="CF24" s="401"/>
      <c r="CG24" s="400"/>
      <c r="CH24" s="401"/>
      <c r="CI24" s="400"/>
      <c r="CJ24" s="401"/>
      <c r="CK24" s="400"/>
      <c r="CL24" s="401"/>
      <c r="CM24" s="400"/>
      <c r="CN24" s="401"/>
      <c r="CO24" s="400"/>
      <c r="CP24" s="401"/>
      <c r="CQ24" s="400"/>
      <c r="CR24" s="401"/>
      <c r="CS24" s="400"/>
      <c r="CT24" s="401"/>
      <c r="CU24" s="400"/>
      <c r="CV24" s="401"/>
      <c r="CW24" s="400"/>
      <c r="CX24" s="401"/>
      <c r="CY24" s="400"/>
      <c r="CZ24" s="401"/>
      <c r="DA24" s="400"/>
      <c r="DB24" s="401"/>
      <c r="DC24" s="400"/>
      <c r="DD24" s="401"/>
      <c r="DE24" s="400"/>
      <c r="DF24" s="401"/>
      <c r="DG24" s="400"/>
      <c r="DH24" s="401"/>
      <c r="DI24" s="400"/>
      <c r="DJ24" s="401"/>
      <c r="DK24" s="400"/>
      <c r="DL24" s="401"/>
      <c r="DM24" s="400"/>
      <c r="DN24" s="401"/>
      <c r="DO24" s="400"/>
      <c r="DP24" s="401"/>
      <c r="DQ24" s="400"/>
      <c r="DR24" s="401"/>
      <c r="DS24" s="400"/>
      <c r="DT24" s="401"/>
      <c r="DU24" s="400"/>
      <c r="DV24" s="401"/>
      <c r="DW24" s="400"/>
      <c r="DX24" s="401"/>
      <c r="DY24" s="400"/>
      <c r="DZ24" s="401"/>
      <c r="EA24" s="400"/>
      <c r="EB24" s="401"/>
      <c r="EC24" s="400"/>
      <c r="ED24" s="401"/>
      <c r="EE24" s="400"/>
      <c r="EF24" s="401"/>
      <c r="EG24" s="400"/>
      <c r="EH24" s="401"/>
      <c r="EI24" s="400"/>
      <c r="EJ24" s="447"/>
      <c r="EK24" s="511"/>
      <c r="EL24" s="514"/>
      <c r="EM24" s="448"/>
      <c r="EN24" s="344"/>
      <c r="EO24" s="345"/>
      <c r="EP24" s="171">
        <f t="shared" si="22"/>
        <v>0</v>
      </c>
      <c r="EQ24" s="171">
        <f t="shared" si="23"/>
        <v>0</v>
      </c>
      <c r="ER24" s="171">
        <f t="shared" si="24"/>
        <v>0</v>
      </c>
      <c r="ES24" s="171">
        <f t="shared" si="25"/>
        <v>0</v>
      </c>
      <c r="ET24" s="171">
        <f t="shared" si="26"/>
        <v>0</v>
      </c>
      <c r="EU24" s="171">
        <f t="shared" si="27"/>
        <v>0</v>
      </c>
      <c r="EV24" s="172">
        <f t="shared" si="28"/>
        <v>0</v>
      </c>
      <c r="EW24" s="127"/>
      <c r="EX24" s="248">
        <f t="shared" si="40"/>
        <v>0</v>
      </c>
      <c r="EY24" s="174">
        <f>(L24*regular)+(M24*Cadeirantee)</f>
        <v>0</v>
      </c>
      <c r="EZ24" s="249">
        <f>SUMIF(FG24:GJ24,"&gt;0")</f>
        <v>0</v>
      </c>
      <c r="FA24" s="249">
        <f>SUMIF(FG24:GJ24,"&lt;0")+SUMIF(GN24:HP24,"&lt;0")</f>
        <v>0</v>
      </c>
      <c r="FB24" s="174">
        <v>0</v>
      </c>
      <c r="FC24" s="126">
        <f>N24*km*'VALORES TABELA'!$B$13</f>
        <v>0</v>
      </c>
      <c r="FD24" s="250">
        <f t="shared" si="41"/>
        <v>0</v>
      </c>
      <c r="FE24" s="105"/>
      <c r="FF24" s="118"/>
      <c r="FG24" s="118"/>
      <c r="FH24" s="118"/>
      <c r="FI24" s="118"/>
      <c r="FJ24" s="118"/>
      <c r="FK24" s="118"/>
      <c r="FL24" s="118"/>
      <c r="FM24" s="118"/>
      <c r="FN24" s="118"/>
      <c r="FO24" s="118"/>
      <c r="FP24" s="118"/>
      <c r="FQ24" s="118"/>
      <c r="FR24" s="118"/>
      <c r="FS24" s="118"/>
      <c r="FT24" s="118"/>
      <c r="FU24" s="118"/>
      <c r="FV24" s="118"/>
      <c r="FW24" s="118"/>
      <c r="FX24" s="118"/>
      <c r="FY24" s="118"/>
      <c r="FZ24" s="118"/>
      <c r="GA24" s="118"/>
      <c r="GB24" s="118"/>
      <c r="GC24" s="118"/>
      <c r="GD24" s="118"/>
      <c r="GE24" s="118"/>
      <c r="GF24" s="118"/>
      <c r="GG24" s="118"/>
      <c r="GH24" s="118"/>
      <c r="GI24" s="118"/>
      <c r="GJ24" s="118"/>
      <c r="GK24" s="252"/>
      <c r="GL24" s="103">
        <f t="shared" si="30"/>
        <v>0</v>
      </c>
      <c r="GM24" s="124"/>
      <c r="GN24" s="104"/>
      <c r="GO24" s="104"/>
      <c r="GP24" s="104"/>
      <c r="GQ24" s="104"/>
      <c r="GR24" s="104"/>
      <c r="GS24" s="104"/>
      <c r="GT24" s="104"/>
      <c r="GU24" s="104"/>
      <c r="GV24" s="104"/>
      <c r="GW24" s="104"/>
      <c r="GX24" s="104"/>
      <c r="GY24" s="104"/>
      <c r="GZ24" s="104"/>
      <c r="HA24" s="104"/>
      <c r="HB24" s="104"/>
      <c r="HC24" s="104"/>
      <c r="HD24" s="104"/>
      <c r="HE24" s="104"/>
      <c r="HF24" s="104"/>
      <c r="HG24" s="104"/>
      <c r="HH24" s="104"/>
      <c r="HI24" s="104"/>
      <c r="HJ24" s="104"/>
      <c r="HK24" s="104"/>
      <c r="HL24" s="104"/>
      <c r="HM24" s="104"/>
      <c r="HN24" s="104"/>
      <c r="HO24" s="104"/>
      <c r="HP24" s="104"/>
      <c r="HQ24" s="64"/>
      <c r="HR24" s="65"/>
      <c r="HS24" s="65"/>
      <c r="HT24" s="65"/>
      <c r="HU24" s="65"/>
      <c r="HV24" s="65"/>
      <c r="HW24" s="105"/>
      <c r="HX24" s="65"/>
      <c r="HY24" s="280">
        <f t="shared" si="42"/>
        <v>0</v>
      </c>
      <c r="HZ24" s="280">
        <f t="shared" si="43"/>
        <v>0</v>
      </c>
      <c r="IA24" s="280">
        <f t="shared" si="44"/>
        <v>0</v>
      </c>
      <c r="IB24" s="65"/>
      <c r="IC24" s="65"/>
    </row>
    <row r="25" spans="1:237" s="106" customFormat="1" ht="22.5" customHeight="1" thickBot="1" x14ac:dyDescent="0.3">
      <c r="A25" s="377" t="s">
        <v>3208</v>
      </c>
      <c r="B25" s="378" t="s">
        <v>3209</v>
      </c>
      <c r="C25" s="379" t="s">
        <v>3193</v>
      </c>
      <c r="D25" s="380" t="s">
        <v>3210</v>
      </c>
      <c r="E25" s="380" t="s">
        <v>3211</v>
      </c>
      <c r="F25" s="381" t="s">
        <v>3181</v>
      </c>
      <c r="G25" s="381" t="s">
        <v>3182</v>
      </c>
      <c r="H25" s="382" t="s">
        <v>2785</v>
      </c>
      <c r="I25" s="383" t="s">
        <v>2785</v>
      </c>
      <c r="J25" s="421" t="s">
        <v>3188</v>
      </c>
      <c r="K25" s="424" t="s">
        <v>60</v>
      </c>
      <c r="L25" s="329">
        <f>CONTINUA!BV25</f>
        <v>0</v>
      </c>
      <c r="M25" s="329">
        <f>CONTINUA!BW25</f>
        <v>0</v>
      </c>
      <c r="N25" s="895"/>
      <c r="O25" s="896" t="s">
        <v>3407</v>
      </c>
      <c r="P25" s="897">
        <v>0</v>
      </c>
      <c r="Q25" s="400"/>
      <c r="R25" s="401"/>
      <c r="S25" s="400"/>
      <c r="T25" s="401"/>
      <c r="U25" s="400"/>
      <c r="V25" s="401"/>
      <c r="W25" s="400"/>
      <c r="X25" s="401"/>
      <c r="Y25" s="400"/>
      <c r="Z25" s="401"/>
      <c r="AA25" s="400"/>
      <c r="AB25" s="401"/>
      <c r="AC25" s="400"/>
      <c r="AD25" s="401"/>
      <c r="AE25" s="400"/>
      <c r="AF25" s="401"/>
      <c r="AG25" s="400"/>
      <c r="AH25" s="401"/>
      <c r="AI25" s="400"/>
      <c r="AJ25" s="401"/>
      <c r="AK25" s="400"/>
      <c r="AL25" s="401"/>
      <c r="AM25" s="400"/>
      <c r="AN25" s="401"/>
      <c r="AO25" s="400"/>
      <c r="AP25" s="401"/>
      <c r="AQ25" s="400"/>
      <c r="AR25" s="401"/>
      <c r="AS25" s="400"/>
      <c r="AT25" s="401"/>
      <c r="AU25" s="400"/>
      <c r="AV25" s="401"/>
      <c r="AW25" s="400"/>
      <c r="AX25" s="401"/>
      <c r="AY25" s="400"/>
      <c r="AZ25" s="401"/>
      <c r="BA25" s="400"/>
      <c r="BB25" s="401"/>
      <c r="BC25" s="400"/>
      <c r="BD25" s="401"/>
      <c r="BE25" s="400"/>
      <c r="BF25" s="401"/>
      <c r="BG25" s="400"/>
      <c r="BH25" s="401"/>
      <c r="BI25" s="400"/>
      <c r="BJ25" s="401"/>
      <c r="BK25" s="400"/>
      <c r="BL25" s="401"/>
      <c r="BM25" s="400"/>
      <c r="BN25" s="401"/>
      <c r="BO25" s="400"/>
      <c r="BP25" s="401"/>
      <c r="BQ25" s="400"/>
      <c r="BR25" s="401"/>
      <c r="BS25" s="400"/>
      <c r="BT25" s="401"/>
      <c r="BU25" s="400"/>
      <c r="BV25" s="401"/>
      <c r="BW25" s="400"/>
      <c r="BX25" s="401"/>
      <c r="BY25" s="400"/>
      <c r="BZ25" s="401"/>
      <c r="CA25" s="400"/>
      <c r="CB25" s="401"/>
      <c r="CC25" s="400"/>
      <c r="CD25" s="401"/>
      <c r="CE25" s="400"/>
      <c r="CF25" s="401"/>
      <c r="CG25" s="400"/>
      <c r="CH25" s="401"/>
      <c r="CI25" s="400"/>
      <c r="CJ25" s="401"/>
      <c r="CK25" s="400"/>
      <c r="CL25" s="401"/>
      <c r="CM25" s="400"/>
      <c r="CN25" s="401"/>
      <c r="CO25" s="400"/>
      <c r="CP25" s="401"/>
      <c r="CQ25" s="400"/>
      <c r="CR25" s="401"/>
      <c r="CS25" s="400"/>
      <c r="CT25" s="401"/>
      <c r="CU25" s="400"/>
      <c r="CV25" s="401"/>
      <c r="CW25" s="400"/>
      <c r="CX25" s="401"/>
      <c r="CY25" s="400"/>
      <c r="CZ25" s="401"/>
      <c r="DA25" s="400"/>
      <c r="DB25" s="401"/>
      <c r="DC25" s="400"/>
      <c r="DD25" s="401"/>
      <c r="DE25" s="400"/>
      <c r="DF25" s="401"/>
      <c r="DG25" s="400"/>
      <c r="DH25" s="401"/>
      <c r="DI25" s="400"/>
      <c r="DJ25" s="401"/>
      <c r="DK25" s="400"/>
      <c r="DL25" s="401"/>
      <c r="DM25" s="400"/>
      <c r="DN25" s="401"/>
      <c r="DO25" s="400"/>
      <c r="DP25" s="401"/>
      <c r="DQ25" s="400"/>
      <c r="DR25" s="401"/>
      <c r="DS25" s="400"/>
      <c r="DT25" s="401"/>
      <c r="DU25" s="400"/>
      <c r="DV25" s="401"/>
      <c r="DW25" s="400"/>
      <c r="DX25" s="401"/>
      <c r="DY25" s="400"/>
      <c r="DZ25" s="401"/>
      <c r="EA25" s="400"/>
      <c r="EB25" s="401"/>
      <c r="EC25" s="400"/>
      <c r="ED25" s="401"/>
      <c r="EE25" s="400"/>
      <c r="EF25" s="401"/>
      <c r="EG25" s="400"/>
      <c r="EH25" s="401"/>
      <c r="EI25" s="400"/>
      <c r="EJ25" s="447"/>
      <c r="EK25" s="512"/>
      <c r="EL25" s="515"/>
      <c r="EM25" s="450"/>
      <c r="EN25" s="348"/>
      <c r="EO25" s="348"/>
      <c r="EP25" s="179">
        <f t="shared" si="22"/>
        <v>0</v>
      </c>
      <c r="EQ25" s="179">
        <f t="shared" si="23"/>
        <v>0</v>
      </c>
      <c r="ER25" s="179">
        <f t="shared" si="24"/>
        <v>0</v>
      </c>
      <c r="ES25" s="179">
        <f t="shared" si="25"/>
        <v>0</v>
      </c>
      <c r="ET25" s="179">
        <f t="shared" si="26"/>
        <v>0</v>
      </c>
      <c r="EU25" s="179">
        <f t="shared" si="27"/>
        <v>0</v>
      </c>
      <c r="EV25" s="172">
        <f t="shared" si="28"/>
        <v>0</v>
      </c>
      <c r="EW25" s="253"/>
      <c r="EX25" s="254">
        <v>0</v>
      </c>
      <c r="EY25" s="180">
        <v>0</v>
      </c>
      <c r="EZ25" s="255">
        <v>0</v>
      </c>
      <c r="FA25" s="255">
        <v>0</v>
      </c>
      <c r="FB25" s="180">
        <f>SUM(FF25:GI25)/2</f>
        <v>0</v>
      </c>
      <c r="FC25" s="256">
        <f>N25*km*'VALORES TABELA'!$B$13</f>
        <v>0</v>
      </c>
      <c r="FD25" s="250">
        <f t="shared" si="41"/>
        <v>0</v>
      </c>
      <c r="FE25" s="257"/>
      <c r="FF25" s="181">
        <f>((Q25+S25)*Percapita)+((R25+T25)*Cadeirante)</f>
        <v>0</v>
      </c>
      <c r="FG25" s="181">
        <f>((U25+W25)*Percapita/30*FG$4)+((V25+X25)*Cadeirante/30*FG$4)</f>
        <v>0</v>
      </c>
      <c r="FH25" s="181">
        <f>((Y25+AA25)*Percapita/30*FH$4)+((Z25+AB25)*Cadeirante/30*FH$4)</f>
        <v>0</v>
      </c>
      <c r="FI25" s="181">
        <f>((AC25+AE25)*Percapita/30*FI$4)+((AD25+AF25)*Cadeirante/30*FI$4)</f>
        <v>0</v>
      </c>
      <c r="FJ25" s="181">
        <f>((AG25+AI25)*Percapita/30*FJ$4)+((AH25+AJ25)*Cadeirante/30*FJ$4)</f>
        <v>0</v>
      </c>
      <c r="FK25" s="181">
        <f>((AK25+AM25)*Percapita/30*FK$4)+((AL25+AN25)*Cadeirante/30*FK$4)</f>
        <v>0</v>
      </c>
      <c r="FL25" s="181">
        <f>((AO25+AQ25)*Percapita/30*FL$4)+((AP25+AR25)*Cadeirante/30*FL$4)</f>
        <v>0</v>
      </c>
      <c r="FM25" s="181">
        <f>((AS25+AU25)*Percapita/30*FM$4)+((AT25+AV25)*Cadeirante/30*FM$4)</f>
        <v>0</v>
      </c>
      <c r="FN25" s="181">
        <f>((AW25+AY25)*Percapita/30*FN$4)+((AX25+AZ25)*Cadeirante/30*FN$4)</f>
        <v>0</v>
      </c>
      <c r="FO25" s="181">
        <f>((BA25+BC25)*Percapita/30*FO$4)+((BB25+BD25)*Cadeirante/30*FO$4)</f>
        <v>0</v>
      </c>
      <c r="FP25" s="181">
        <f>((BE25+BG25)*Percapita/30*FP$4)+((BF25+BH25)*Cadeirante/30*FP$4)</f>
        <v>0</v>
      </c>
      <c r="FQ25" s="181">
        <f>((BI25+BK25)*Percapita/30*FQ$4)+((BJ25+BL25)*Cadeirante/30*FQ$4)</f>
        <v>0</v>
      </c>
      <c r="FR25" s="181">
        <f>((BM25+BO25)*Percapita/30*FR$4)+((BN25+BP25)*Cadeirante/30*FR$4)</f>
        <v>0</v>
      </c>
      <c r="FS25" s="181">
        <f>((BQ25+BS25)*Percapita/30*FS$4)+((BR25+BT25)*Cadeirante/30*FS$4)</f>
        <v>0</v>
      </c>
      <c r="FT25" s="181">
        <f>((BU25+BW25)*Percapita/30*FT$4)+((BV25+BX25)*Cadeirante/30*FT$4)</f>
        <v>0</v>
      </c>
      <c r="FU25" s="181">
        <f>((BY25+CA25)*Percapita/30*FU$4)+((BZ25+CB25)*Cadeirante/30*FU$4)</f>
        <v>0</v>
      </c>
      <c r="FV25" s="181">
        <f>((CC25+CE25)*Percapita/30*FV$4)+((CD25+CF25)*Cadeirante/30*FV$4)</f>
        <v>0</v>
      </c>
      <c r="FW25" s="181">
        <f>((CG25+CI25)*Percapita/30*FW$4)+((CI25+CK25)*Cadeirante/30*FW$4)</f>
        <v>0</v>
      </c>
      <c r="FX25" s="181">
        <f>((CK25+CM25)*Percapita/30*FX$4)+((CL25+CN25)*Cadeirante/30*FX$4)</f>
        <v>0</v>
      </c>
      <c r="FY25" s="181">
        <f>((CO25+CQ25)*Percapita/30*FY$4)+((CP25+CR25)*Cadeirante/30*FY$4)</f>
        <v>0</v>
      </c>
      <c r="FZ25" s="181">
        <f>((CS25+CU25)*Percapita/30*FZ$4)+((CT25+CV25)*Cadeirante/30*FZ$4)</f>
        <v>0</v>
      </c>
      <c r="GA25" s="181">
        <f>((CW25+CY25)*Percapita/30*GA$4)+((CX25+CZ25)*Cadeirante/30*GA$4)</f>
        <v>0</v>
      </c>
      <c r="GB25" s="181">
        <f>((DA25+DC25)*Percapita/30*GB$4)+((DB25+DD25)*Cadeirante/30*GB$4)</f>
        <v>0</v>
      </c>
      <c r="GC25" s="181">
        <f>((DE25+DG25)*Percapita/30*GC$4)+((DF25+DH25)*Cadeirante/30*GC$4)</f>
        <v>0</v>
      </c>
      <c r="GD25" s="181">
        <f>((DI25+DK25)*Percapita/30*GD$4)+((DJ25+DL25)*Cadeirante/30*GD$4)</f>
        <v>0</v>
      </c>
      <c r="GE25" s="181">
        <f>((DM25+DO25)*Percapita/30*GE$4)+((DN25+DP25)*Cadeirante/30*GE$4)</f>
        <v>0</v>
      </c>
      <c r="GF25" s="181">
        <f>((DQ25+DS25)*Percapita/30*GF$4)+((DR25+DT25)*Cadeirante/30*GF$4)</f>
        <v>0</v>
      </c>
      <c r="GG25" s="181">
        <f>((DU25+DW25)*Percapita/30*GG$4)+((DV25+DX25)*Cadeirante/30*GG$4)</f>
        <v>0</v>
      </c>
      <c r="GH25" s="181">
        <f>((DY25+EA25)*Percapita/30*GH$4)+((DZ25+EB25)*Cadeirante/30*GH$4)</f>
        <v>0</v>
      </c>
      <c r="GI25" s="181">
        <f>((EC25+EE25)*Percapita/30*GI$4)+((ED25+EF25)*Cadeirante/30*GI$4)</f>
        <v>0</v>
      </c>
      <c r="GJ25" s="181">
        <f>((EG25+EI25)*Percapita)+((EH25+EJ25)*Cadeirante)</f>
        <v>0</v>
      </c>
      <c r="GK25" s="258"/>
      <c r="GL25" s="103">
        <f t="shared" si="30"/>
        <v>0</v>
      </c>
      <c r="GM25" s="124"/>
      <c r="GN25" s="182"/>
      <c r="GO25" s="182"/>
      <c r="GP25" s="182"/>
      <c r="GQ25" s="182"/>
      <c r="GR25" s="182"/>
      <c r="GS25" s="182"/>
      <c r="GT25" s="182"/>
      <c r="GU25" s="182"/>
      <c r="GV25" s="182"/>
      <c r="GW25" s="182"/>
      <c r="GX25" s="182"/>
      <c r="GY25" s="182"/>
      <c r="GZ25" s="182"/>
      <c r="HA25" s="182"/>
      <c r="HB25" s="182"/>
      <c r="HC25" s="182"/>
      <c r="HD25" s="182"/>
      <c r="HE25" s="182"/>
      <c r="HF25" s="182"/>
      <c r="HG25" s="182"/>
      <c r="HH25" s="182"/>
      <c r="HI25" s="182"/>
      <c r="HJ25" s="182"/>
      <c r="HK25" s="182"/>
      <c r="HL25" s="182"/>
      <c r="HM25" s="182"/>
      <c r="HN25" s="182"/>
      <c r="HO25" s="182"/>
      <c r="HP25" s="259"/>
      <c r="HQ25" s="64"/>
      <c r="HW25" s="257"/>
      <c r="HY25" s="280">
        <f t="shared" si="42"/>
        <v>0</v>
      </c>
      <c r="HZ25" s="280">
        <f t="shared" si="43"/>
        <v>0</v>
      </c>
      <c r="IA25" s="280">
        <f t="shared" si="44"/>
        <v>0</v>
      </c>
    </row>
    <row r="26" spans="1:237" s="106" customFormat="1" ht="22.5" customHeight="1" x14ac:dyDescent="0.25">
      <c r="A26" t="s">
        <v>3212</v>
      </c>
      <c r="B26" s="522" t="s">
        <v>3213</v>
      </c>
      <c r="C26" s="523">
        <v>1</v>
      </c>
      <c r="D26" s="524" t="s">
        <v>3214</v>
      </c>
      <c r="E26" s="524" t="s">
        <v>3215</v>
      </c>
      <c r="F26" s="525" t="s">
        <v>3181</v>
      </c>
      <c r="G26" s="525" t="s">
        <v>3182</v>
      </c>
      <c r="H26" s="350" t="s">
        <v>2786</v>
      </c>
      <c r="I26" s="351" t="s">
        <v>2786</v>
      </c>
      <c r="J26" s="409" t="s">
        <v>3183</v>
      </c>
      <c r="K26" s="410" t="s">
        <v>3184</v>
      </c>
      <c r="L26" s="329">
        <f>CONTINUA!BV26</f>
        <v>0</v>
      </c>
      <c r="M26" s="329">
        <f>CONTINUA!BW26</f>
        <v>0</v>
      </c>
      <c r="N26" s="895"/>
      <c r="O26" s="896" t="s">
        <v>3408</v>
      </c>
      <c r="P26" s="897">
        <v>0</v>
      </c>
      <c r="Q26" s="400">
        <v>33</v>
      </c>
      <c r="R26" s="401"/>
      <c r="S26" s="400"/>
      <c r="T26" s="401"/>
      <c r="U26" s="400"/>
      <c r="V26" s="401"/>
      <c r="W26" s="400"/>
      <c r="X26" s="401"/>
      <c r="Y26" s="400"/>
      <c r="Z26" s="401"/>
      <c r="AA26" s="400"/>
      <c r="AB26" s="401"/>
      <c r="AC26" s="400"/>
      <c r="AD26" s="401"/>
      <c r="AE26" s="400"/>
      <c r="AF26" s="401"/>
      <c r="AG26" s="400"/>
      <c r="AH26" s="401"/>
      <c r="AI26" s="400"/>
      <c r="AJ26" s="401"/>
      <c r="AK26" s="400"/>
      <c r="AL26" s="401"/>
      <c r="AM26" s="400"/>
      <c r="AN26" s="401"/>
      <c r="AO26" s="400"/>
      <c r="AP26" s="401"/>
      <c r="AQ26" s="400"/>
      <c r="AR26" s="401"/>
      <c r="AS26" s="400"/>
      <c r="AT26" s="401"/>
      <c r="AU26" s="400"/>
      <c r="AV26" s="401"/>
      <c r="AW26" s="400"/>
      <c r="AX26" s="401"/>
      <c r="AY26" s="400"/>
      <c r="AZ26" s="401"/>
      <c r="BA26" s="400"/>
      <c r="BB26" s="401"/>
      <c r="BC26" s="400"/>
      <c r="BD26" s="401"/>
      <c r="BE26" s="400"/>
      <c r="BF26" s="401"/>
      <c r="BG26" s="400"/>
      <c r="BH26" s="401"/>
      <c r="BI26" s="400"/>
      <c r="BJ26" s="401"/>
      <c r="BK26" s="400"/>
      <c r="BL26" s="401"/>
      <c r="BM26" s="400"/>
      <c r="BN26" s="401"/>
      <c r="BO26" s="400"/>
      <c r="BP26" s="401"/>
      <c r="BQ26" s="400"/>
      <c r="BR26" s="401"/>
      <c r="BS26" s="400"/>
      <c r="BT26" s="401"/>
      <c r="BU26" s="400"/>
      <c r="BV26" s="401"/>
      <c r="BW26" s="400"/>
      <c r="BX26" s="401"/>
      <c r="BY26" s="400">
        <v>-1</v>
      </c>
      <c r="BZ26" s="401"/>
      <c r="CA26" s="400"/>
      <c r="CB26" s="401"/>
      <c r="CC26" s="400"/>
      <c r="CD26" s="401"/>
      <c r="CE26" s="400"/>
      <c r="CF26" s="401"/>
      <c r="CG26" s="400"/>
      <c r="CH26" s="401"/>
      <c r="CI26" s="400"/>
      <c r="CJ26" s="401"/>
      <c r="CK26" s="400"/>
      <c r="CL26" s="401"/>
      <c r="CM26" s="400"/>
      <c r="CN26" s="401"/>
      <c r="CO26" s="400"/>
      <c r="CP26" s="401"/>
      <c r="CQ26" s="400"/>
      <c r="CR26" s="401"/>
      <c r="CS26" s="400"/>
      <c r="CT26" s="401"/>
      <c r="CU26" s="400"/>
      <c r="CV26" s="401"/>
      <c r="CW26" s="400"/>
      <c r="CX26" s="401"/>
      <c r="CY26" s="400"/>
      <c r="CZ26" s="401"/>
      <c r="DA26" s="400"/>
      <c r="DB26" s="401"/>
      <c r="DC26" s="400"/>
      <c r="DD26" s="401"/>
      <c r="DE26" s="400"/>
      <c r="DF26" s="401"/>
      <c r="DG26" s="400"/>
      <c r="DH26" s="401"/>
      <c r="DI26" s="400"/>
      <c r="DJ26" s="401"/>
      <c r="DK26" s="400"/>
      <c r="DL26" s="401"/>
      <c r="DM26" s="400"/>
      <c r="DN26" s="401"/>
      <c r="DO26" s="400"/>
      <c r="DP26" s="401"/>
      <c r="DQ26" s="400"/>
      <c r="DR26" s="401"/>
      <c r="DS26" s="400"/>
      <c r="DT26" s="401"/>
      <c r="DU26" s="400"/>
      <c r="DV26" s="401"/>
      <c r="DW26" s="400"/>
      <c r="DX26" s="401"/>
      <c r="DY26" s="400"/>
      <c r="DZ26" s="401"/>
      <c r="EA26" s="400"/>
      <c r="EB26" s="401"/>
      <c r="EC26" s="400"/>
      <c r="ED26" s="401"/>
      <c r="EE26" s="400"/>
      <c r="EF26" s="401"/>
      <c r="EG26" s="400"/>
      <c r="EH26" s="401"/>
      <c r="EI26" s="400"/>
      <c r="EJ26" s="447"/>
      <c r="EK26" s="510"/>
      <c r="EL26" s="513"/>
      <c r="EM26" s="520"/>
      <c r="EN26" s="520"/>
      <c r="EO26" s="520"/>
      <c r="EP26" s="171">
        <f t="shared" si="22"/>
        <v>33</v>
      </c>
      <c r="EQ26" s="171">
        <f t="shared" si="23"/>
        <v>-1</v>
      </c>
      <c r="ER26" s="171">
        <f t="shared" si="24"/>
        <v>0</v>
      </c>
      <c r="ES26" s="171">
        <f t="shared" si="25"/>
        <v>0</v>
      </c>
      <c r="ET26" s="171">
        <f t="shared" si="26"/>
        <v>0</v>
      </c>
      <c r="EU26" s="171">
        <f t="shared" si="27"/>
        <v>0</v>
      </c>
      <c r="EV26" s="172">
        <f t="shared" si="28"/>
        <v>32</v>
      </c>
      <c r="EW26" s="367">
        <f>IF(C26=4,IF(MAX(Q26:EJ28)&gt;0,(Especiall/30*(IF(($G26-$F26)=($G$5-$F$5),30,IF(DAY($G26)=31,($G26-$F26),($G26-$F26)+1)))),0),0)</f>
        <v>0</v>
      </c>
      <c r="EX26" s="248">
        <f t="shared" ref="EX26:EX29" si="45">FF26</f>
        <v>14041.43</v>
      </c>
      <c r="EY26" s="174">
        <f>(L26*regular)+(M26*Cadeirantee)</f>
        <v>0</v>
      </c>
      <c r="EZ26" s="249">
        <f>SUMIF(FG26:GJ26,"&gt;0")</f>
        <v>0</v>
      </c>
      <c r="FA26" s="249">
        <f>SUMIF(FG26:GJ26,"&lt;0")+SUMIF(GN26:HP26,"&lt;0")</f>
        <v>-192.61500000000001</v>
      </c>
      <c r="FB26" s="174">
        <v>0</v>
      </c>
      <c r="FC26" s="175">
        <f>N26*km*'VALORES TABELA'!$B$13</f>
        <v>0</v>
      </c>
      <c r="FD26" s="250">
        <f>GL26</f>
        <v>0</v>
      </c>
      <c r="FE26" s="176">
        <f>(EW26+EW27+EW28+EW29+EX26+EX27+EX28+EX29+EY26+EY27+EY28+EY29+EY30+EZ26+EZ27+EZ28+EZ29+FA26+FA27+FA28+FA29+FC26+FC27+FC28+FC29+HY26-HZ26-IA26+FD26+FD27+FD28+FD29+FB30)</f>
        <v>13848.815000000001</v>
      </c>
      <c r="FF26" s="177">
        <f>IF(C26=4,SUM(Q26+Q27+Q28+S26+S27+S28)*Percapita/30*FF$4+(R26+R27+R28+T26+T27+T28)*Cadeirante/30*FF$4,IF(C26=3,IF(Q29+S29=10,Fixo/30*FF$4+(Q26+Q27+Q28+S26+S27+S28)*Percapita/30*FF$4+(R29+T29)*Cadeirante/30*FF$4,IF(Q29+S29&lt;=9,(Q29+S29)*Crechee/30*FF$4)+(R29+T29)*Cadeirante/30*FF$4+(Q26+Q27+Q28+S26+S27+S28)*Percapita/30*FF$4)+IF(Q29+S29&gt;=11,Fixo/30*FF$4+(Q29+S29-10)*Crechee/30*FF$4,0),IF(C26=2,IF(R26+R27+R28+R29+T26+T27+T28+T29=1,Cadeirante/30*FF$4,IF(R26+R27+R28+R29+T26+T27+T28+T29=2,Fixo/30*FF$4,IF(R26+R27+R28+R29+T26+T27+T28+T29&gt;2,Fixo/30*FF$4+(R26+R27+R28+R29+T26+T27+T28+T29-2)*Cadeirante/30*FF$4)))+(Q26+Q27+Q28+S26+S27+S28)*Percapita/30*FF$4+(Q29+S29)*Crechee/30*FF$4,IF(C26=1,IF(Q26+Q27+Q28+R26+R27+R28+S26+S27+S28+T26+T27+T28&lt;=15,(Q26+Q27+Q28+S26+S27+S28)*Percapita/30*FF$4,IF(Q26+Q27+Q28+R26+R27+R28+S26+S27+S28+T26+T27+T28&gt;=16,Fixo/30*FF$4+(Q26+Q27+Q28+R26+R27+R28+S26+S27+S28+T26+T27-16)*Percapita/30*FF$4))))))</f>
        <v>14041.43</v>
      </c>
      <c r="FG26" s="177">
        <f>IF(C26=4,SUM(U26+U27+U28+W26+W27+W28)*Percapita/30*FG$4+(V26+V27+V28+X26+X27+X28)*Cadeirante/30*FG$4,IF(C26=3,IF(U29+W29=10,Fixo/30*FG$4+(U26+U27+U28+W26+W27+W28)*Percapita/30*FG$4+(V29+X29)*Cadeirante/30*FG$4,IF(U29+W29&lt;=9,(U29+W29)*Crechee/30*FG$4)+(V29+X29)*Cadeirante/30*FG$4+(U26+U27+U28+W26+W27+W28)*Percapita/30*FG$4)+IF(U29+W29&gt;=11,Fixo/30*FG$4+(U29+W29-10)*Crechee/30*FG$4,0),IF(C26=2,IF(V26+V27+V28+V29+X26+X27+X28+X29=1,Cadeirante/30*FG$4,IF(V26+V27+V28+V29+X26+X27+X28+X29=2,Fixo/30*FG$4,IF(V26+V27+V28+V29+X26+X27+X28+X29&gt;2,Fixo/30*FG$4+(V26+V27+V28+V29+X26+X27+X28+X29-2)*Cadeirante/30*FG$4)))+(U26+U27+U28+W26+W27+W28)*Percapita/30*FG$4+(U29+W29)*Crechee/30*FG$4,IF(C26=1,IF(U26+U27+U28+V26+V27+V28+W26+W27+W28+X26+X27+X28&lt;=15,(U26+U27+U28+W26+W27+W28)*Percapita/30*FG$4,IF(U26+U27+U28+V26+V27+V28+W26+W27+W28+X26+X27+X28&gt;=16,Fixo/30*FG$4+(U26+U27+U28+V26+V27+V28+W26+W27+W28+X26+X27-16)*Percapita/30*FG$4))))))</f>
        <v>0</v>
      </c>
      <c r="FH26" s="177">
        <f>IF(C26=4,SUM(Y26+Y27+Y28+AA26+AA27+AA28)*Percapita/30*FH$4+(Z26+Z27+Z28+AB26+AB27+AB28)*Cadeirante/30*FH$4,IF(C26=3,IF(Y29+AA29=10,Fixo/30*FH$4+(Y26+Y27+Y28+AA26+AA27+AA28)*Percapita/30*FH$4+(Z29+AB29)*Cadeirante/30*FH$4,IF(Y29+AA29&lt;=9,(Y29+AA29)*Crechee/30*FH$4)+(Z29+AB29)*Cadeirante/30*FH$4+(Y26+Y27+Y28+AA26+AA27+AA28)*Percapita/30*FH$4)+IF(Y29+AA29&gt;=11,Fixo/30*FH$4+(Y29+AA29-10)*Crechee/30*FH$4,0),IF(C26=2,IF(Z26+Z27+Z28+Z29+AB26+AB27+AB28+AB29=1,Cadeirante/30*FH$4,IF(Z26+Z27+Z28+Z29+AB26+AB27+AB28+AB29=2,Fixo/30*FH$4,IF(Z26+Z27+Z28+Z29+AB26+AB27+AB28+AB29&gt;2,Fixo/30*FH$4+(Z26+Z27+Z28+Z29+AB26+AB27+AB28+AB29-2)*Cadeirante/30*FH$4)))+(Y26+Y27+Y28+AA26+AA27+AA28)*Percapita/30*FH$4+(Y29+AA29)*Crechee/30*FH$4,IF(C26=1,IF(Y26+Y27+Y28+Z26+Z27+Z28+AA26+AA27+AA28+AB26+AB27+AB28&lt;=15,(Y26+Y27+Y28+AA26+AA27+AA28)*Percapita/30*FH$4,IF(Y26+Y27+Y28+Z26+Z27+Z28+AA26+AA27+AA28+AB26+AB27+AB28&gt;=16,Fixo/30*FH$4+(Y26+Y27+Y28+Z26+Z27+Z28+AA26+AA27+AA28+AB26+AB27-16)*Percapita/30*FH$4))))))</f>
        <v>0</v>
      </c>
      <c r="FI26" s="177">
        <f>IF(C26=4,SUM(AC26+AC27+AC28+AE26+AE27+AE28)*Percapita/30*FI$4+(AD26+AD27+AD28+AF26+AF27+AF28)*Cadeirante/30*FI$4,IF(C26=3,IF(AC29+AE29=10,Fixo/30*FI$4+(AC26+AC27+AC28+AE26+AE27+AE28)*Percapita/30*FI$4+(AD29+AF29)*Cadeirante/30*FI$4,IF(AC29+AE29&lt;=9,(AC29+AE29)*Crechee/30*FI$4)+(AD29+AF29)*Cadeirante/30*FI$4+(AC26+AC27+AC28+AE26+AE27+AE28)*Percapita/30*FI$4)+IF(AC29+AE29&gt;=11,Fixo/30*FI$4+(AC29+AE29-10)*Crechee/30*FI$4,0),IF(C26=2,IF(AD26+AD27+AD28+AD29+AF26+AF27+AF28+AF29=1,Cadeirante/30*FI$4,IF(AD26+AD27+AD28+AD29+AF26+AF27+AF28+AF29=2,Fixo/30*FI$4,IF(AD26+AD27+AD28+AD29+AF26+AF27+AF28+AF29&gt;2,Fixo/30*FI$4+(AD26+AD27+AD28+AD29+AF26+AF27+AF28+AF29-2)*Cadeirante/30*FI$4)))+(AC26+AC27+AC28+AE26+AE27+AE28)*Percapita/30*FI$4+(AC29+AE29)*Crechee/30*FI$4,IF(C26=1,IF(AC26+AC27+AC28+AD26+AD27+AD28+AE26+AE27+AE28+AF26+AF27+AF28&lt;=15,(AC26+AC27+AC28+AE26+AE27+AE28)*Percapita/30*FI$4,IF(AC26+AC27+AC28+AD26+AD27+AD28+AE26+AE27+AE28+AF26+AF27+AF28&gt;=16,Fixo/30*FI$4+(AC26+AC27+AC28+AD26+AD27+AD28+AE26+AE27+AE28+AF26+AF27-16)*Percapita/30*FI$4))))))</f>
        <v>0</v>
      </c>
      <c r="FJ26" s="177">
        <f>IF(C26=4,SUM(AG26+AG27+AG28+AI26+AI27+AI28)*Percapita/30*FJ$4+(AH26+AH27+AH28+AJ26+AJ27+AJ28)*Cadeirante/30*FJ$4,IF(C26=3,IF(AG29+AI29=10,Fixo/30*FJ$4+(AG26+AG27+AG28+AI26+AI27+AI28)*Percapita/30*FJ$4+(AH29+AJ29)*Cadeirante/30*FJ$4,IF(AG29+AI29&lt;=9,(AG29+AI29)*Crechee/30*FJ$4)+(AH29+AJ29)*Cadeirante/30*FJ$4+(AG26+AG27+AG28+AI26+AI27+AI28)*Percapita/30*FJ$4)+IF(AG29+AI29&gt;=11,Fixo/30*FJ$4+(AG29+AI29-10)*Crechee/30*FJ$4,0),IF(C26=2,IF(AH26+AH27+AH28+AH29+AJ26+AJ27+AJ28+AJ29=1,Cadeirante/30*FJ$4,IF(AH26+AH27+AH28+AH29+AJ26+AJ27+AJ28+AJ29=2,Fixo/30*FJ$4,IF(AH26+AH27+AH28+AH29+AJ26+AJ27+AJ28+AJ29&gt;2,Fixo/30*FJ$4+(AH26+AH27+AH28+AH29+AJ26+AJ27+AJ28+AJ29-2)*Cadeirante/30*FJ$4)))+(AG26+AG27+AG28+AI26+AI27+AI28)*Percapita/30*FJ$4+(AG29+AI29)*Crechee/30*FJ$4,IF(C26=1,IF(AG26+AG27+AG28+AH26+AH27+AH28+AI26+AI27+AI28+AJ26+AJ27+AJ28&lt;=15,(AG26+AG27+AG28+AI26+AI27+AI28)*Percapita/30*FJ$4,IF(AG26+AG27+AG28+AH26+AH27+AH28+AI26+AI27+AI28+AJ26+AJ27+AJ28&gt;=16,Fixo/30*FJ$4+(AG26+AG27+AG28+AH26+AH27+AH28+AI26+AI27+AI28+AJ26+AJ27-16)*Percapita/30*FJ$4))))))</f>
        <v>0</v>
      </c>
      <c r="FK26" s="177">
        <f>IF(C26=4,SUM(AK26+AK27+AK28+AM26+AM27+AM28)*Percapita/30*FK$4+(AL26+AL27+AL28+AN26+AN27+AN28)*Cadeirante/30*FK$4,IF(C26=3,IF(AK29+AM29=10,Fixo/30*FK$4+(AK26+AK27+AK28+AM26+AM27+AM28)*Percapita/30*FK$4+(AL29+AN29)*Cadeirante/30*FK$4,IF(AK29+AM29&lt;=9,(AK29+AM29)*Crechee/30*FK$4)+(AL29+AN29)*Cadeirante/30*FK$4+(AK26+AK27+AK28+AM26+AM27+AM28)*Percapita/30*FK$4)+IF(AK29+AM29&gt;=11,Fixo/30*FK$4+(AK29+AM29-10)*Crechee/30*FK$4,0),IF(C26=2,IF(AL26+AL27+AL28+AL29+AN26+AN27+AN28+AN29=1,Cadeirante/30*FK$4,IF(AL26+AL27+AL28+AL29+AN26+AN27+AN28+AN29=2,Fixo/30*FK$4,IF(AL26+AL27+AL28+AL29+AN26+AN27+AN28+AN29&gt;2,Fixo/30*FK$4+(AL26+AL27+AL28+AL29+AN26+AN27+AN28+AN29-2)*Cadeirante/30*FK$4)))+(AK26+AK27+AK28+AM26+AM27+AM28)*Percapita/30*FK$4+(AK29+AM29)*Crechee/30*FK$4,IF(C26=1,IF(AK26+AK27+AK28+AL26+AL27+AL28+AM26+AM27+AM28+AN26+AN27+AN28&lt;=15,(AK26+AK27+AK28+AM26+AM27+AM28)*Percapita/30*FK$4,IF(AK26+AK27+AK28+AL26+AL27+AL28+AM26+AM27+AM28+AN26+AN27+AN28&gt;=16,Fixo/30*FK$4+(AK26+AK27+AK28+AL26+AL27+AL28+AM26+AM27+AM28+AN26+AN27-16)*Percapita/30*FK$4))))))</f>
        <v>0</v>
      </c>
      <c r="FL26" s="177">
        <f>IF(C26=4,SUM(AO26+AO27+AO28+AQ26+AQ27+AQ28)*Percapita/30*FL$4+(AP26+AP27+AP28+AR26+AR27+AR28)*Cadeirante/30*FL$4,IF(C26=3,IF(AO29+AQ29=10,Fixo/30*FL$4+(AO26+AO27+AO28+AQ26+AQ27+AQ28)*Percapita/30*FL$4+(AP29+AR29)*Cadeirante/30*FL$4,IF(AO29+AQ29&lt;=9,(AO29+AQ29)*Crechee/30*FL$4)+(AP29+AR29)*Cadeirante/30*FL$4+(AO26+AO27+AO28+AQ26+AQ27+AQ28)*Percapita/30*FL$4)+IF(AO29+AQ29&gt;=11,Fixo/30*FL$4+(AO29+AQ29-10)*Crechee/30*FL$4,0),IF(C26=2,IF(AP26+AP27+AP28+AP29+AR26+AR27+AR28+AR29=1,Cadeirante/30*FL$4,IF(AP26+AP27+AP28+AP29+AR26+AR27+AR28+AR29=2,Fixo/30*FL$4,IF(AP26+AP27+AP28+AP29+AR26+AR27+AR28+AR29&gt;2,Fixo/30*FL$4+(AP26+AP27+AP28+AP29+AR26+AR27+AR28+AR29-2)*Cadeirante/30*FL$4)))+(AO26+AO27+AO28+AQ26+AQ27+AQ28)*Percapita/30*FL$4+(AO29+AQ29)*Crechee/30*FL$4,IF(C26=1,IF(AO26+AO27+AO28+AP26+AP27+AP28+AQ26+AQ27+AQ28+AR26+AR27+AR28&lt;=15,(AO26+AO27+AO28+AQ26+AQ27+AQ28)*Percapita/30*FL$4,IF(AO26+AO27+AO28+AP26+AP27+AP28+AQ26+AQ27+AQ28+AR26+AR27+AR28&gt;=16,Fixo/30*FL$4+(AO26+AO27+AO28+AP26+AP27+AP28+AQ26+AQ27+AQ28+AR26+AR27-16)*Percapita/30*FL$4))))))</f>
        <v>0</v>
      </c>
      <c r="FM26" s="177">
        <f>IF(C26=4,SUM(AS26+AS27+AS28+AU26+AU27+AU28)*Percapita/30*FM$4+(AT26+AT27+AT28+AV26+AV27+AV28)*Cadeirante/30*FM$4,IF(C26=3,IF(AS29+AU29=10,Fixo/30*FM$4+(AS26+AS27+AS28+AU26+AU27+AU28)*Percapita/30*FM$4+(AT29+AV29)*Cadeirante/30*FM$4,IF(AS29+AU29&lt;=9,(AS29+AU29)*Crechee/30*FM$4)+(AT29+AV29)*Cadeirante/30*FM$4+(AS26+AS27+AS28+AU26+AU27+AU28)*Percapita/30*FM$4)+IF(AS29+AU29&gt;=11,Fixo/30*FM$4+(AS29+AU29-10)*Crechee/30*FM$4,0),IF(C26=2,IF(AT26+AT27+AT28+AT29+AV26+AV27+AV28+AV29=1,Cadeirante/30*FM$4,IF(AT26+AT27+AT28+AT29+AV26+AV27+AV28+AV29=2,Fixo/30*FM$4,IF(AT26+AT27+AT28+AT29+AV26+AV27+AV28+AV29&gt;2,Fixo/30*FM$4+(AT26+AT27+AT28+AT29+AV26+AV27+AV28+AV29-2)*Cadeirante/30*FM$4)))+(AS26+AS27+AS28+AU26+AU27+AU28)*Percapita/30*FM$4+(AS29+AU29)*Crechee/30*FM$4,IF(C26=1,IF(AS26+AS27+AS28+AT26+AT27+AT28+AU26+AU27+AU28+AV26+AV27+AV28&lt;=15,(AS26+AS27+AS28+AU26+AU27+AU28)*Percapita/30*FM$4,IF(AS26+AS27+AS28+AT26+AT27+AT28+AU26+AU27+AU28+AV26+AV27+AV28&gt;=16,Fixo/30*FM$4+(AS26+AS27+AS28+AT26+AT27+AT28+AU26+AU27+AU28+AV26+AV27-16)*Percapita/30*FM$4))))))</f>
        <v>0</v>
      </c>
      <c r="FN26" s="177">
        <f>IF(C26=4,SUM(AW26+AW27+AW28+AY26+AY27+AY28)*Percapita/30*FN$4+(AX26+AX27+AX28+AZ26+AZ27+AZ28)*Cadeirante/30*FN$4,IF(C26=3,IF(AW29+AY29=10,Fixo/30*FN$4+(AW26+AW27+AW28+AY26+AY27+AY28)*Percapita/30*FN$4+(AX29+AZ29)*Cadeirante/30*FN$4,IF(AW29+AY29&lt;=9,(AW29+AY29)*Crechee/30*FN$4)+(AX29+AZ29)*Cadeirante/30*FN$4+(AW26+AW27+AW28+AY26+AY27+AY28)*Percapita/30*FN$4)+IF(AW29+AY29&gt;=11,Fixo/30*FN$4+(AW29+AY29-10)*Crechee/30*FN$4,0),IF(C26=2,IF(AX26+AX27+AX28+AX29+AZ26+AZ27+AZ28+AZ29=1,Cadeirante/30*FN$4,IF(AX26+AX27+AX28+AX29+AZ26+AZ27+AZ28+AZ29=2,Fixo/30*FN$4,IF(AX26+AX27+AX28+AX29+AZ26+AZ27+AZ28+AZ29&gt;2,Fixo/30*FN$4+(AX26+AX27+AX28+AX29+AZ26+AZ27+AZ28+AZ29-2)*Cadeirante/30*FN$4)))+(AW26+AW27+AW28+AY26+AY27+AY28)*Percapita/30*FN$4+(AW29+AY29)*Crechee/30*FN$4,IF(C26=1,IF(AW26+AW27+AW28+AX26+AX27+AX28+AY26+AY27+AY28+AZ26+AZ27+AZ28&lt;=15,(AW26+AW27+AW28+AY26+AY27+AY28)*Percapita/30*FN$4,IF(AW26+AW27+AW28+AX26+AX27+AX28+AY26+AY27+AY28+AZ26+AZ27+AZ28&gt;=16,Fixo/30*FN$4+(AW26+AW27+AW28+AX26+AX27+AX28+AY26+AY27+AY28+AZ26+AZ27-16)*Percapita/30*FN$4))))))</f>
        <v>0</v>
      </c>
      <c r="FO26" s="177">
        <f>IF(C26=4,SUM(BA26+BA27+BA28+BC26+BC27+BC28)*Percapita/30*FO$4+(BB26+BB27+BB28+BD26+BD27+BD28)*Cadeirante/30*FO$4,IF(C26=3,IF(BA29+BC29=10,Fixo/30*FO$4+(BA26+BA27+BA28+BC26+BC27+BC28)*Percapita/30*FO$4+(BB29+BD29)*Cadeirante/30*FO$4,IF(BA29+BC29&lt;=9,(BA29+BC29)*Crechee/30*FO$4)+(BB29+BD29)*Cadeirante/30*FO$4+(BA26+BA27+BA28+BC26+BC27+BC28)*Percapita/30*FO$4)+IF(BA29+BC29&gt;=11,Fixo/30*FO$4+(BA29+BC29-10)*Crechee/30*FO$4,0),IF(C26=2,IF(BB26+BB27+BB28+BB29+BD26+BD27+BD28+BD29=1,Cadeirante/30*FO$4,IF(BB26+BB27+BB28+BB29+BD26+BD27+BD28+BD29=2,Fixo/30*FO$4,IF(BB26+BB27+BB28+BB29+BD26+BD27+BD28+BD29&gt;2,Fixo/30*FO$4+(BB26+BB27+BB28+BB29+BD26+BD27+BD28+BD29-2)*Cadeirante/30*FO$4)))+(BA26+BA27+BA28+BC26+BC27+BC28)*Percapita/30*FO$4+(BA29+BC29)*Crechee/30*FO$4,IF(C26=1,IF(BA26+BA27+BA28+BB26+BB27+BB28+BC26+BC27+BC28+BD26+BD27+BD28&lt;=15,(BA26+BA27+BA28+BC26+BC27+BC28)*Percapita/30*FO$4,IF(BA26+BA27+BA28+BB26+BB27+BB28+BC26+BC27+BC28+BD26+BD27+BD28&gt;=16,Fixo/30*FO$4+(BA26+BA27+BA28+BB26+BB27+BB28+BC26+BC27+BC28+BD26+BD27-16)*Percapita/30*FO$4))))))</f>
        <v>0</v>
      </c>
      <c r="FP26" s="177">
        <f>IF(C26=4,SUM(BE26+BE27+BE28+BG26+BG27+BG28)*Percapita/30*FP$4+(BF26+BF27+BF28+BH26+BH27+BH28)*Cadeirante/30*FP$4,IF(C26=3,IF(BE29+BG29=10,Fixo/30*FP$4+(BE26+BE27+BE28+BG26+BG27+BG28)*Percapita/30*FP$4+(BF29+BH29)*Cadeirante/30*FP$4,IF(BE29+BG29&lt;=9,(BE29+BG29)*Crechee/30*FP$4)+(BF29+BH29)*Cadeirante/30*FP$4+(BE26+BE27+BE28+BG26+BG27+BG28)*Percapita/30*FP$4)+IF(BE29+BG29&gt;=11,Fixo/30*FP$4+(BE29+BG29-10)*Crechee/30*FP$4,0),IF(C26=2,IF(BF26+BF27+BF28+BF29+BH26+BH27+BH28+BH29=1,Cadeirante/30*FP$4,IF(BF26+BF27+BF28+BF29+BH26+BH27+BH28+BH29=2,Fixo/30*FP$4,IF(BF26+BF27+BF28+BF29+BH26+BH27+BH28+BH29&gt;2,Fixo/30*FP$4+(BF26+BF27+BF28+BF29+BH26+BH27+BH28+BH29-2)*Cadeirante/30*FP$4)))+(BE26+BE27+BE28+BG26+BG27+BG28)*Percapita/30*FP$4+(BE29+BG29)*Crechee/30*FP$4,IF(C26=1,IF(BE26+BE27+BE28+BF26+BF27+BF28+BG26+BG27+BG28+BH26+BH27+BH28&lt;=15,(BE26+BE27+BE28+BG26+BG27+BG28)*Percapita/30*FP$4,IF(BE26+BE27+BE28+BF26+BF27+BF28+BG26+BG27+BG28+BH26+BH27+BH28&gt;=16,Fixo/30*FP$4+(BE26+BE27+BE28+BF26+BF27+BF28+BG26+BG27+BG28+BH26+BH27-16)*Percapita/30*FP$4))))))</f>
        <v>0</v>
      </c>
      <c r="FQ26" s="177">
        <f>IF(C26=4,SUM(BI26+BI27+BI28+BK26+BK27+BK28)*Percapita/30*FQ$4+(BJ26+BJ27+BJ28+BL26+BL27+BL28)*Cadeirante/30*FQ$4,IF(C26=3,IF(BI29+BK29=10,Fixo/30*FQ$4+(BI26+BI27+BI28+BK26+BK27+BK28)*Percapita/30*FQ$4+(BJ29+BL29)*Cadeirante/30*FQ$4,IF(BI29+BK29&lt;=9,(BI29+BK29)*Crechee/30*FQ$4)+(BJ29+BL29)*Cadeirante/30*FQ$4+(BI26+BI27+BI28+BK26+BK27+BK28)*Percapita/30*FQ$4)+IF(BI29+BK29&gt;=11,Fixo/30*FQ$4+(BI29+BK29-10)*Crechee/30*FQ$4,0),IF(C26=2,IF(BJ26+BJ27+BJ28+BJ29+BL26+BL27+BL28+BL29=1,Cadeirante/30*FQ$4,IF(BJ26+BJ27+BJ28+BJ29+BL26+BL27+BL28+BL29=2,Fixo/30*FQ$4,IF(BJ26+BJ27+BJ28+BJ29+BL26+BL27+BL28+BL29&gt;2,Fixo/30*FQ$4+(BJ26+BJ27+BJ28+BJ29+BL26+BL27+BL28+BL29-2)*Cadeirante/30*FQ$4)))+(BI26+BI27+BI28+BK26+BK27+BK28)*Percapita/30*FQ$4+(BI29+BK29)*Crechee/30*FQ$4,IF(C26=1,IF(BI26+BI27+BI28+BJ26+BJ27+BJ28+BK26+BK27+BK28+BL26+BL27+BL28&lt;=15,(BI26+BI27+BI28+BK26+BK27+BK28)*Percapita/30*FQ$4,IF(BI26+BI27+BI28+BJ26+BJ27+BJ28+BK26+BK27+BK28+BL26+BL27+BL28&gt;=16,Fixo/30*FQ$4+(BI26+BI27+BI28+BJ26+BJ27+BJ28+BK26+BK27+BK28+BL26+BL27-16)*Percapita/30*FQ$4))))))</f>
        <v>0</v>
      </c>
      <c r="FR26" s="177">
        <f>IF(C26=4,SUM(BM26+BM27+BM28+BO26+BO27+BO28)*Percapita/30*FR$4+(BN26+BN27+BN28+BP26+BP27+BP28)*Cadeirante/30*FR$4,IF(C26=3,IF(BM29+BO29=10,Fixo/30*FR$4+(BM26+BM27+BM28+BO26+BO27+BO28)*Percapita/30*FR$4+(BN29+BP29)*Cadeirante/30*FR$4,IF(BM29+BO29&lt;=9,(BM29+BO29)*Crechee/30*FR$4)+(BN29+BP29)*Cadeirante/30*FR$4+(BM26+BM27+BM28+BO26+BO27+BO28)*Percapita/30*FR$4)+IF(BM29+BO29&gt;=11,Fixo/30*FR$4+(BM29+BO29-10)*Crechee/30*FR$4,0),IF(C26=2,IF(BN26+BN27+BN28+BN29+BP26+BP27+BP28+BP29=1,Cadeirante/30*FR$4,IF(BN26+BN27+BN28+BN29+BP26+BP27+BP28+BP29=2,Fixo/30*FR$4,IF(BN26+BN27+BN28+BN29+BP26+BP27+BP28+BP29&gt;2,Fixo/30*FR$4+(BN26+BN27+BN28+BN29+BP26+BP27+BP28+BP29-2)*Cadeirante/30*FR$4)))+(BM26+BM27+BM28+BO26+BO27+BO28)*Percapita/30*FR$4+(BM29+BO29)*Crechee/30*FR$4,IF(C26=1,IF(BM26+BM27+BM28+BN26+BN27+BN28+BO26+BO27+BO28+BP26+BP27+BP28&lt;=15,(BM26+BM27+BM28+BO26+BO27+BO28)*Percapita/30*FR$4,IF(BM26+BM27+BM28+BN26+BN27+BN28+BO26+BO27+BO28+BP26+BP27+BP28&gt;=16,Fixo/30*FR$4+(BM26+BM27+BM28+BN26+BN27+BN28+BO26+BO27+BO28+BP26+BP27-16)*Percapita/30*FR$4))))))</f>
        <v>0</v>
      </c>
      <c r="FS26" s="177">
        <f>IF(C26=4,SUM(BQ26+BQ27+BQ28+BS26+BS27+BS28)*Percapita/30*FS$4+(BR26+BR27+BR28+BT26+BT27+BT28)*Cadeirante/30*FS$4,IF(C26=3,IF(BQ29+BS29=10,Fixo/30*FS$4+(BQ26+BQ27+BQ28+BS26+BS27+BS28)*Percapita/30*FS$4+(BR29+BT29)*Cadeirante/30*FS$4,IF(BQ29+BS29&lt;=9,(BQ29+BS29)*Crechee/30*FS$4)+(BR29+BT29)*Cadeirante/30*FS$4+(BQ26+BQ27+BQ28+BS26+BS27+BS28)*Percapita/30*FS$4)+IF(BQ29+BS29&gt;=11,Fixo/30*FS$4+(BQ29+BS29-10)*Crechee/30*FS$4,0),IF(C26=2,IF(BR26+BR27+BR28+BR29+BT26+BT27+BT28+BT29=1,Cadeirante/30*FS$4,IF(BR26+BR27+BR28+BR29+BT26+BT27+BT28+BT29=2,Fixo/30*FS$4,IF(BR26+BR27+BR28+BR29+BT26+BT27+BT28+BT29&gt;2,Fixo/30*FS$4+(BR26+BR27+BR28+BR29+BT26+BT27+BT28+BT29-2)*Cadeirante/30*FS$4)))+(BQ26+BQ27+BQ28+BS26+BS27+BS28)*Percapita/30*FS$4+(BQ29+BS29)*Crechee/30*FS$4,IF(C26=1,IF(BQ26+BQ27+BQ28+BR26+BR27+BR28+BS26+BS27+BS28+BT26+BT27+BT28&lt;=15,(BQ26+BQ27+BQ28+BS26+BS27+BS28)*Percapita/30*FS$4,IF(BQ26+BQ27+BQ28+BR26+BR27+BR28+BS26+BS27+BS28+BT26+BT27+BT28&gt;=16,Fixo/30*FS$4+(BQ26+BQ27+BQ28+BR26+BR27+BR28+BS26+BS27+BS28+BT26+BT27-16)*Percapita/30*FS$4))))))</f>
        <v>0</v>
      </c>
      <c r="FT26" s="177">
        <f>IF(C26=4,SUM(BU26+BU27+BU28+BW26+BW27+BW28)*Percapita/30*FT$4+(BV26+BV27+BV28+BX26+BX27+BX28)*Cadeirante/30*FT$4,IF(C26=3,IF(BU29+BW29=10,Fixo/30*FT$4+(BU26+BU27+BU28+BW26+BW27+BW28)*Percapita/30*FT$4+(BV29+BX29)*Cadeirante/30*FT$4,IF(BU29+BW29&lt;=9,(BU29+BW29)*Crechee/30*FT$4)+(BV29+BX29)*Cadeirante/30*FT$4+(BU26+BU27+BU28+BW26+BW27+BW28)*Percapita/30*FT$4)+IF(BU29+BW29&gt;=11,Fixo/30*FT$4+(BU29+BW29-10)*Crechee/30*FT$4,0),IF(C26=2,IF(BV26+BV27+BV28+BV29+BX26+BX27+BX28+BX29=1,Cadeirante/30*FT$4,IF(BV26+BV27+BV28+BV29+BX26+BX27+BX28+BX29=2,Fixo/30*FT$4,IF(BV26+BV27+BV28+BV29+BX26+BX27+BX28+BX29&gt;2,Fixo/30*FT$4+(BV26+BV27+BV28+BV29+BX26+BX27+BX28+BX29-2)*Cadeirante/30*FT$4)))+(BU26+BU27+BU28+BW26+BW27+BW28)*Percapita/30*FT$4+(BU29+BW29)*Crechee/30*FT$4,IF(C26=1,IF(BU26+BU27+BU28+BV26+BV27+BV28+BW26+BW27+BW28+BX26+BX27+BX28&lt;=15,(BU26+BU27+BU28+BW26+BW27+BW28)*Percapita/30*FT$4,IF(BU26+BU27+BU28+BV26+BV27+BV28+BW26+BW27+BW28+BX26+BX27+BX28&gt;=16,Fixo/30*FT$4+(BU26+BU27+BU28+BV26+BV27+BV28+BW26+BW27+BW28+BX26+BX27-16)*Percapita/30*FT$4))))))</f>
        <v>0</v>
      </c>
      <c r="FU26" s="177">
        <f>IF(C26=4,SUM(BY26+BY27+BY28+CA26+CA27+CA28)*Percapita/30*FU$4+(BZ26+BZ27+BZ28+CB26+CB27+CB28)*Cadeirante/30*FU$4,IF(C26=3,IF(BY29+CA29=10,Fixo/30*FU$4+(BY26+BY27+BY28+CA26+CA27+CA28)*Percapita/30*FU$4+(BZ29+CB29)*Cadeirante/30*FU$4,IF(BY29+CA29&lt;=9,(BY29+CA29)*Crechee/30*FU$4)+(BZ29+CB29)*Cadeirante/30*FU$4+(BY26+BY27+BY28+CA26+CA27+CA28)*Percapita/30*FU$4)+IF(BY29+CA29&gt;=11,Fixo/30*FU$4+(BY29+CA29-10)*Crechee/30*FU$4,0),IF(C26=2,IF(BZ26+BZ27+BZ28+BZ29+CB26+CB27+CB28+CB29=1,Cadeirante/30*FU$4,IF(BZ26+BZ27+BZ28+BZ29+CB26+CB27+CB28+CB29=2,Fixo/30*FU$4,IF(BZ26+BZ27+BZ28+BZ29+CB26+CB27+CB28+CB29&gt;2,Fixo/30*FU$4+(BZ26+BZ27+BZ28+BZ29+CB26+CB27+CB28+CB29-2)*Cadeirante/30*FU$4)))+(BY26+BY27+BY28+CA26+CA27+CA28)*Percapita/30*FU$4+(BY29+CA29)*Crechee/30*FU$4,IF(C26=1,IF(BY26+BY27+BY28+BZ26+BZ27+BZ28+CA26+CA27+CA28+CB26+CB27+CB28&lt;=15,(BY26+BY27+BY28+CA26+CA27+CA28)*Percapita/30*FU$4,IF(BY26+BY27+BY28+BZ26+BZ27+BZ28+CA26+CA27+CA28+CB26+CB27+CB28&gt;=16,Fixo/30*FU$4+(BY26+BY27+BY28+BZ26+BZ27+BZ28+CA26+CA27+CA28+CB26+CB27-16)*Percapita/30*FU$4))))))</f>
        <v>-192.61500000000001</v>
      </c>
      <c r="FV26" s="177">
        <f>IF(C26=4,SUM(CC26+CC27+CC28+CE26+CE27+CE28)*Percapita/30*FV$4+(CD26+CD27+CD28+CF26+CF27+CF28)*Cadeirante/30*FV$4,IF(C26=3,IF(CC29+CE29=10,Fixo/30*FV$4+(CC26+CC27+CC28+CE26+CE27+CE28)*Percapita/30*FV$4+(CD29+CF29)*Cadeirante/30*FV$4,IF(CC29+CE29&lt;=9,(CC29+CE29)*Crechee/30*FV$4)+(CD29+CF29)*Cadeirante/30*FV$4+(CC26+CC27+CC28+CE26+CE27+CE28)*Percapita/30*FV$4)+IF(CC29+CE29&gt;=11,Fixo/30*FV$4+(CC29+CE29-10)*Crechee/30*FV$4,0),IF(C26=2,IF(CD26+CD27+CD28+CD29+CF26+CF27+CF28+CF29=1,Cadeirante/30*FV$4,IF(CD26+CD27+CD28+CD29+CF26+CF27+CF28+CF29=2,Fixo/30*FV$4,IF(CD26+CD27+CD28+CD29+CF26+CF27+CF28+CF29&gt;2,Fixo/30*FV$4+(CD26+CD27+CD28+CD29+CF26+CF27+CF28+CF29-2)*Cadeirante/30*FV$4)))+(CC26+CC27+CC28+CE26+CE27+CE28)*Percapita/30*FV$4+(CC29+CE29)*Crechee/30*FV$4,IF(C26=1,IF(CC26+CC27+CC28+CD26+CD27+CD28+CE26+CE27+CE28+CF26+CF27+CF28&lt;=15,(CC26+CC27+CC28+CE26+CE27+CE28)*Percapita/30*FV$4,IF(CC26+CC27+CC28+CD26+CD27+CD28+CE26+CE27+CE28+CF26+CF27+CF28&gt;=16,Fixo/30*FV$4+(CC26+CC27+CC28+CD26+CD27+CD28+CE26+CE27+CE28+CF26+CF27-16)*Percapita/30*FV$4))))))</f>
        <v>0</v>
      </c>
      <c r="FW26" s="177">
        <f>IF(C26=4,SUM(CG26+CG27+CG28+CI26+CI27+CI28)*Percapita/30*FW$4+(CH26+CH27+CH28+CJ26+CJ27+CJ28)*Cadeirante/30*FW$4,IF(C26=3,IF(CG29+CI29=10,Fixo/30*FW$4+(CG26+CG27+CG28+CI26+CI27+CI28)*Percapita/30*FW$4+(CH29+CJ29)*Cadeirante/30*FW$4,IF(CG29+CI29&lt;=9,(CG29+CI29)*Crechee/30*FW$4)+(CH29+CJ29)*Cadeirante/30*FW$4+(CG26+CG27+CG28+CI26+CI27+CI28)*Percapita/30*FW$4)+IF(CG29+CI29&gt;=11,Fixo/30*FW$4+(CG29+CI29-10)*Crechee/30*FW$4,0),IF(C26=2,IF(CH26+CH27+CH28+CH29+CJ26+CJ27+CJ28+CJ29=1,Cadeirante/30*FW$4,IF(CH26+CH27+CH28+CH29+CJ26+CJ27+CJ28+CJ29=2,Fixo/30*FW$4,IF(CH26+CH27+CH28+CH29+CJ26+CJ27+CJ28+CJ29&gt;2,Fixo/30*FW$4+(CH26+CH27+CH28+CH29+CJ26+CJ27+CJ28+CJ29-2)*Cadeirante/30*FW$4)))+(CG26+CG27+CG28+CI26+CI27+CI28)*Percapita/30*FW$4+(CG29+CI29)*Crechee/30*FW$4,IF(C26=1,IF(CG26+CG27+CG28+CH26+CH27+CH28+CI26+CI27+CI28+CJ26+CJ27+CJ28&lt;=15,(CG26+CG27+CG28+CI26+CI27+CI28)*Percapita/30*FW$4,IF(CG26+CG27+CG28+CH26+CH27+CH28+CI26+CI27+CI28+CJ26+CJ27+CJ28&gt;=16,Fixo/30*FW$4+(CG26+CG27+CG28+CH26+CH27+CH28+CI26+CI27+CI28+CJ26+CJ27-16)*Percapita/30*FW$4))))))</f>
        <v>0</v>
      </c>
      <c r="FX26" s="177">
        <f>IF(C26=4,SUM(CK26+CK27+CK28+CM26+CM27+CM28)*Percapita/30*FX$4+(CL26+CL27+CL28+CN26+CN27+CN28)*Cadeirante/30*FX$4,IF(C26=3,IF(CK29+CM29=10,Fixo/30*FX$4+(CK26+CK27+CK28+CM26+CM27+CM28)*Percapita/30*FX$4+(CL29+CN29)*Cadeirante/30*FX$4,IF(CK29+CM29&lt;=9,(CK29+CM29)*Crechee/30*FX$4)+(CL29+CN29)*Cadeirante/30*FX$4+(CK26+CK27+CK28+CM26+CM27+CM28)*Percapita/30*FX$4)+IF(CK29+CM29&gt;=11,Fixo/30*FX$4+(CK29+CM29-10)*Crechee/30*FX$4,0),IF(C26=2,IF(CL26+CL27+CL28+CL29+CN26+CN27+CN28+CN29=1,Cadeirante/30*FX$4,IF(CL26+CL27+CL28+CL29+CN26+CN27+CN28+CN29=2,Fixo/30*FX$4,IF(CL26+CL27+CL28+CL29+CN26+CN27+CN28+CN29&gt;2,Fixo/30*FX$4+(CL26+CL27+CL28+CL29+CN26+CN27+CN28+CN29-2)*Cadeirante/30*FX$4)))+(CK26+CK27+CK28+CM26+CM27+CM28)*Percapita/30*FX$4+(CK29+CM29)*Crechee/30*FX$4,IF(C26=1,IF(CK26+CK27+CK28+CL26+CL27+CL28+CM26+CM27+CM28+CN26+CN27+CN28&lt;=15,(CK26+CK27+CK28+CM26+CM27+CM28)*Percapita/30*FX$4,IF(CK26+CK27+CK28+CL26+CL27+CL28+CM26+CM27+CM28+CN26+CN27+CN28&gt;=16,Fixo/30*FX$4+(CK26+CK27+CK28+CL26+CL27+CL28+CM26+CM27+CM28+CN26+CN27-16)*Percapita/30*FX$4))))))</f>
        <v>0</v>
      </c>
      <c r="FY26" s="177">
        <f>IF(C26=4,SUM(CO26+CO27+CO28+CQ26+CQ27+CQ28)*Percapita/30*FY$4+(CP26+CP27+CP28+CR26+CR27+CR28)*Cadeirante/30*FY$4,IF(C26=3,IF(CO29+CQ29=10,Fixo/30*FY$4+(CO26+CO27+CO28+CQ26+CQ27+CQ28)*Percapita/30*FY$4+(CP29+CR29)*Cadeirante/30*FY$4,IF(CO29+CQ29&lt;=9,(CO29+CQ29)*Crechee/30*FY$4)+(CP29+CR29)*Cadeirante/30*FY$4+(CO26+CO27+CO28+CQ26+CQ27+CQ28)*Percapita/30*FY$4)+IF(CO29+CQ29&gt;=11,Fixo/30*FY$4+(CO29+CQ29-10)*Crechee/30*FY$4,0),IF(C26=2,IF(CP26+CP27+CP28+CP29+CR26+CR27+CR28+CR29=1,Cadeirante/30*FY$4,IF(CP26+CP27+CP28+CP29+CR26+CR27+CR28+CR29=2,Fixo/30*FY$4,IF(CP26+CP27+CP28+CP29+CR26+CR27+CR28+CR29&gt;2,Fixo/30*FY$4+(CP26+CP27+CP28+CP29+CR26+CR27+CR28+CR29-2)*Cadeirante/30*FY$4)))+(CO26+CO27+CO28+CQ26+CQ27+CQ28)*Percapita/30*FY$4+(CO29+CQ29)*Crechee/30*FY$4,IF(C26=1,IF(CO26+CO27+CO28+CP26+CP27+CP28+CQ26+CQ27+CQ28+CR26+CR27+CR28&lt;=15,(CO26+CO27+CO28+CQ26+CQ27+CQ28)*Percapita/30*FY$4,IF(CO26+CO27+CO28+CP26+CP27+CP28+CQ26+CQ27+CQ28+CR26+CR27+CR28&gt;=16,Fixo/30*FY$4+(CO26+CO27+CO28+CP26+CP27+CP28+CQ26+CQ27+CQ28+CR26+CR27-16)*Percapita/30*FY$4))))))</f>
        <v>0</v>
      </c>
      <c r="FZ26" s="177">
        <f>IF(C26=4,SUM(CS26+CS27+CS28+CU26+CU27+CU28)*Percapita/30*FZ$4+(CT26+CT27+CT28+CV26+CV27+CV28)*Cadeirante/30*FZ$4,IF(C26=3,IF(CS29+CU29=10,Fixo/30*FZ$4+(CS26+CS27+CS28+CU26+CU27+CU28)*Percapita/30*FZ$4+(CT29+CV29)*Cadeirante/30*FZ$4,IF(CS29+CU29&lt;=9,(CS29+CU29)*Crechee/30*FZ$4)+(CT29+CV29)*Cadeirante/30*FZ$4+(CS26+CS27+CS28+CU26+CU27+CU28)*Percapita/30*FZ$4)+IF(CS29+CU29&gt;=11,Fixo/30*FZ$4+(CS29+CU29-10)*Crechee/30*FZ$4,0),IF(C26=2,IF(CT26+CT27+CT28+CT29+CV26+CV27+CV28+CV29=1,Cadeirante/30*FZ$4,IF(CT26+CT27+CT28+CT29+CV26+CV27+CV28+CV29=2,Fixo/30*FZ$4,IF(CT26+CT27+CT28+CT29+CV26+CV27+CV28+CV29&gt;2,Fixo/30*FZ$4+(CT26+CT27+CT28+CT29+CV26+CV27+CV28+CV29-2)*Cadeirante/30*FZ$4)))+(CS26+CS27+CS28+CU26+CU27+CU28)*Percapita/30*FZ$4+(CS29+CU29)*Crechee/30*FZ$4,IF(C26=1,IF(CS26+CS27+CS28+CT26+CT27+CT28+CU26+CU27+CU28+CV26+CV27+CV28&lt;=15,(CS26+CS27+CS28+CU26+CU27+CU28)*Percapita/30*FZ$4,IF(CS26+CS27+CS28+CT26+CT27+CT28+CU26+CU27+CU28+CV26+CV27+CV28&gt;=16,Fixo/30*FZ$4+(CS26+CS27+CS28+CT26+CT27+CT28+CU26+CU27+CU28+CV26+CV27-16)*Percapita/30*FZ$4))))))</f>
        <v>0</v>
      </c>
      <c r="GA26" s="177">
        <f>IF(C26=4,SUM(CW26+CW27+CW28+CY26+CY27+CY28)*Percapita/30*GA$4+(CX26+CX27+CX28+CZ26+CZ27+CZ28)*Cadeirante/30*GA$4,IF(C26=3,IF(CW29+CY29=10,Fixo/30*GA$4+(CW26+CW27+CW28+CY26+CY27+CY28)*Percapita/30*GA$4+(CX29+CZ29)*Cadeirante/30*GA$4,IF(CW29+CY29&lt;=9,(CW29+CY29)*Crechee/30*GA$4)+(CX29+CZ29)*Cadeirante/30*GA$4+(CW26+CW27+CW28+CY26+CY27+CY28)*Percapita/30*GA$4)+IF(CW29+CY29&gt;=11,Fixo/30*GA$4+(CW29+CY29-10)*Crechee/30*GA$4,0),IF(C26=2,IF(CX26+CX27+CX28+CX29+CZ26+CZ27+CZ28+CZ29=1,Cadeirante/30*GA$4,IF(CX26+CX27+CX28+CX29+CZ26+CZ27+CZ28+CZ29=2,Fixo/30*GA$4,IF(CX26+CX27+CX28+CX29+CZ26+CZ27+CZ28+CZ29&gt;2,Fixo/30*GA$4+(CX26+CX27+CX28+CX29+CZ26+CZ27+CZ28+CZ29-2)*Cadeirante/30*GA$4)))+(CW26+CW27+CW28+CY26+CY27+CY28)*Percapita/30*GA$4+(CW29+CY29)*Crechee/30*GA$4,IF(C26=1,IF(CW26+CW27+CW28+CX26+CX27+CX28+CY26+CY27+CY28+CZ26+CZ27+CZ28&lt;=15,(CW26+CW27+CW28+CY26+CY27+CY28)*Percapita/30*GA$4,IF(CW26+CW27+CW28+CX26+CX27+CX28+CY26+CY27+CY28+CZ26+CZ27+CZ28&gt;=16,Fixo/30*GA$4+(CW26+CW27+CW28+CX26+CX27+CX28+CY26+CY27+CY28+CZ26+CZ27-16)*Percapita/30*GA$4))))))</f>
        <v>0</v>
      </c>
      <c r="GB26" s="177">
        <f>IF(C26=4,SUM(DA26+DA27+DA28+DC26+DC27+DC28)*Percapita/30*GB$4+(DB26+DB27+DB28+DD26+DD27+DD28)*Cadeirante/30*GB$4,IF(C26=3,IF(DA29+DC29=10,Fixo/30*GB$4+(DA26+DA27+DA28+DC26+DC27+DC28)*Percapita/30*GB$4+(DB29+DD29)*Cadeirante/30*GB$4,IF(DA29+DC29&lt;=9,(DA29+DC29)*Crechee/30*GB$4)+(DB29+DD29)*Cadeirante/30*GB$4+(DA26+DA27+DA28+DC26+DC27+DC28)*Percapita/30*GB$4)+IF(DA29+DC29&gt;=11,Fixo/30*GB$4+(DA29+DC29-10)*Crechee/30*GB$4,0),IF(C26=2,IF(DB26+DB27+DB28+DB29+DD26+DD27+DD28+DD29=1,Cadeirante/30*GB$4,IF(DB26+DB27+DB28+DB29+DD26+DD27+DD28+DD29=2,Fixo/30*GB$4,IF(DB26+DB27+DB28+DB29+DD26+DD27+DD28+DD29&gt;2,Fixo/30*GB$4+(DB26+DB27+DB28+DB29+DD26+DD27+DD28+DD29-2)*Cadeirante/30*GB$4)))+(DA26+DA27+DA28+DC26+DC27+DC28)*Percapita/30*GB$4+(DA29+DC29)*Crechee/30*GB$4,IF(C26=1,IF(DA26+DA27+DA28+DB26+DB27+DB28+DC26+DC27+DC28+DD26+DD27+DD28&lt;=15,(DA26+DA27+DA28+DC26+DC27+DC28)*Percapita/30*GB$4,IF(DA26+DA27+DA28+DB26+DB27+DB28+DC26+DC27+DC28+DD26+DD27+DD28&gt;=16,Fixo/30*GB$4+(DA26+DA27+DA28+DB26+DB27+DB28+DC26+DC27+DC28+DD26+DD27-16)*Percapita/30*GB$4))))))</f>
        <v>0</v>
      </c>
      <c r="GC26" s="177">
        <f>IF(C26=4,SUM(DE26+DE27+DE28+DG26+DG27+DG28)*Percapita/30*GC$4+(DF26+DF27+DF28+DH26+DH27+DH28)*Cadeirante/30*GC$4,IF(C26=3,IF(DE29+DG29=10,Fixo/30*GC$4+(DE26+DE27+DE28+DG26+DG27+DG28)*Percapita/30*GC$4+(DF29+DH29)*Cadeirante/30*GC$4,IF(DE29+DG29&lt;=9,(DE29+DG29)*Crechee/30*GC$4)+(DF29+DH29)*Cadeirante/30*GC$4+(DE26+DE27+DE28+DG26+DG27+DG28)*Percapita/30*GC$4)+IF(DE29+DG29&gt;=11,Fixo/30*GC$4+(DE29+DG29-10)*Crechee/30*GC$4,0),IF(C26=2,IF(DF26+DF27+DF28+DF29+DH26+DH27+DH28+DH29=1,Cadeirante/30*GC$4,IF(DF26+DF27+DF28+DF29+DH26+DH27+DH28+DH29=2,Fixo/30*GC$4,IF(DF26+DF27+DF28+DF29+DH26+DH27+DH28+DH29&gt;2,Fixo/30*GC$4+(DF26+DF27+DF28+DF29+DH26+DH27+DH28+DH29-2)*Cadeirante/30*GC$4)))+(DE26+DE27+DE28+DG26+DG27+DG28)*Percapita/30*GC$4+(DE29+DG29)*Crechee/30*GC$4,IF(C26=1,IF(DE26+DE27+DE28+DF26+DF27+DF28+DG26+DG27+DG28+DH26+DH27+DH28&lt;=15,(DE26+DE27+DE28+DG26+DG27+DG28)*Percapita/30*GC$4,IF(DE26+DE27+DE28+DF26+DF27+DF28+DG26+DG27+DG28+DH26+DH27+DH28&gt;=16,Fixo/30*GC$4+(DE26+DE27+DE28+DF26+DF27+DF28+DG26+DG27+DG28+DH26+DH27-16)*Percapita/30*GC$4))))))</f>
        <v>0</v>
      </c>
      <c r="GD26" s="177">
        <f>IF(C26=4,SUM(DI26+DI27+DI28+DK26+DK27+DK28)*Percapita/30*GD$4+(DJ26+DJ27+DJ28+DL26+DL27+DL28)*Cadeirante/30*GD$4,IF(C26=3,IF(DI29+DK29=10,Fixo/30*GD$4+(DI26+DI27+DI28+DK26+DK27+DK28)*Percapita/30*GD$4+(DJ29+DL29)*Cadeirante/30*GD$4,IF(DI29+DK29&lt;=9,(DI29+DK29)*Crechee/30*GD$4)+(DJ29+DL29)*Cadeirante/30*GD$4+(DI26+DI27+DI28+DK26+DK27+DK28)*Percapita/30*GD$4)+IF(DI29+DK29&gt;=11,Fixo/30*GD$4+(DI29+DK29-10)*Crechee/30*GD$4,0),IF(C26=2,IF(DJ26+DJ27+DJ28+DJ29+DL26+DL27+DL28+DL29=1,Cadeirante/30*GD$4,IF(DJ26+DJ27+DJ28+DJ29+DL26+DL27+DL28+DL29=2,Fixo/30*GD$4,IF(DJ26+DJ27+DJ28+DJ29+DL26+DL27+DL28+DL29&gt;2,Fixo/30*GD$4+(DJ26+DJ27+DJ28+DJ29+DL26+DL27+DL28+DL29-2)*Cadeirante/30*GD$4)))+(DI26+DI27+DI28+DK26+DK27+DK28)*Percapita/30*GD$4+(DI29+DK29)*Crechee/30*GD$4,IF(C26=1,IF(DI26+DI27+DI28+DJ26+DJ27+DJ28+DK26+DK27+DK28+DL26+DL27+DL28&lt;=15,(DI26+DI27+DI28+DK26+DK27+DK28)*Percapita/30*GD$4,IF(DI26+DI27+DI28+DJ26+DJ27+DJ28+DK26+DK27+DK28+DL26+DL27+DL28&gt;=16,Fixo/30*GD$4+(DI26+DI27+DI28+DJ26+DJ27+DJ28+DK26+DK27+DK28+DL26+DL27-16)*Percapita/30*GD$4))))))</f>
        <v>0</v>
      </c>
      <c r="GE26" s="177">
        <f>IF(C26=4,SUM(DM26+DM27+DM28+DO26+DO27+DO28)*Percapita/30*GE$4+(DN26+DN27+DN28+DP26+DP27+DP28)*Cadeirante/30*GE$4,IF(C26=3,IF(DM29+DO29=10,Fixo/30*GE$4+(DM26+DM27+DM28+DO26+DO27+DO28)*Percapita/30*GE$4+(DN29+DP29)*Cadeirante/30*GE$4,IF(DM29+DO29&lt;=9,(DM29+DO29)*Crechee/30*GE$4)+(DN29+DP29)*Cadeirante/30*GE$4+(DM26+DM27+DM28+DO26+DO27+DO28)*Percapita/30*GE$4)+IF(DM29+DO29&gt;=11,Fixo/30*GE$4+(DM29+DO29-10)*Crechee/30*GE$4,0),IF(C26=2,IF(DN26+DN27+DN28+DN29+DP26+DP27+DP28+DP29=1,Cadeirante/30*GE$4,IF(DN26+DN27+DN28+DN29+DP26+DP27+DP28+DP29=2,Fixo/30*GE$4,IF(DN26+DN27+DN28+DN29+DP26+DP27+DP28+DP29&gt;2,Fixo/30*GE$4+(DN26+DN27+DN28+DN29+DP26+DP27+DP28+DP29-2)*Cadeirante/30*GE$4)))+(DM26+DM27+DM28+DO26+DO27+DO28)*Percapita/30*GE$4+(DM29+DO29)*Crechee/30*GE$4,IF(C26=1,IF(DM26+DM27+DM28+DN26+DN27+DN28+DO26+DO27+DO28+DP26+DP27+DP28&lt;=15,(DM26+DM27+DM28+DO26+DO27+DO28)*Percapita/30*GE$4,IF(DM26+DM27+DM28+DN26+DN27+DN28+DO26+DO27+DO28+DP26+DP27+DP28&gt;=16,Fixo/30*GE$4+(DM26+DM27+DM28+DN26+DN27+DN28+DO26+DO27+DO28+DP26+DP27-16)*Percapita/30*GE$4))))))</f>
        <v>0</v>
      </c>
      <c r="GF26" s="177">
        <f>IF(C26=4,SUM(DQ26+DQ27+DQ28+DS26+DS27+DS28)*Percapita/30*GF$4+(DR26+DR27+DR28+DT26+DT27+DT28)*Cadeirante/30*GF$4,IF(C26=3,IF(DQ29+DS29=10,Fixo/30*GF$4+(DQ26+DQ27+DQ28+DS26+DS27+DS28)*Percapita/30*GF$4+(DR29+DT29)*Cadeirante/30*GF$4,IF(DQ29+DS29&lt;=9,(DQ29+DS29)*Crechee/30*GF$4)+(DR29+DT29)*Cadeirante/30*GF$4+(DQ26+DQ27+DQ28+DS26+DS27+DS28)*Percapita/30*GF$4)+IF(DQ29+DS29&gt;=11,Fixo/30*GF$4+(DQ29+DS29-10)*Crechee/30*GF$4,0),IF(C26=2,IF(DR26+DR27+DR28+DR29+DT26+DT27+DT28+DT29=1,Cadeirante/30*GF$4,IF(DR26+DR27+DR28+DR29+DT26+DT27+DT28+DT29=2,Fixo/30*GF$4,IF(DR26+DR27+DR28+DR29+DT26+DT27+DT28+DT29&gt;2,Fixo/30*GF$4+(DR26+DR27+DR28+DR29+DT26+DT27+DT28+DT29-2)*Cadeirante/30*GF$4)))+(DQ26+DQ27+DQ28+DS26+DS27+DS28)*Percapita/30*GF$4+(DQ29+DS29)*Crechee/30*GF$4,IF(C26=1,IF(DQ26+DQ27+DQ28+DR26+DR27+DR28+DS26+DS27+DS28+DT26+DT27+DT28&lt;=15,(DQ26+DQ27+DQ28+DS26+DS27+DS28)*Percapita/30*GF$4,IF(DQ26+DQ27+DQ28+DR26+DR27+DR28+DS26+DS27+DS28+DT26+DT27+DT28&gt;=16,Fixo/30*GF$4+(DQ26+DQ27+DQ28+DR26+DR27+DR28+DS26+DS27+DS28+DT26+DT27-16)*Percapita/30*GF$4))))))</f>
        <v>0</v>
      </c>
      <c r="GG26" s="177">
        <f>IF(C26=4,SUM(DU26+DU27+DU28+DW26+DW27+DW28)*Percapita/30*GG$4+(DV26+DV27+DV28+DX26+DX27+DX28)*Cadeirante/30*GG$4,IF(C26=3,IF(DU29+DW29=10,Fixo/30*GG$4+(DU26+DU27+DU28+DW26+DW27+DW28)*Percapita/30*GG$4+(DV29+DX29)*Cadeirante/30*GG$4,IF(DU29+DW29&lt;=9,(DU29+DW29)*Crechee/30*GG$4)+(DV29+DX29)*Cadeirante/30*GG$4+(DU26+DU27+DU28+DW26+DW27+DW28)*Percapita/30*GG$4)+IF(DU29+DW29&gt;=11,Fixo/30*GG$4+(DU29+DW29-10)*Crechee/30*GG$4,0),IF(C26=2,IF(DV26+DV27+DV28+DV29+DX26+DX27+DX28+DX29=1,Cadeirante/30*GG$4,IF(DV26+DV27+DV28+DV29+DX26+DX27+DX28+DX29=2,Fixo/30*GG$4,IF(DV26+DV27+DV28+DV29+DX26+DX27+DX28+DX29&gt;2,Fixo/30*GG$4+(DV26+DV27+DV28+DV29+DX26+DX27+DX28+DX29-2)*Cadeirante/30*GG$4)))+(DU26+DU27+DU28+DW26+DW27+DW28)*Percapita/30*GG$4+(DU29+DW29)*Crechee/30*GG$4,IF(C26=1,IF(DU26+DU27+DU28+DV26+DV27+DV28+DW26+DW27+DW28+DX26+DX27+DX28&lt;=15,(DU26+DU27+DU28+DW26+DW27+DW28)*Percapita/30*GG$4,IF(DU26+DU27+DU28+DV26+DV27+DV28+DW26+DW27+DW28+DX26+DX27+DX28&gt;=16,Fixo/30*GG$4+(DU26+DU27+DU28+DV26+DV27+DV28+DW26+DW27+DW28+DX26+DX27-16)*Percapita/30*GG$4))))))</f>
        <v>0</v>
      </c>
      <c r="GH26" s="177">
        <f>IF(C26=4,SUM(DY26+DY27+DY28+EA26+EA27+EA28)*Percapita/30*GH$4+(DZ26+DZ27+DZ28+EB26+EB27+EB28)*Cadeirante/30*GH$4,IF(C26=3,IF(DY29+EA29=10,Fixo/30*GH$4+(DY26+DY27+DY28+EA26+EA27+EA28)*Percapita/30*GH$4+(DZ29+EB29)*Cadeirante/30*GH$4,IF(DY29+EA29&lt;=9,(DY29+EA29)*Crechee/30*GH$4)+(DZ29+EB29)*Cadeirante/30*GH$4+(DY26+DY27+DY28+EA26+EA27+EA28)*Percapita/30*GH$4)+IF(DY29+EA29&gt;=11,Fixo/30*GH$4+(DY29+EA29-10)*Crechee/30*GH$4,0),IF(C26=2,IF(DZ26+DZ27+DZ28+DZ29+EB26+EB27+EB28+EB29=1,Cadeirante/30*GH$4,IF(DZ26+DZ27+DZ28+DZ29+EB26+EB27+EB28+EB29=2,Fixo/30*GH$4,IF(DZ26+DZ27+DZ28+DZ29+EB26+EB27+EB28+EB29&gt;2,Fixo/30*GH$4+(DZ26+DZ27+DZ28+DZ29+EB26+EB27+EB28+EB29-2)*Cadeirante/30*GH$4)))+(DY26+DY27+DY28+EA26+EA27+EA28)*Percapita/30*GH$4+(DY29+EA29)*Crechee/30*GH$4,IF(C26=1,IF(DY26+DY27+DY28+DZ26+DZ27+DZ28+EA26+EA27+EA28+EB26+EB27+EB28&lt;=15,(DY26+DY27+DY28+EA26+EA27+EA28)*Percapita/30*GH$4,IF(DY26+DY27+DY28+DZ26+DZ27+DZ28+EA26+EA27+EA28+EB26+EB27+EB28&gt;=16,Fixo/30*GH$4+(DY26+DY27+DY28+DZ26+DZ27+DZ28+EA26+EA27+EA28+EB26+EB27-16)*Percapita/30*GH$4))))))</f>
        <v>0</v>
      </c>
      <c r="GI26" s="177">
        <f>IF(C26=4,SUM(EC26+EC27+EC28+EE26+EE27+EE28)*Percapita/30*GI$4+(ED26+ED27+ED28+EF26+EF27+EF28)*Cadeirante/30*GI$4,IF(C26=3,IF(EC29+EE29=10,Fixo/30*GI$4+(EC26+EC27+EC28+EE26+EE27+EE28)*Percapita/30*GI$4+(ED29+EF29)*Cadeirante/30*GI$4,IF(EC29+EE29&lt;=9,(EC29+EE29)*Crechee/30*GI$4)+(ED29+EF29)*Cadeirante/30*GI$4+(EC26+EC27+EC28+EE26+EE27+EE28)*Percapita/30*GI$4)+IF(EC29+EE29&gt;=11,Fixo/30*GI$4+(EC29+EE29-10)*Crechee/30*GI$4,0),IF(C26=2,IF(ED26+ED27+ED28+ED29+EF26+EF27+EF28+EF29=1,Cadeirante/30*GI$4,IF(ED26+ED27+ED28+ED29+EF26+EF27+EF28+EF29=2,Fixo/30*GI$4,IF(ED26+ED27+ED28+ED29+EF26+EF27+EF28+EF29&gt;2,Fixo/30*GI$4+(ED26+ED27+ED28+ED29+EF26+EF27+EF28+EF29-2)*Cadeirante/30*GI$4)))+(EC26+EC27+EC28+EE26+EE27+EE28)*Percapita/30*GI$4+(EC29+EE29)*Crechee/30*GI$4,IF(C26=1,IF(EC26+EC27+EC28+ED26+ED27+ED28+EE26+EE27+EE28+EF26+EF27+EF28&lt;=15,(EC26+EC27+EC28+EE26+EE27+EE28)*Percapita/30*GI$4,IF(EC26+EC27+EC28+ED26+ED27+ED28+EE26+EE27+EE28+EF26+EF27+EF28&gt;=16,Fixo/30*GI$4+(EC26+EC27+EC28+ED26+ED27+ED28+EE26+EE27+EE28+EF26+EF27-16)*Percapita/30*GI$4))))))</f>
        <v>0</v>
      </c>
      <c r="GJ26" s="177">
        <f>IF(C26=4,SUM(EG26+EG27+EG28+EI26+EI27+EI28)*Percapita/30*GJ$4+(EH26+EH27+EH28+EJ26+EJ27+EJ28)*Cadeirante/30*GJ$4,IF(C26=3,IF(EG29+EI29=10,Fixo/30*GJ$4+(EG26+EG27+EG28+EI26+EI27+EI28)*Percapita/30*GJ$4+(EH29+EJ29)*Cadeirante/30*GJ$4,IF(EG29+EI29&lt;=9,(EG29+EI29)*Crechee/30*GJ$4)+(EH29+EJ29)*Cadeirante/30*GJ$4+(EG26+EG27+EG28+EI26+EI27+EI28)*Percapita/30*GJ$4)+IF(EG29+EI29&gt;=11,Fixo/30*GJ$4+(EG29+EI29-10)*Crechee/30*GJ$4,0),IF(C26=2,IF(EH26+EH27+EH28+EH29+EJ26+EJ27+EJ28+EJ29=1,Cadeirante/30*GJ$4,IF(EH26+EH27+EH28+EH29+EJ26+EJ27+EJ28+EJ29=2,Fixo/30*GJ$4,IF(EH26+EH27+EH28+EH29+EJ26+EJ27+EJ28+EJ29&gt;2,Fixo/30*GJ$4+(EH26+EH27+EH28+EH29+EJ26+EJ27+EJ28+EJ29-2)*Cadeirante/30*GJ$4)))+(EG26+EG27+EG28+EI26+EI27+EI28)*Percapita/30*GJ$4+(EG29+EI29)*Crechee/30*GJ$4,IF(C26=1,IF(EG26+EG27+EG28+EH26+EH27+EH28+EI26+EI27+EI28+EJ26+EJ27+EJ28&lt;=15,(EG26+EG27+EG28+EI26+EI27+EI28)*Percapita/30*GJ$4,IF(EG26+EG27+EG28+EH26+EH27+EH28+EI26+EI27+EI28+EJ26+EJ27+EJ28&gt;=16,Fixo/30*GJ$4+(EG26+EG27+EG28+EH26+EH27+EH28+EI26+EI27+EI28+EJ26+EJ27-16)*Percapita/30*GJ$4))))))</f>
        <v>0</v>
      </c>
      <c r="GK26" s="178"/>
      <c r="GL26" s="103">
        <f t="shared" si="30"/>
        <v>0</v>
      </c>
      <c r="GM26" s="124"/>
      <c r="GN26" s="104">
        <f>SUMIF(V26:V29,"&lt;0")*Cadeirante/30*GN$4+SUMIF(X26:X29,"&lt;0")*Cadeirante/30*GN$4</f>
        <v>0</v>
      </c>
      <c r="GO26" s="104">
        <f>SUMIF(Z26:Z29,"&lt;0")*Cadeirante/30*GO$4+SUMIF(AB26:AB29,"&lt;0")*Cadeirante/30*GO$4</f>
        <v>0</v>
      </c>
      <c r="GP26" s="104">
        <f>SUMIF(AD26:AD29,"&lt;0")*Cadeirante/30*GP$4+SUMIF(AF26:AF29,"&lt;0")*Cadeirante/30*GP$4</f>
        <v>0</v>
      </c>
      <c r="GQ26" s="104">
        <f>SUMIF(AH26:AH29,"&lt;0")*Cadeirante/30*GQ$4+SUMIF(AJ26:AJ29,"&lt;0")*Cadeirante/30*GQ$4</f>
        <v>0</v>
      </c>
      <c r="GR26" s="104">
        <f>SUMIF(AL26:AL29,"&lt;0")*Cadeirante/30*GR$4+SUMIF(AN26:AN29,"&lt;0")*Cadeirante/30*GR$4</f>
        <v>0</v>
      </c>
      <c r="GS26" s="104">
        <f>SUMIF(AP26:AP29,"&lt;0")*Cadeirante/30*GS$4+SUMIF(AR26:AR29,"&lt;0")*Cadeirante/30*GS$4</f>
        <v>0</v>
      </c>
      <c r="GT26" s="104">
        <f>SUMIF(AT26:AT29,"&lt;0")*Cadeirante/30*GT$4+SUMIF(AV26:AV29,"&lt;0")*Cadeirante/30*GT$4</f>
        <v>0</v>
      </c>
      <c r="GU26" s="104">
        <f>SUMIF(AX26:AX29,"&lt;0")*Cadeirante/30*GU$4+SUMIF(AZ26:AZ29,"&lt;0")*Cadeirante/30*GU$4</f>
        <v>0</v>
      </c>
      <c r="GV26" s="104">
        <f>SUMIF(BB26:BB29,"&lt;0")*Cadeirante/30*GV$4+SUMIF(BD26:BD29,"&lt;0")*Cadeirante/30*GV$4</f>
        <v>0</v>
      </c>
      <c r="GW26" s="104">
        <f>SUMIF(BF26:BF29,"&lt;0")*Cadeirante/30*GW$4+SUMIF(BH26:BH29,"&lt;0")*Cadeirante/30*GW$4</f>
        <v>0</v>
      </c>
      <c r="GX26" s="104">
        <f>SUMIF(BJ26:BJ29,"&lt;0")*Cadeirante/30*GX$4+SUMIF(BL26:BL29,"&lt;0")*Cadeirante/30*GX$4</f>
        <v>0</v>
      </c>
      <c r="GY26" s="104">
        <f>SUMIF(BN26:BN29,"&lt;0")*Cadeirante/30*GY$4+SUMIF(BP26:BP29,"&lt;0")*Cadeirante/30*GY$4</f>
        <v>0</v>
      </c>
      <c r="GZ26" s="104">
        <f>SUMIF(BR26:BR29,"&lt;0")*Cadeirante/30*GZ$4+SUMIF(BT26:BT29,"&lt;0")*Cadeirante/30*GZ$4</f>
        <v>0</v>
      </c>
      <c r="HA26" s="104">
        <f>SUMIF(BV26:BV29,"&lt;0")*Cadeirante/30*HA$4+SUMIF(BX26:BX29,"&lt;0")*Cadeirante/30*HA$4</f>
        <v>0</v>
      </c>
      <c r="HB26" s="104">
        <f>SUMIF(BZ26:BZ29,"&lt;0")*Cadeirante/30*HB$4+SUMIF(CB26:CB29,"&lt;0")*Cadeirante/30*HB$4</f>
        <v>0</v>
      </c>
      <c r="HC26" s="104">
        <f>SUMIF(CD26:CD29,"&lt;0")*Cadeirante/30*HC$4+SUMIF(CF26:CF29,"&lt;0")*Cadeirante/30*HC$4</f>
        <v>0</v>
      </c>
      <c r="HD26" s="104">
        <f>SUMIF(CH26:CH29,"&lt;0")*Cadeirante/30*HD$4+SUMIF(CJ26:CJ29,"&lt;0")*Cadeirante/30*HD$4</f>
        <v>0</v>
      </c>
      <c r="HE26" s="104">
        <f>SUMIF(CL26:CL29,"&lt;0")*Cadeirante/30*HE$4+SUMIF(CN26:CN29,"&lt;0")*Cadeirante/30*HE$4</f>
        <v>0</v>
      </c>
      <c r="HF26" s="104">
        <f>SUMIF(CP26:CP29,"&lt;0")*Cadeirante/30*HF$4+SUMIF(CR26:CR29,"&lt;0")*Cadeirante/30*HF$4</f>
        <v>0</v>
      </c>
      <c r="HG26" s="104">
        <f>SUMIF(CT26:CT29,"&lt;0")*Cadeirante/30*HG$4+SUMIF(CV26:CV29,"&lt;0")*Cadeirante/30*HG$4</f>
        <v>0</v>
      </c>
      <c r="HH26" s="104">
        <f>SUMIF(CX26:CX29,"&lt;0")*Cadeirante/30*HH$4+SUMIF(CZ26:CZ29,"&lt;0")*Cadeirante/30*HH$4</f>
        <v>0</v>
      </c>
      <c r="HI26" s="104">
        <f>SUMIF(DB26:DB29,"&lt;0")*Cadeirante/30*HI$4+SUMIF(DD26:DD29,"&lt;0")*Cadeirante/30*HI$4</f>
        <v>0</v>
      </c>
      <c r="HJ26" s="104">
        <f>SUMIF(DF26:DF29,"&lt;0")*Cadeirante/30*HJ$4+SUMIF(DH26:DH29,"&lt;0")*Cadeirante/30*HJ$4</f>
        <v>0</v>
      </c>
      <c r="HK26" s="104">
        <f>SUMIF(DJ26:DJ29,"&lt;0")*Cadeirante/30*HK$4+SUMIF(DL26:DL29,"&lt;0")*Cadeirante/30*HK$4</f>
        <v>0</v>
      </c>
      <c r="HL26" s="104">
        <f>SUMIF(DN26:DN29,"&lt;0")*Cadeirante/30*HL$4+SUMIF(DP26:DP29,"&lt;0")*Cadeirante/30*HL$4</f>
        <v>0</v>
      </c>
      <c r="HM26" s="104">
        <f>SUMIF(DR26:DR29,"&lt;0")*Cadeirante/30*HM$4+SUMIF(DT26:DT29,"&lt;0")*Cadeirante/30*HM$4</f>
        <v>0</v>
      </c>
      <c r="HN26" s="104">
        <f>SUMIF(DV26:DV29,"&lt;0")*Cadeirante/30*HN$4+SUMIF(DX26:DX29,"&lt;0")*Cadeirante/30*HN$4</f>
        <v>0</v>
      </c>
      <c r="HO26" s="104">
        <f>SUMIF(DZ26:DZ29,"&lt;0")*Cadeirante/30*HO$4+SUMIF(EB26:EB29,"&lt;0")*Cadeirante/30*HO$4</f>
        <v>0</v>
      </c>
      <c r="HP26" s="104">
        <f>SUMIF(ED26:ED29,"&lt;0")*Cadeirante/30*HP$4+SUMIF(EF26:EF29,"&lt;0")*Cadeirante/30*HP$4</f>
        <v>0</v>
      </c>
      <c r="HQ26" s="64"/>
      <c r="HR26" s="64"/>
      <c r="HS26" s="64"/>
      <c r="HT26" s="64"/>
      <c r="HU26" s="64"/>
      <c r="HV26" s="64"/>
      <c r="HW26" s="176">
        <v>17629.309999999998</v>
      </c>
      <c r="HX26" s="64"/>
      <c r="HY26" s="280">
        <f>IF(ISTEXT(EM26), VALUE(EM26), EM26)</f>
        <v>0</v>
      </c>
      <c r="HZ26" s="280">
        <f>IF(ISTEXT(EN26), VALUE(EN26), EN26)</f>
        <v>0</v>
      </c>
      <c r="IA26" s="280">
        <f>IF(ISTEXT(EO26), VALUE(EO26), EO26)</f>
        <v>0</v>
      </c>
      <c r="IB26" s="64" t="b">
        <f>HW26=FE26</f>
        <v>0</v>
      </c>
      <c r="IC26" s="64"/>
    </row>
    <row r="27" spans="1:237" s="106" customFormat="1" ht="22.5" customHeight="1" x14ac:dyDescent="0.25">
      <c r="A27" s="368" t="s">
        <v>3212</v>
      </c>
      <c r="B27" s="369" t="s">
        <v>3213</v>
      </c>
      <c r="C27" s="370" t="s">
        <v>3193</v>
      </c>
      <c r="D27" s="371" t="s">
        <v>3214</v>
      </c>
      <c r="E27" s="371" t="s">
        <v>3215</v>
      </c>
      <c r="F27" s="372" t="s">
        <v>3181</v>
      </c>
      <c r="G27" s="372" t="s">
        <v>3182</v>
      </c>
      <c r="H27" s="373" t="s">
        <v>2786</v>
      </c>
      <c r="I27" s="374" t="s">
        <v>2786</v>
      </c>
      <c r="J27" s="421" t="s">
        <v>3183</v>
      </c>
      <c r="K27" s="421" t="s">
        <v>3185</v>
      </c>
      <c r="L27" s="329">
        <f>CONTINUA!BV27</f>
        <v>0</v>
      </c>
      <c r="M27" s="329">
        <f>CONTINUA!BW27</f>
        <v>0</v>
      </c>
      <c r="N27" s="895"/>
      <c r="O27" s="896" t="s">
        <v>3408</v>
      </c>
      <c r="P27" s="897">
        <v>0</v>
      </c>
      <c r="Q27" s="400"/>
      <c r="R27" s="401"/>
      <c r="S27" s="400"/>
      <c r="T27" s="401"/>
      <c r="U27" s="400"/>
      <c r="V27" s="401"/>
      <c r="W27" s="400"/>
      <c r="X27" s="401"/>
      <c r="Y27" s="400"/>
      <c r="Z27" s="401"/>
      <c r="AA27" s="400"/>
      <c r="AB27" s="401"/>
      <c r="AC27" s="400"/>
      <c r="AD27" s="401"/>
      <c r="AE27" s="400"/>
      <c r="AF27" s="401"/>
      <c r="AG27" s="400"/>
      <c r="AH27" s="401"/>
      <c r="AI27" s="400"/>
      <c r="AJ27" s="401"/>
      <c r="AK27" s="400"/>
      <c r="AL27" s="401"/>
      <c r="AM27" s="400"/>
      <c r="AN27" s="401"/>
      <c r="AO27" s="400"/>
      <c r="AP27" s="401"/>
      <c r="AQ27" s="400"/>
      <c r="AR27" s="401"/>
      <c r="AS27" s="400"/>
      <c r="AT27" s="401"/>
      <c r="AU27" s="400"/>
      <c r="AV27" s="401"/>
      <c r="AW27" s="400"/>
      <c r="AX27" s="401"/>
      <c r="AY27" s="400"/>
      <c r="AZ27" s="401"/>
      <c r="BA27" s="400"/>
      <c r="BB27" s="401"/>
      <c r="BC27" s="400"/>
      <c r="BD27" s="401"/>
      <c r="BE27" s="400"/>
      <c r="BF27" s="401"/>
      <c r="BG27" s="400"/>
      <c r="BH27" s="401"/>
      <c r="BI27" s="400"/>
      <c r="BJ27" s="401"/>
      <c r="BK27" s="400"/>
      <c r="BL27" s="401"/>
      <c r="BM27" s="400"/>
      <c r="BN27" s="401"/>
      <c r="BO27" s="400"/>
      <c r="BP27" s="401"/>
      <c r="BQ27" s="400"/>
      <c r="BR27" s="401"/>
      <c r="BS27" s="400"/>
      <c r="BT27" s="401"/>
      <c r="BU27" s="400"/>
      <c r="BV27" s="401"/>
      <c r="BW27" s="400"/>
      <c r="BX27" s="401"/>
      <c r="BY27" s="400"/>
      <c r="BZ27" s="401"/>
      <c r="CA27" s="400"/>
      <c r="CB27" s="401"/>
      <c r="CC27" s="400"/>
      <c r="CD27" s="401"/>
      <c r="CE27" s="400"/>
      <c r="CF27" s="401"/>
      <c r="CG27" s="400"/>
      <c r="CH27" s="401"/>
      <c r="CI27" s="400"/>
      <c r="CJ27" s="401"/>
      <c r="CK27" s="400"/>
      <c r="CL27" s="401"/>
      <c r="CM27" s="400"/>
      <c r="CN27" s="401"/>
      <c r="CO27" s="400"/>
      <c r="CP27" s="401"/>
      <c r="CQ27" s="400"/>
      <c r="CR27" s="401"/>
      <c r="CS27" s="400"/>
      <c r="CT27" s="401"/>
      <c r="CU27" s="400"/>
      <c r="CV27" s="401"/>
      <c r="CW27" s="400"/>
      <c r="CX27" s="401"/>
      <c r="CY27" s="400"/>
      <c r="CZ27" s="401"/>
      <c r="DA27" s="400"/>
      <c r="DB27" s="401"/>
      <c r="DC27" s="400"/>
      <c r="DD27" s="401"/>
      <c r="DE27" s="400"/>
      <c r="DF27" s="401"/>
      <c r="DG27" s="400"/>
      <c r="DH27" s="401"/>
      <c r="DI27" s="400"/>
      <c r="DJ27" s="401"/>
      <c r="DK27" s="400"/>
      <c r="DL27" s="401"/>
      <c r="DM27" s="400"/>
      <c r="DN27" s="401"/>
      <c r="DO27" s="400"/>
      <c r="DP27" s="401"/>
      <c r="DQ27" s="400"/>
      <c r="DR27" s="401"/>
      <c r="DS27" s="400"/>
      <c r="DT27" s="401"/>
      <c r="DU27" s="400"/>
      <c r="DV27" s="401"/>
      <c r="DW27" s="400"/>
      <c r="DX27" s="401"/>
      <c r="DY27" s="400"/>
      <c r="DZ27" s="401"/>
      <c r="EA27" s="400"/>
      <c r="EB27" s="401"/>
      <c r="EC27" s="400"/>
      <c r="ED27" s="401"/>
      <c r="EE27" s="400"/>
      <c r="EF27" s="401"/>
      <c r="EG27" s="400"/>
      <c r="EH27" s="401"/>
      <c r="EI27" s="400"/>
      <c r="EJ27" s="447"/>
      <c r="EK27" s="511"/>
      <c r="EL27" s="514"/>
      <c r="EM27" s="448"/>
      <c r="EN27" s="344"/>
      <c r="EO27" s="345"/>
      <c r="EP27" s="171">
        <f t="shared" si="22"/>
        <v>0</v>
      </c>
      <c r="EQ27" s="171">
        <f t="shared" si="23"/>
        <v>0</v>
      </c>
      <c r="ER27" s="171">
        <f t="shared" si="24"/>
        <v>0</v>
      </c>
      <c r="ES27" s="171">
        <f t="shared" si="25"/>
        <v>0</v>
      </c>
      <c r="ET27" s="171">
        <f t="shared" si="26"/>
        <v>0</v>
      </c>
      <c r="EU27" s="171">
        <f t="shared" si="27"/>
        <v>0</v>
      </c>
      <c r="EV27" s="172">
        <f t="shared" si="28"/>
        <v>0</v>
      </c>
      <c r="EW27" s="173"/>
      <c r="EX27" s="248">
        <f t="shared" si="45"/>
        <v>0</v>
      </c>
      <c r="EY27" s="174">
        <f>(L27*regular)+(M27*Cadeirantee)</f>
        <v>0</v>
      </c>
      <c r="EZ27" s="249">
        <f>SUMIF(FG27:GJ27,"&gt;0")</f>
        <v>0</v>
      </c>
      <c r="FA27" s="249">
        <f>SUMIF(FG27:GJ27,"&lt;0")+SUMIF(GN27:HP27,"&lt;0")</f>
        <v>0</v>
      </c>
      <c r="FB27" s="174">
        <v>0</v>
      </c>
      <c r="FC27" s="126">
        <f>N27*km*'VALORES TABELA'!$B$13</f>
        <v>0</v>
      </c>
      <c r="FD27" s="250">
        <f t="shared" ref="FD27:FD30" si="46">GL27</f>
        <v>0</v>
      </c>
      <c r="FE27" s="105"/>
      <c r="FF27" s="119"/>
      <c r="FG27" s="119"/>
      <c r="FH27" s="119"/>
      <c r="FI27" s="119"/>
      <c r="FJ27" s="119"/>
      <c r="FK27" s="119"/>
      <c r="FL27" s="119"/>
      <c r="FM27" s="119"/>
      <c r="FN27" s="119"/>
      <c r="FO27" s="119"/>
      <c r="FP27" s="119"/>
      <c r="FQ27" s="119"/>
      <c r="FR27" s="119"/>
      <c r="FS27" s="119"/>
      <c r="FT27" s="119"/>
      <c r="FU27" s="119"/>
      <c r="FV27" s="119"/>
      <c r="FW27" s="119"/>
      <c r="FX27" s="119"/>
      <c r="FY27" s="119"/>
      <c r="FZ27" s="119"/>
      <c r="GA27" s="119"/>
      <c r="GB27" s="119"/>
      <c r="GC27" s="119"/>
      <c r="GD27" s="119"/>
      <c r="GE27" s="119"/>
      <c r="GF27" s="119"/>
      <c r="GG27" s="119"/>
      <c r="GH27" s="119"/>
      <c r="GI27" s="119"/>
      <c r="GJ27" s="119"/>
      <c r="GK27" s="251"/>
      <c r="GL27" s="103">
        <f t="shared" si="30"/>
        <v>0</v>
      </c>
      <c r="GM27" s="124"/>
      <c r="GN27" s="104"/>
      <c r="GO27" s="104"/>
      <c r="GP27" s="104"/>
      <c r="GQ27" s="104"/>
      <c r="GR27" s="104"/>
      <c r="GS27" s="104"/>
      <c r="GT27" s="104"/>
      <c r="GU27" s="104"/>
      <c r="GV27" s="104"/>
      <c r="GW27" s="104"/>
      <c r="GX27" s="104"/>
      <c r="GY27" s="104"/>
      <c r="GZ27" s="104"/>
      <c r="HA27" s="104"/>
      <c r="HB27" s="104"/>
      <c r="HC27" s="104"/>
      <c r="HD27" s="104"/>
      <c r="HE27" s="104"/>
      <c r="HF27" s="104"/>
      <c r="HG27" s="104"/>
      <c r="HH27" s="104"/>
      <c r="HI27" s="104"/>
      <c r="HJ27" s="104"/>
      <c r="HK27" s="104"/>
      <c r="HL27" s="104"/>
      <c r="HM27" s="104"/>
      <c r="HN27" s="104"/>
      <c r="HO27" s="104"/>
      <c r="HP27" s="104"/>
      <c r="HQ27" s="64"/>
      <c r="HR27" s="64"/>
      <c r="HS27" s="64"/>
      <c r="HT27" s="64"/>
      <c r="HU27" s="64"/>
      <c r="HV27" s="64"/>
      <c r="HW27" s="105"/>
      <c r="HX27" s="64"/>
      <c r="HY27" s="280">
        <f t="shared" ref="HY27:HY30" si="47">IF(ISTEXT(EM27), VALUE(EM27), EM27)</f>
        <v>0</v>
      </c>
      <c r="HZ27" s="280">
        <f t="shared" ref="HZ27:HZ30" si="48">IF(ISTEXT(EN27), VALUE(EN27), EN27)</f>
        <v>0</v>
      </c>
      <c r="IA27" s="280">
        <f t="shared" ref="IA27:IA30" si="49">IF(ISTEXT(EO27), VALUE(EO27), EO27)</f>
        <v>0</v>
      </c>
      <c r="IB27" s="64"/>
      <c r="IC27" s="64"/>
    </row>
    <row r="28" spans="1:237" s="106" customFormat="1" ht="22.5" customHeight="1" x14ac:dyDescent="0.25">
      <c r="A28" s="368" t="s">
        <v>3212</v>
      </c>
      <c r="B28" s="369" t="s">
        <v>3213</v>
      </c>
      <c r="C28" s="375" t="s">
        <v>3193</v>
      </c>
      <c r="D28" s="371" t="s">
        <v>3214</v>
      </c>
      <c r="E28" s="371" t="s">
        <v>3215</v>
      </c>
      <c r="F28" s="376" t="s">
        <v>3181</v>
      </c>
      <c r="G28" s="376" t="s">
        <v>3182</v>
      </c>
      <c r="H28" s="373" t="s">
        <v>2786</v>
      </c>
      <c r="I28" s="374" t="s">
        <v>2786</v>
      </c>
      <c r="J28" s="421" t="s">
        <v>3183</v>
      </c>
      <c r="K28" s="422" t="s">
        <v>3186</v>
      </c>
      <c r="L28" s="329">
        <f>CONTINUA!BV28</f>
        <v>0</v>
      </c>
      <c r="M28" s="329">
        <f>CONTINUA!BW28</f>
        <v>0</v>
      </c>
      <c r="N28" s="895"/>
      <c r="O28" s="896" t="s">
        <v>3408</v>
      </c>
      <c r="P28" s="897">
        <v>0</v>
      </c>
      <c r="Q28" s="400"/>
      <c r="R28" s="401"/>
      <c r="S28" s="400"/>
      <c r="T28" s="401"/>
      <c r="U28" s="400"/>
      <c r="V28" s="401"/>
      <c r="W28" s="400"/>
      <c r="X28" s="401"/>
      <c r="Y28" s="400"/>
      <c r="Z28" s="401"/>
      <c r="AA28" s="400"/>
      <c r="AB28" s="401"/>
      <c r="AC28" s="400"/>
      <c r="AD28" s="401"/>
      <c r="AE28" s="400"/>
      <c r="AF28" s="401"/>
      <c r="AG28" s="400"/>
      <c r="AH28" s="401"/>
      <c r="AI28" s="400"/>
      <c r="AJ28" s="401"/>
      <c r="AK28" s="400"/>
      <c r="AL28" s="401"/>
      <c r="AM28" s="400"/>
      <c r="AN28" s="401"/>
      <c r="AO28" s="400"/>
      <c r="AP28" s="401"/>
      <c r="AQ28" s="400"/>
      <c r="AR28" s="401"/>
      <c r="AS28" s="400"/>
      <c r="AT28" s="401"/>
      <c r="AU28" s="400"/>
      <c r="AV28" s="401"/>
      <c r="AW28" s="400"/>
      <c r="AX28" s="401"/>
      <c r="AY28" s="400"/>
      <c r="AZ28" s="401"/>
      <c r="BA28" s="400"/>
      <c r="BB28" s="401"/>
      <c r="BC28" s="400"/>
      <c r="BD28" s="401"/>
      <c r="BE28" s="400"/>
      <c r="BF28" s="401"/>
      <c r="BG28" s="400"/>
      <c r="BH28" s="401"/>
      <c r="BI28" s="400"/>
      <c r="BJ28" s="401"/>
      <c r="BK28" s="400"/>
      <c r="BL28" s="401"/>
      <c r="BM28" s="400"/>
      <c r="BN28" s="401"/>
      <c r="BO28" s="400"/>
      <c r="BP28" s="401"/>
      <c r="BQ28" s="400"/>
      <c r="BR28" s="401"/>
      <c r="BS28" s="400"/>
      <c r="BT28" s="401"/>
      <c r="BU28" s="400"/>
      <c r="BV28" s="401"/>
      <c r="BW28" s="400"/>
      <c r="BX28" s="401"/>
      <c r="BY28" s="400"/>
      <c r="BZ28" s="401"/>
      <c r="CA28" s="400"/>
      <c r="CB28" s="401"/>
      <c r="CC28" s="400"/>
      <c r="CD28" s="401"/>
      <c r="CE28" s="400"/>
      <c r="CF28" s="401"/>
      <c r="CG28" s="400"/>
      <c r="CH28" s="401"/>
      <c r="CI28" s="400"/>
      <c r="CJ28" s="401"/>
      <c r="CK28" s="400"/>
      <c r="CL28" s="401"/>
      <c r="CM28" s="400"/>
      <c r="CN28" s="401"/>
      <c r="CO28" s="400"/>
      <c r="CP28" s="401"/>
      <c r="CQ28" s="400"/>
      <c r="CR28" s="401"/>
      <c r="CS28" s="400"/>
      <c r="CT28" s="401"/>
      <c r="CU28" s="400"/>
      <c r="CV28" s="401"/>
      <c r="CW28" s="400"/>
      <c r="CX28" s="401"/>
      <c r="CY28" s="400"/>
      <c r="CZ28" s="401"/>
      <c r="DA28" s="400"/>
      <c r="DB28" s="401"/>
      <c r="DC28" s="400"/>
      <c r="DD28" s="401"/>
      <c r="DE28" s="400"/>
      <c r="DF28" s="401"/>
      <c r="DG28" s="400"/>
      <c r="DH28" s="401"/>
      <c r="DI28" s="400"/>
      <c r="DJ28" s="401"/>
      <c r="DK28" s="400"/>
      <c r="DL28" s="401"/>
      <c r="DM28" s="400"/>
      <c r="DN28" s="401"/>
      <c r="DO28" s="400"/>
      <c r="DP28" s="401"/>
      <c r="DQ28" s="400"/>
      <c r="DR28" s="401"/>
      <c r="DS28" s="400"/>
      <c r="DT28" s="401"/>
      <c r="DU28" s="400"/>
      <c r="DV28" s="401"/>
      <c r="DW28" s="400"/>
      <c r="DX28" s="401"/>
      <c r="DY28" s="400"/>
      <c r="DZ28" s="401"/>
      <c r="EA28" s="400"/>
      <c r="EB28" s="401"/>
      <c r="EC28" s="400"/>
      <c r="ED28" s="401"/>
      <c r="EE28" s="400"/>
      <c r="EF28" s="401"/>
      <c r="EG28" s="400"/>
      <c r="EH28" s="401"/>
      <c r="EI28" s="400"/>
      <c r="EJ28" s="447"/>
      <c r="EK28" s="511"/>
      <c r="EL28" s="514"/>
      <c r="EM28" s="448"/>
      <c r="EN28" s="344"/>
      <c r="EO28" s="345"/>
      <c r="EP28" s="171">
        <f t="shared" si="22"/>
        <v>0</v>
      </c>
      <c r="EQ28" s="171">
        <f t="shared" si="23"/>
        <v>0</v>
      </c>
      <c r="ER28" s="171">
        <f t="shared" si="24"/>
        <v>0</v>
      </c>
      <c r="ES28" s="171">
        <f t="shared" si="25"/>
        <v>0</v>
      </c>
      <c r="ET28" s="171">
        <f t="shared" si="26"/>
        <v>0</v>
      </c>
      <c r="EU28" s="171">
        <f t="shared" si="27"/>
        <v>0</v>
      </c>
      <c r="EV28" s="172">
        <f t="shared" si="28"/>
        <v>0</v>
      </c>
      <c r="EW28" s="125"/>
      <c r="EX28" s="248">
        <f t="shared" si="45"/>
        <v>0</v>
      </c>
      <c r="EY28" s="174">
        <f>(L28*regular)+(M28*Cadeirantee)</f>
        <v>0</v>
      </c>
      <c r="EZ28" s="249">
        <f>SUMIF(FG28:GJ28,"&gt;0")</f>
        <v>0</v>
      </c>
      <c r="FA28" s="249">
        <f>SUMIF(FG28:GJ28,"&lt;0")+SUMIF(GN28:HP28,"&lt;0")</f>
        <v>0</v>
      </c>
      <c r="FB28" s="174">
        <v>0</v>
      </c>
      <c r="FC28" s="126">
        <f>N28*km*'VALORES TABELA'!$B$13</f>
        <v>0</v>
      </c>
      <c r="FD28" s="250">
        <f t="shared" si="46"/>
        <v>0</v>
      </c>
      <c r="FE28" s="105"/>
      <c r="FF28" s="108"/>
      <c r="FG28" s="108"/>
      <c r="FH28" s="108"/>
      <c r="FI28" s="108"/>
      <c r="FJ28" s="108"/>
      <c r="FK28" s="108"/>
      <c r="FL28" s="108"/>
      <c r="FM28" s="108"/>
      <c r="FN28" s="108"/>
      <c r="FO28" s="108"/>
      <c r="FP28" s="108"/>
      <c r="FQ28" s="108"/>
      <c r="FR28" s="108"/>
      <c r="FS28" s="108"/>
      <c r="FT28" s="108"/>
      <c r="FU28" s="108"/>
      <c r="FV28" s="108"/>
      <c r="FW28" s="108"/>
      <c r="FX28" s="108"/>
      <c r="FY28" s="108"/>
      <c r="FZ28" s="108"/>
      <c r="GA28" s="108"/>
      <c r="GB28" s="108"/>
      <c r="GC28" s="108"/>
      <c r="GD28" s="108"/>
      <c r="GE28" s="108"/>
      <c r="GF28" s="108"/>
      <c r="GG28" s="108"/>
      <c r="GH28" s="108"/>
      <c r="GI28" s="108"/>
      <c r="GJ28" s="108"/>
      <c r="GK28" s="251"/>
      <c r="GL28" s="103">
        <f t="shared" si="30"/>
        <v>0</v>
      </c>
      <c r="GM28" s="124"/>
      <c r="GN28" s="104"/>
      <c r="GO28" s="104"/>
      <c r="GP28" s="104"/>
      <c r="GQ28" s="104"/>
      <c r="GR28" s="104"/>
      <c r="GS28" s="104"/>
      <c r="GT28" s="104"/>
      <c r="GU28" s="104"/>
      <c r="GV28" s="104"/>
      <c r="GW28" s="104"/>
      <c r="GX28" s="104"/>
      <c r="GY28" s="104"/>
      <c r="GZ28" s="104"/>
      <c r="HA28" s="104"/>
      <c r="HB28" s="104"/>
      <c r="HC28" s="104"/>
      <c r="HD28" s="104"/>
      <c r="HE28" s="104"/>
      <c r="HF28" s="104"/>
      <c r="HG28" s="104"/>
      <c r="HH28" s="104"/>
      <c r="HI28" s="104"/>
      <c r="HJ28" s="104"/>
      <c r="HK28" s="104"/>
      <c r="HL28" s="104"/>
      <c r="HM28" s="104"/>
      <c r="HN28" s="104"/>
      <c r="HO28" s="104"/>
      <c r="HP28" s="104"/>
      <c r="HQ28" s="64"/>
      <c r="HR28" s="64"/>
      <c r="HS28" s="64"/>
      <c r="HT28" s="64"/>
      <c r="HU28" s="64"/>
      <c r="HV28" s="64"/>
      <c r="HW28" s="105"/>
      <c r="HX28" s="64"/>
      <c r="HY28" s="280">
        <f t="shared" si="47"/>
        <v>0</v>
      </c>
      <c r="HZ28" s="280">
        <f t="shared" si="48"/>
        <v>0</v>
      </c>
      <c r="IA28" s="280">
        <f t="shared" si="49"/>
        <v>0</v>
      </c>
      <c r="IB28" s="64"/>
      <c r="IC28" s="64"/>
    </row>
    <row r="29" spans="1:237" s="106" customFormat="1" ht="22.5" customHeight="1" x14ac:dyDescent="0.25">
      <c r="A29" s="368" t="s">
        <v>3212</v>
      </c>
      <c r="B29" s="369" t="s">
        <v>3213</v>
      </c>
      <c r="C29" s="375" t="s">
        <v>3193</v>
      </c>
      <c r="D29" s="371" t="s">
        <v>3214</v>
      </c>
      <c r="E29" s="371" t="s">
        <v>3215</v>
      </c>
      <c r="F29" s="376" t="s">
        <v>3181</v>
      </c>
      <c r="G29" s="376" t="s">
        <v>3182</v>
      </c>
      <c r="H29" s="373" t="s">
        <v>2786</v>
      </c>
      <c r="I29" s="374" t="s">
        <v>2786</v>
      </c>
      <c r="J29" s="421" t="s">
        <v>3183</v>
      </c>
      <c r="K29" s="423" t="s">
        <v>3187</v>
      </c>
      <c r="L29" s="329">
        <f>CONTINUA!BV29</f>
        <v>0</v>
      </c>
      <c r="M29" s="329">
        <f>CONTINUA!BW29</f>
        <v>0</v>
      </c>
      <c r="N29" s="895"/>
      <c r="O29" s="896" t="s">
        <v>3408</v>
      </c>
      <c r="P29" s="897">
        <v>0</v>
      </c>
      <c r="Q29" s="400"/>
      <c r="R29" s="401"/>
      <c r="S29" s="400"/>
      <c r="T29" s="401"/>
      <c r="U29" s="400"/>
      <c r="V29" s="401"/>
      <c r="W29" s="400"/>
      <c r="X29" s="401"/>
      <c r="Y29" s="400"/>
      <c r="Z29" s="401"/>
      <c r="AA29" s="400"/>
      <c r="AB29" s="401"/>
      <c r="AC29" s="400"/>
      <c r="AD29" s="401"/>
      <c r="AE29" s="400"/>
      <c r="AF29" s="401"/>
      <c r="AG29" s="400"/>
      <c r="AH29" s="401"/>
      <c r="AI29" s="400"/>
      <c r="AJ29" s="401"/>
      <c r="AK29" s="400"/>
      <c r="AL29" s="401"/>
      <c r="AM29" s="400"/>
      <c r="AN29" s="401"/>
      <c r="AO29" s="400"/>
      <c r="AP29" s="401"/>
      <c r="AQ29" s="400"/>
      <c r="AR29" s="401"/>
      <c r="AS29" s="400"/>
      <c r="AT29" s="401"/>
      <c r="AU29" s="400"/>
      <c r="AV29" s="401"/>
      <c r="AW29" s="400"/>
      <c r="AX29" s="401"/>
      <c r="AY29" s="400"/>
      <c r="AZ29" s="401"/>
      <c r="BA29" s="400"/>
      <c r="BB29" s="401"/>
      <c r="BC29" s="400"/>
      <c r="BD29" s="401"/>
      <c r="BE29" s="400"/>
      <c r="BF29" s="401"/>
      <c r="BG29" s="400"/>
      <c r="BH29" s="401"/>
      <c r="BI29" s="400"/>
      <c r="BJ29" s="401"/>
      <c r="BK29" s="400"/>
      <c r="BL29" s="401"/>
      <c r="BM29" s="400"/>
      <c r="BN29" s="401"/>
      <c r="BO29" s="400"/>
      <c r="BP29" s="401"/>
      <c r="BQ29" s="400"/>
      <c r="BR29" s="401"/>
      <c r="BS29" s="400"/>
      <c r="BT29" s="401"/>
      <c r="BU29" s="400"/>
      <c r="BV29" s="401"/>
      <c r="BW29" s="400"/>
      <c r="BX29" s="401"/>
      <c r="BY29" s="400"/>
      <c r="BZ29" s="401"/>
      <c r="CA29" s="400"/>
      <c r="CB29" s="401"/>
      <c r="CC29" s="400"/>
      <c r="CD29" s="401"/>
      <c r="CE29" s="400"/>
      <c r="CF29" s="401"/>
      <c r="CG29" s="400"/>
      <c r="CH29" s="401"/>
      <c r="CI29" s="400"/>
      <c r="CJ29" s="401"/>
      <c r="CK29" s="400"/>
      <c r="CL29" s="401"/>
      <c r="CM29" s="400"/>
      <c r="CN29" s="401"/>
      <c r="CO29" s="400"/>
      <c r="CP29" s="401"/>
      <c r="CQ29" s="400"/>
      <c r="CR29" s="401"/>
      <c r="CS29" s="400"/>
      <c r="CT29" s="401"/>
      <c r="CU29" s="400"/>
      <c r="CV29" s="401"/>
      <c r="CW29" s="400"/>
      <c r="CX29" s="401"/>
      <c r="CY29" s="400"/>
      <c r="CZ29" s="401"/>
      <c r="DA29" s="400"/>
      <c r="DB29" s="401"/>
      <c r="DC29" s="400"/>
      <c r="DD29" s="401"/>
      <c r="DE29" s="400"/>
      <c r="DF29" s="401"/>
      <c r="DG29" s="400"/>
      <c r="DH29" s="401"/>
      <c r="DI29" s="400"/>
      <c r="DJ29" s="401"/>
      <c r="DK29" s="400"/>
      <c r="DL29" s="401"/>
      <c r="DM29" s="400"/>
      <c r="DN29" s="401"/>
      <c r="DO29" s="400"/>
      <c r="DP29" s="401"/>
      <c r="DQ29" s="400"/>
      <c r="DR29" s="401"/>
      <c r="DS29" s="400"/>
      <c r="DT29" s="401"/>
      <c r="DU29" s="400"/>
      <c r="DV29" s="401"/>
      <c r="DW29" s="400"/>
      <c r="DX29" s="401"/>
      <c r="DY29" s="400"/>
      <c r="DZ29" s="401"/>
      <c r="EA29" s="400"/>
      <c r="EB29" s="401"/>
      <c r="EC29" s="400"/>
      <c r="ED29" s="401"/>
      <c r="EE29" s="400"/>
      <c r="EF29" s="401"/>
      <c r="EG29" s="400"/>
      <c r="EH29" s="401"/>
      <c r="EI29" s="400"/>
      <c r="EJ29" s="447"/>
      <c r="EK29" s="511"/>
      <c r="EL29" s="514"/>
      <c r="EM29" s="448"/>
      <c r="EN29" s="344"/>
      <c r="EO29" s="345"/>
      <c r="EP29" s="171">
        <f t="shared" si="22"/>
        <v>0</v>
      </c>
      <c r="EQ29" s="171">
        <f t="shared" si="23"/>
        <v>0</v>
      </c>
      <c r="ER29" s="171">
        <f t="shared" si="24"/>
        <v>0</v>
      </c>
      <c r="ES29" s="171">
        <f t="shared" si="25"/>
        <v>0</v>
      </c>
      <c r="ET29" s="171">
        <f t="shared" si="26"/>
        <v>0</v>
      </c>
      <c r="EU29" s="171">
        <f t="shared" si="27"/>
        <v>0</v>
      </c>
      <c r="EV29" s="172">
        <f t="shared" si="28"/>
        <v>0</v>
      </c>
      <c r="EW29" s="127"/>
      <c r="EX29" s="248">
        <f t="shared" si="45"/>
        <v>0</v>
      </c>
      <c r="EY29" s="174">
        <f>(L29*regular)+(M29*Cadeirantee)</f>
        <v>0</v>
      </c>
      <c r="EZ29" s="249">
        <f>SUMIF(FG29:GJ29,"&gt;0")</f>
        <v>0</v>
      </c>
      <c r="FA29" s="249">
        <f>SUMIF(FG29:GJ29,"&lt;0")+SUMIF(GN29:HP29,"&lt;0")</f>
        <v>0</v>
      </c>
      <c r="FB29" s="174">
        <v>0</v>
      </c>
      <c r="FC29" s="126">
        <f>N29*km*'VALORES TABELA'!$B$13</f>
        <v>0</v>
      </c>
      <c r="FD29" s="250">
        <f t="shared" si="46"/>
        <v>0</v>
      </c>
      <c r="FE29" s="105"/>
      <c r="FF29" s="118"/>
      <c r="FG29" s="118"/>
      <c r="FH29" s="118"/>
      <c r="FI29" s="118"/>
      <c r="FJ29" s="118"/>
      <c r="FK29" s="118"/>
      <c r="FL29" s="118"/>
      <c r="FM29" s="118"/>
      <c r="FN29" s="118"/>
      <c r="FO29" s="118"/>
      <c r="FP29" s="118"/>
      <c r="FQ29" s="118"/>
      <c r="FR29" s="118"/>
      <c r="FS29" s="118"/>
      <c r="FT29" s="118"/>
      <c r="FU29" s="118"/>
      <c r="FV29" s="118"/>
      <c r="FW29" s="118"/>
      <c r="FX29" s="118"/>
      <c r="FY29" s="118"/>
      <c r="FZ29" s="118"/>
      <c r="GA29" s="118"/>
      <c r="GB29" s="118"/>
      <c r="GC29" s="118"/>
      <c r="GD29" s="118"/>
      <c r="GE29" s="118"/>
      <c r="GF29" s="118"/>
      <c r="GG29" s="118"/>
      <c r="GH29" s="118"/>
      <c r="GI29" s="118"/>
      <c r="GJ29" s="118"/>
      <c r="GK29" s="252"/>
      <c r="GL29" s="103">
        <f t="shared" si="30"/>
        <v>0</v>
      </c>
      <c r="GM29" s="124"/>
      <c r="GN29" s="104"/>
      <c r="GO29" s="104"/>
      <c r="GP29" s="104"/>
      <c r="GQ29" s="104"/>
      <c r="GR29" s="104"/>
      <c r="GS29" s="104"/>
      <c r="GT29" s="104"/>
      <c r="GU29" s="104"/>
      <c r="GV29" s="104"/>
      <c r="GW29" s="104"/>
      <c r="GX29" s="104"/>
      <c r="GY29" s="104"/>
      <c r="GZ29" s="104"/>
      <c r="HA29" s="104"/>
      <c r="HB29" s="104"/>
      <c r="HC29" s="104"/>
      <c r="HD29" s="104"/>
      <c r="HE29" s="104"/>
      <c r="HF29" s="104"/>
      <c r="HG29" s="104"/>
      <c r="HH29" s="104"/>
      <c r="HI29" s="104"/>
      <c r="HJ29" s="104"/>
      <c r="HK29" s="104"/>
      <c r="HL29" s="104"/>
      <c r="HM29" s="104"/>
      <c r="HN29" s="104"/>
      <c r="HO29" s="104"/>
      <c r="HP29" s="104"/>
      <c r="HQ29" s="64"/>
      <c r="HR29" s="65"/>
      <c r="HS29" s="65"/>
      <c r="HT29" s="65"/>
      <c r="HU29" s="65"/>
      <c r="HV29" s="65"/>
      <c r="HW29" s="105"/>
      <c r="HX29" s="65"/>
      <c r="HY29" s="280">
        <f t="shared" si="47"/>
        <v>0</v>
      </c>
      <c r="HZ29" s="280">
        <f t="shared" si="48"/>
        <v>0</v>
      </c>
      <c r="IA29" s="280">
        <f t="shared" si="49"/>
        <v>0</v>
      </c>
      <c r="IB29" s="65"/>
      <c r="IC29" s="65"/>
    </row>
    <row r="30" spans="1:237" s="106" customFormat="1" ht="22.5" customHeight="1" thickBot="1" x14ac:dyDescent="0.3">
      <c r="A30" s="377" t="s">
        <v>3212</v>
      </c>
      <c r="B30" s="378" t="s">
        <v>3213</v>
      </c>
      <c r="C30" s="379" t="s">
        <v>3193</v>
      </c>
      <c r="D30" s="380" t="s">
        <v>3214</v>
      </c>
      <c r="E30" s="380" t="s">
        <v>3215</v>
      </c>
      <c r="F30" s="381" t="s">
        <v>3181</v>
      </c>
      <c r="G30" s="381" t="s">
        <v>3182</v>
      </c>
      <c r="H30" s="382" t="s">
        <v>2786</v>
      </c>
      <c r="I30" s="383" t="s">
        <v>2786</v>
      </c>
      <c r="J30" s="421" t="s">
        <v>3183</v>
      </c>
      <c r="K30" s="424" t="s">
        <v>60</v>
      </c>
      <c r="L30" s="329">
        <f>CONTINUA!BV30</f>
        <v>0</v>
      </c>
      <c r="M30" s="329">
        <f>CONTINUA!BW30</f>
        <v>0</v>
      </c>
      <c r="N30" s="895"/>
      <c r="O30" s="896" t="s">
        <v>3408</v>
      </c>
      <c r="P30" s="897">
        <v>0</v>
      </c>
      <c r="Q30" s="400"/>
      <c r="R30" s="401"/>
      <c r="S30" s="400"/>
      <c r="T30" s="401"/>
      <c r="U30" s="400"/>
      <c r="V30" s="401"/>
      <c r="W30" s="400"/>
      <c r="X30" s="401"/>
      <c r="Y30" s="400"/>
      <c r="Z30" s="401"/>
      <c r="AA30" s="400"/>
      <c r="AB30" s="401"/>
      <c r="AC30" s="400"/>
      <c r="AD30" s="401"/>
      <c r="AE30" s="400"/>
      <c r="AF30" s="401"/>
      <c r="AG30" s="400"/>
      <c r="AH30" s="401"/>
      <c r="AI30" s="400"/>
      <c r="AJ30" s="401"/>
      <c r="AK30" s="400"/>
      <c r="AL30" s="401"/>
      <c r="AM30" s="400"/>
      <c r="AN30" s="401"/>
      <c r="AO30" s="400"/>
      <c r="AP30" s="401"/>
      <c r="AQ30" s="400"/>
      <c r="AR30" s="401"/>
      <c r="AS30" s="400"/>
      <c r="AT30" s="401"/>
      <c r="AU30" s="400"/>
      <c r="AV30" s="401"/>
      <c r="AW30" s="400"/>
      <c r="AX30" s="401"/>
      <c r="AY30" s="400"/>
      <c r="AZ30" s="401"/>
      <c r="BA30" s="400"/>
      <c r="BB30" s="401"/>
      <c r="BC30" s="400"/>
      <c r="BD30" s="401"/>
      <c r="BE30" s="400"/>
      <c r="BF30" s="401"/>
      <c r="BG30" s="400"/>
      <c r="BH30" s="401"/>
      <c r="BI30" s="400"/>
      <c r="BJ30" s="401"/>
      <c r="BK30" s="400"/>
      <c r="BL30" s="401"/>
      <c r="BM30" s="400"/>
      <c r="BN30" s="401"/>
      <c r="BO30" s="400"/>
      <c r="BP30" s="401"/>
      <c r="BQ30" s="400"/>
      <c r="BR30" s="401"/>
      <c r="BS30" s="400"/>
      <c r="BT30" s="401"/>
      <c r="BU30" s="400"/>
      <c r="BV30" s="401"/>
      <c r="BW30" s="400"/>
      <c r="BX30" s="401"/>
      <c r="BY30" s="400"/>
      <c r="BZ30" s="401"/>
      <c r="CA30" s="400"/>
      <c r="CB30" s="401"/>
      <c r="CC30" s="400"/>
      <c r="CD30" s="401"/>
      <c r="CE30" s="400"/>
      <c r="CF30" s="401"/>
      <c r="CG30" s="400"/>
      <c r="CH30" s="401"/>
      <c r="CI30" s="400"/>
      <c r="CJ30" s="401"/>
      <c r="CK30" s="400"/>
      <c r="CL30" s="401"/>
      <c r="CM30" s="400"/>
      <c r="CN30" s="401"/>
      <c r="CO30" s="400"/>
      <c r="CP30" s="401"/>
      <c r="CQ30" s="400"/>
      <c r="CR30" s="401"/>
      <c r="CS30" s="400"/>
      <c r="CT30" s="401"/>
      <c r="CU30" s="400"/>
      <c r="CV30" s="401"/>
      <c r="CW30" s="400"/>
      <c r="CX30" s="401"/>
      <c r="CY30" s="400"/>
      <c r="CZ30" s="401"/>
      <c r="DA30" s="400"/>
      <c r="DB30" s="401"/>
      <c r="DC30" s="400"/>
      <c r="DD30" s="401"/>
      <c r="DE30" s="400"/>
      <c r="DF30" s="401"/>
      <c r="DG30" s="400"/>
      <c r="DH30" s="401"/>
      <c r="DI30" s="400"/>
      <c r="DJ30" s="401"/>
      <c r="DK30" s="400"/>
      <c r="DL30" s="401"/>
      <c r="DM30" s="400"/>
      <c r="DN30" s="401"/>
      <c r="DO30" s="400"/>
      <c r="DP30" s="401"/>
      <c r="DQ30" s="400"/>
      <c r="DR30" s="401"/>
      <c r="DS30" s="400"/>
      <c r="DT30" s="401"/>
      <c r="DU30" s="400"/>
      <c r="DV30" s="401"/>
      <c r="DW30" s="400"/>
      <c r="DX30" s="401"/>
      <c r="DY30" s="400"/>
      <c r="DZ30" s="401"/>
      <c r="EA30" s="400"/>
      <c r="EB30" s="401"/>
      <c r="EC30" s="400"/>
      <c r="ED30" s="401"/>
      <c r="EE30" s="400"/>
      <c r="EF30" s="401"/>
      <c r="EG30" s="400"/>
      <c r="EH30" s="401"/>
      <c r="EI30" s="400"/>
      <c r="EJ30" s="447"/>
      <c r="EK30" s="512"/>
      <c r="EL30" s="515"/>
      <c r="EM30" s="450"/>
      <c r="EN30" s="348"/>
      <c r="EO30" s="348"/>
      <c r="EP30" s="179">
        <f t="shared" si="22"/>
        <v>0</v>
      </c>
      <c r="EQ30" s="179">
        <f t="shared" si="23"/>
        <v>0</v>
      </c>
      <c r="ER30" s="179">
        <f t="shared" si="24"/>
        <v>0</v>
      </c>
      <c r="ES30" s="179">
        <f t="shared" si="25"/>
        <v>0</v>
      </c>
      <c r="ET30" s="179">
        <f t="shared" si="26"/>
        <v>0</v>
      </c>
      <c r="EU30" s="179">
        <f t="shared" si="27"/>
        <v>0</v>
      </c>
      <c r="EV30" s="172">
        <f t="shared" si="28"/>
        <v>0</v>
      </c>
      <c r="EW30" s="253"/>
      <c r="EX30" s="254">
        <v>0</v>
      </c>
      <c r="EY30" s="180">
        <v>0</v>
      </c>
      <c r="EZ30" s="255">
        <v>0</v>
      </c>
      <c r="FA30" s="255">
        <v>0</v>
      </c>
      <c r="FB30" s="180">
        <f>SUM(FF30:GI30)/2</f>
        <v>0</v>
      </c>
      <c r="FC30" s="256">
        <f>N30*km*'VALORES TABELA'!$B$13</f>
        <v>0</v>
      </c>
      <c r="FD30" s="250">
        <f t="shared" si="46"/>
        <v>0</v>
      </c>
      <c r="FE30" s="257"/>
      <c r="FF30" s="181">
        <f>((Q30+S30)*Percapita)+((R30+T30)*Cadeirante)</f>
        <v>0</v>
      </c>
      <c r="FG30" s="181">
        <f>((U30+W30)*Percapita/30*FG$4)+((V30+X30)*Cadeirante/30*FG$4)</f>
        <v>0</v>
      </c>
      <c r="FH30" s="181">
        <f>((Y30+AA30)*Percapita/30*FH$4)+((Z30+AB30)*Cadeirante/30*FH$4)</f>
        <v>0</v>
      </c>
      <c r="FI30" s="181">
        <f>((AC30+AE30)*Percapita/30*FI$4)+((AD30+AF30)*Cadeirante/30*FI$4)</f>
        <v>0</v>
      </c>
      <c r="FJ30" s="181">
        <f>((AG30+AI30)*Percapita/30*FJ$4)+((AH30+AJ30)*Cadeirante/30*FJ$4)</f>
        <v>0</v>
      </c>
      <c r="FK30" s="181">
        <f>((AK30+AM30)*Percapita/30*FK$4)+((AL30+AN30)*Cadeirante/30*FK$4)</f>
        <v>0</v>
      </c>
      <c r="FL30" s="181">
        <f>((AO30+AQ30)*Percapita/30*FL$4)+((AP30+AR30)*Cadeirante/30*FL$4)</f>
        <v>0</v>
      </c>
      <c r="FM30" s="181">
        <f>((AS30+AU30)*Percapita/30*FM$4)+((AT30+AV30)*Cadeirante/30*FM$4)</f>
        <v>0</v>
      </c>
      <c r="FN30" s="181">
        <f>((AW30+AY30)*Percapita/30*FN$4)+((AX30+AZ30)*Cadeirante/30*FN$4)</f>
        <v>0</v>
      </c>
      <c r="FO30" s="181">
        <f>((BA30+BC30)*Percapita/30*FO$4)+((BB30+BD30)*Cadeirante/30*FO$4)</f>
        <v>0</v>
      </c>
      <c r="FP30" s="181">
        <f>((BE30+BG30)*Percapita/30*FP$4)+((BF30+BH30)*Cadeirante/30*FP$4)</f>
        <v>0</v>
      </c>
      <c r="FQ30" s="181">
        <f>((BI30+BK30)*Percapita/30*FQ$4)+((BJ30+BL30)*Cadeirante/30*FQ$4)</f>
        <v>0</v>
      </c>
      <c r="FR30" s="181">
        <f>((BM30+BO30)*Percapita/30*FR$4)+((BN30+BP30)*Cadeirante/30*FR$4)</f>
        <v>0</v>
      </c>
      <c r="FS30" s="181">
        <f>((BQ30+BS30)*Percapita/30*FS$4)+((BR30+BT30)*Cadeirante/30*FS$4)</f>
        <v>0</v>
      </c>
      <c r="FT30" s="181">
        <f>((BU30+BW30)*Percapita/30*FT$4)+((BV30+BX30)*Cadeirante/30*FT$4)</f>
        <v>0</v>
      </c>
      <c r="FU30" s="181">
        <f>((BY30+CA30)*Percapita/30*FU$4)+((BZ30+CB30)*Cadeirante/30*FU$4)</f>
        <v>0</v>
      </c>
      <c r="FV30" s="181">
        <f>((CC30+CE30)*Percapita/30*FV$4)+((CD30+CF30)*Cadeirante/30*FV$4)</f>
        <v>0</v>
      </c>
      <c r="FW30" s="181">
        <f>((CG30+CI30)*Percapita/30*FW$4)+((CI30+CK30)*Cadeirante/30*FW$4)</f>
        <v>0</v>
      </c>
      <c r="FX30" s="181">
        <f>((CK30+CM30)*Percapita/30*FX$4)+((CL30+CN30)*Cadeirante/30*FX$4)</f>
        <v>0</v>
      </c>
      <c r="FY30" s="181">
        <f>((CO30+CQ30)*Percapita/30*FY$4)+((CP30+CR30)*Cadeirante/30*FY$4)</f>
        <v>0</v>
      </c>
      <c r="FZ30" s="181">
        <f>((CS30+CU30)*Percapita/30*FZ$4)+((CT30+CV30)*Cadeirante/30*FZ$4)</f>
        <v>0</v>
      </c>
      <c r="GA30" s="181">
        <f>((CW30+CY30)*Percapita/30*GA$4)+((CX30+CZ30)*Cadeirante/30*GA$4)</f>
        <v>0</v>
      </c>
      <c r="GB30" s="181">
        <f>((DA30+DC30)*Percapita/30*GB$4)+((DB30+DD30)*Cadeirante/30*GB$4)</f>
        <v>0</v>
      </c>
      <c r="GC30" s="181">
        <f>((DE30+DG30)*Percapita/30*GC$4)+((DF30+DH30)*Cadeirante/30*GC$4)</f>
        <v>0</v>
      </c>
      <c r="GD30" s="181">
        <f>((DI30+DK30)*Percapita/30*GD$4)+((DJ30+DL30)*Cadeirante/30*GD$4)</f>
        <v>0</v>
      </c>
      <c r="GE30" s="181">
        <f>((DM30+DO30)*Percapita/30*GE$4)+((DN30+DP30)*Cadeirante/30*GE$4)</f>
        <v>0</v>
      </c>
      <c r="GF30" s="181">
        <f>((DQ30+DS30)*Percapita/30*GF$4)+((DR30+DT30)*Cadeirante/30*GF$4)</f>
        <v>0</v>
      </c>
      <c r="GG30" s="181">
        <f>((DU30+DW30)*Percapita/30*GG$4)+((DV30+DX30)*Cadeirante/30*GG$4)</f>
        <v>0</v>
      </c>
      <c r="GH30" s="181">
        <f>((DY30+EA30)*Percapita/30*GH$4)+((DZ30+EB30)*Cadeirante/30*GH$4)</f>
        <v>0</v>
      </c>
      <c r="GI30" s="181">
        <f>((EC30+EE30)*Percapita/30*GI$4)+((ED30+EF30)*Cadeirante/30*GI$4)</f>
        <v>0</v>
      </c>
      <c r="GJ30" s="181">
        <f>((EG30+EI30)*Percapita)+((EH30+EJ30)*Cadeirante)</f>
        <v>0</v>
      </c>
      <c r="GK30" s="258"/>
      <c r="GL30" s="103">
        <f t="shared" si="30"/>
        <v>0</v>
      </c>
      <c r="GM30" s="124"/>
      <c r="GN30" s="182"/>
      <c r="GO30" s="182"/>
      <c r="GP30" s="182"/>
      <c r="GQ30" s="182"/>
      <c r="GR30" s="182"/>
      <c r="GS30" s="182"/>
      <c r="GT30" s="182"/>
      <c r="GU30" s="182"/>
      <c r="GV30" s="182"/>
      <c r="GW30" s="182"/>
      <c r="GX30" s="182"/>
      <c r="GY30" s="182"/>
      <c r="GZ30" s="182"/>
      <c r="HA30" s="182"/>
      <c r="HB30" s="182"/>
      <c r="HC30" s="182"/>
      <c r="HD30" s="182"/>
      <c r="HE30" s="182"/>
      <c r="HF30" s="182"/>
      <c r="HG30" s="182"/>
      <c r="HH30" s="182"/>
      <c r="HI30" s="182"/>
      <c r="HJ30" s="182"/>
      <c r="HK30" s="182"/>
      <c r="HL30" s="182"/>
      <c r="HM30" s="182"/>
      <c r="HN30" s="182"/>
      <c r="HO30" s="182"/>
      <c r="HP30" s="259"/>
      <c r="HQ30" s="64"/>
      <c r="HW30" s="257"/>
      <c r="HY30" s="280">
        <f t="shared" si="47"/>
        <v>0</v>
      </c>
      <c r="HZ30" s="280">
        <f t="shared" si="48"/>
        <v>0</v>
      </c>
      <c r="IA30" s="280">
        <f t="shared" si="49"/>
        <v>0</v>
      </c>
    </row>
    <row r="31" spans="1:237" s="106" customFormat="1" ht="22.5" customHeight="1" x14ac:dyDescent="0.25">
      <c r="A31" t="s">
        <v>3216</v>
      </c>
      <c r="B31" s="522" t="s">
        <v>3217</v>
      </c>
      <c r="C31" s="523">
        <v>1</v>
      </c>
      <c r="D31" s="524" t="s">
        <v>3218</v>
      </c>
      <c r="E31" s="524" t="s">
        <v>3219</v>
      </c>
      <c r="F31" s="525" t="s">
        <v>3181</v>
      </c>
      <c r="G31" s="525" t="s">
        <v>3182</v>
      </c>
      <c r="H31" s="350" t="s">
        <v>2788</v>
      </c>
      <c r="I31" s="351" t="s">
        <v>2788</v>
      </c>
      <c r="J31" s="409" t="s">
        <v>3183</v>
      </c>
      <c r="K31" s="410" t="s">
        <v>3184</v>
      </c>
      <c r="L31" s="329">
        <f>CONTINUA!BV31</f>
        <v>0</v>
      </c>
      <c r="M31" s="329">
        <f>CONTINUA!BW31</f>
        <v>0</v>
      </c>
      <c r="N31" s="895"/>
      <c r="O31" s="896" t="s">
        <v>3409</v>
      </c>
      <c r="P31" s="897">
        <v>0</v>
      </c>
      <c r="Q31" s="400"/>
      <c r="R31" s="401"/>
      <c r="S31" s="400"/>
      <c r="T31" s="401"/>
      <c r="U31" s="400"/>
      <c r="V31" s="401"/>
      <c r="W31" s="400"/>
      <c r="X31" s="401"/>
      <c r="Y31" s="400"/>
      <c r="Z31" s="401"/>
      <c r="AA31" s="400"/>
      <c r="AB31" s="401"/>
      <c r="AC31" s="400"/>
      <c r="AD31" s="401"/>
      <c r="AE31" s="400"/>
      <c r="AF31" s="401"/>
      <c r="AG31" s="400"/>
      <c r="AH31" s="401"/>
      <c r="AI31" s="400"/>
      <c r="AJ31" s="401"/>
      <c r="AK31" s="400"/>
      <c r="AL31" s="401"/>
      <c r="AM31" s="400"/>
      <c r="AN31" s="401"/>
      <c r="AO31" s="400"/>
      <c r="AP31" s="401"/>
      <c r="AQ31" s="400"/>
      <c r="AR31" s="401"/>
      <c r="AS31" s="400"/>
      <c r="AT31" s="401"/>
      <c r="AU31" s="400"/>
      <c r="AV31" s="401"/>
      <c r="AW31" s="400"/>
      <c r="AX31" s="401"/>
      <c r="AY31" s="400"/>
      <c r="AZ31" s="401"/>
      <c r="BA31" s="400"/>
      <c r="BB31" s="401"/>
      <c r="BC31" s="400"/>
      <c r="BD31" s="401"/>
      <c r="BE31" s="400"/>
      <c r="BF31" s="401"/>
      <c r="BG31" s="400"/>
      <c r="BH31" s="401"/>
      <c r="BI31" s="400"/>
      <c r="BJ31" s="401"/>
      <c r="BK31" s="400"/>
      <c r="BL31" s="401"/>
      <c r="BM31" s="400"/>
      <c r="BN31" s="401"/>
      <c r="BO31" s="400"/>
      <c r="BP31" s="401"/>
      <c r="BQ31" s="400"/>
      <c r="BR31" s="401"/>
      <c r="BS31" s="400"/>
      <c r="BT31" s="401"/>
      <c r="BU31" s="400"/>
      <c r="BV31" s="401"/>
      <c r="BW31" s="400"/>
      <c r="BX31" s="401"/>
      <c r="BY31" s="400"/>
      <c r="BZ31" s="401"/>
      <c r="CA31" s="400"/>
      <c r="CB31" s="401"/>
      <c r="CC31" s="400"/>
      <c r="CD31" s="401"/>
      <c r="CE31" s="400"/>
      <c r="CF31" s="401"/>
      <c r="CG31" s="400"/>
      <c r="CH31" s="401"/>
      <c r="CI31" s="400"/>
      <c r="CJ31" s="401"/>
      <c r="CK31" s="400"/>
      <c r="CL31" s="401"/>
      <c r="CM31" s="400"/>
      <c r="CN31" s="401"/>
      <c r="CO31" s="400"/>
      <c r="CP31" s="401"/>
      <c r="CQ31" s="400"/>
      <c r="CR31" s="401"/>
      <c r="CS31" s="400"/>
      <c r="CT31" s="401"/>
      <c r="CU31" s="400"/>
      <c r="CV31" s="401"/>
      <c r="CW31" s="400"/>
      <c r="CX31" s="401"/>
      <c r="CY31" s="400"/>
      <c r="CZ31" s="401"/>
      <c r="DA31" s="400"/>
      <c r="DB31" s="401"/>
      <c r="DC31" s="400"/>
      <c r="DD31" s="401"/>
      <c r="DE31" s="400"/>
      <c r="DF31" s="401"/>
      <c r="DG31" s="400"/>
      <c r="DH31" s="401"/>
      <c r="DI31" s="400"/>
      <c r="DJ31" s="401"/>
      <c r="DK31" s="400"/>
      <c r="DL31" s="401"/>
      <c r="DM31" s="400"/>
      <c r="DN31" s="401"/>
      <c r="DO31" s="400"/>
      <c r="DP31" s="401"/>
      <c r="DQ31" s="400"/>
      <c r="DR31" s="401"/>
      <c r="DS31" s="400"/>
      <c r="DT31" s="401"/>
      <c r="DU31" s="400"/>
      <c r="DV31" s="401"/>
      <c r="DW31" s="400"/>
      <c r="DX31" s="401"/>
      <c r="DY31" s="400"/>
      <c r="DZ31" s="401"/>
      <c r="EA31" s="400"/>
      <c r="EB31" s="401"/>
      <c r="EC31" s="400"/>
      <c r="ED31" s="401"/>
      <c r="EE31" s="400"/>
      <c r="EF31" s="401"/>
      <c r="EG31" s="400"/>
      <c r="EH31" s="401"/>
      <c r="EI31" s="400"/>
      <c r="EJ31" s="447"/>
      <c r="EK31" s="510"/>
      <c r="EL31" s="513"/>
      <c r="EM31" s="520"/>
      <c r="EN31" s="520"/>
      <c r="EO31" s="520"/>
      <c r="EP31" s="171">
        <f t="shared" si="22"/>
        <v>0</v>
      </c>
      <c r="EQ31" s="171">
        <f t="shared" si="23"/>
        <v>0</v>
      </c>
      <c r="ER31" s="171">
        <f t="shared" si="24"/>
        <v>0</v>
      </c>
      <c r="ES31" s="171">
        <f t="shared" si="25"/>
        <v>0</v>
      </c>
      <c r="ET31" s="171">
        <f t="shared" si="26"/>
        <v>0</v>
      </c>
      <c r="EU31" s="171">
        <f t="shared" si="27"/>
        <v>0</v>
      </c>
      <c r="EV31" s="172">
        <f t="shared" si="28"/>
        <v>0</v>
      </c>
      <c r="EW31" s="367">
        <f>IF(C31=4,IF(MAX(Q31:EJ33)&gt;0,(Especiall/30*(IF(($G31-$F31)=($G$5-$F$5),30,IF(DAY($G31)=31,($G31-$F31),($G31-$F31)+1)))),0),0)</f>
        <v>0</v>
      </c>
      <c r="EX31" s="248">
        <f t="shared" ref="EX31:EX34" si="50">FF31</f>
        <v>10959.59</v>
      </c>
      <c r="EY31" s="174">
        <f>(L31*regular)+(M31*Cadeirantee)</f>
        <v>0</v>
      </c>
      <c r="EZ31" s="249">
        <f>SUMIF(FG31:GJ31,"&gt;0")</f>
        <v>0</v>
      </c>
      <c r="FA31" s="249">
        <f>SUMIF(FG31:GJ31,"&lt;0")+SUMIF(GN31:HP31,"&lt;0")</f>
        <v>0</v>
      </c>
      <c r="FB31" s="174">
        <v>0</v>
      </c>
      <c r="FC31" s="175">
        <f>N31*km*'VALORES TABELA'!$B$13</f>
        <v>0</v>
      </c>
      <c r="FD31" s="250">
        <f>GL31</f>
        <v>0</v>
      </c>
      <c r="FE31" s="176">
        <f>(EW31+EW32+EW33+EW34+EX31+EX32+EX33+EX34+EY31+EY32+EY33+EY34+EY35+EZ31+EZ32+EZ33+EZ34+FA31+FA32+FA33+FA34+FC31+FC32+FC33+FC34+HY31-HZ31-IA31+FD31+FD32+FD33+FD34+FB35)</f>
        <v>10959.59</v>
      </c>
      <c r="FF31" s="177">
        <f>IF(C31=4,SUM(Q31+Q32+Q33+S31+S32+S33)*Percapita/30*FF$4+(R31+R32+R33+T31+T32+T33)*Cadeirante/30*FF$4,IF(C31=3,IF(Q34+S34=10,Fixo/30*FF$4+(Q31+Q32+Q33+S31+S32+S33)*Percapita/30*FF$4+(R34+T34)*Cadeirante/30*FF$4,IF(Q34+S34&lt;=9,(Q34+S34)*Crechee/30*FF$4)+(R34+T34)*Cadeirante/30*FF$4+(Q31+Q32+Q33+S31+S32+S33)*Percapita/30*FF$4)+IF(Q34+S34&gt;=11,Fixo/30*FF$4+(Q34+S34-10)*Crechee/30*FF$4,0),IF(C31=2,IF(R31+R32+R33+R34+T31+T32+T33+T34=1,Cadeirante/30*FF$4,IF(R31+R32+R33+R34+T31+T32+T33+T34=2,Fixo/30*FF$4,IF(R31+R32+R33+R34+T31+T32+T33+T34&gt;2,Fixo/30*FF$4+(R31+R32+R33+R34+T31+T32+T33+T34-2)*Cadeirante/30*FF$4)))+(Q31+Q32+Q33+S31+S32+S33)*Percapita/30*FF$4+(Q34+S34)*Crechee/30*FF$4,IF(C31=1,IF(Q31+Q32+Q33+R31+R32+R33+S31+S32+S33+T31+T32+T33&lt;=15,(Q31+Q32+Q33+S31+S32+S33)*Percapita/30*FF$4,IF(Q31+Q32+Q33+R31+R32+R33+S31+S32+S33+T31+T32+T33&gt;=16,Fixo/30*FF$4+(Q31+Q32+Q33+R31+R32+R33+S31+S32+S33+T31+T32-16)*Percapita/30*FF$4))))))</f>
        <v>10959.59</v>
      </c>
      <c r="FG31" s="177">
        <f>IF(C31=4,SUM(U31+U32+U33+W31+W32+W33)*Percapita/30*FG$4+(V31+V32+V33+X31+X32+X33)*Cadeirante/30*FG$4,IF(C31=3,IF(U34+W34=10,Fixo/30*FG$4+(U31+U32+U33+W31+W32+W33)*Percapita/30*FG$4+(V34+X34)*Cadeirante/30*FG$4,IF(U34+W34&lt;=9,(U34+W34)*Crechee/30*FG$4)+(V34+X34)*Cadeirante/30*FG$4+(U31+U32+U33+W31+W32+W33)*Percapita/30*FG$4)+IF(U34+W34&gt;=11,Fixo/30*FG$4+(U34+W34-10)*Crechee/30*FG$4,0),IF(C31=2,IF(V31+V32+V33+V34+X31+X32+X33+X34=1,Cadeirante/30*FG$4,IF(V31+V32+V33+V34+X31+X32+X33+X34=2,Fixo/30*FG$4,IF(V31+V32+V33+V34+X31+X32+X33+X34&gt;2,Fixo/30*FG$4+(V31+V32+V33+V34+X31+X32+X33+X34-2)*Cadeirante/30*FG$4)))+(U31+U32+U33+W31+W32+W33)*Percapita/30*FG$4+(U34+W34)*Crechee/30*FG$4,IF(C31=1,IF(U31+U32+U33+V31+V32+V33+W31+W32+W33+X31+X32+X33&lt;=15,(U31+U32+U33+W31+W32+W33)*Percapita/30*FG$4,IF(U31+U32+U33+V31+V32+V33+W31+W32+W33+X31+X32+X33&gt;=16,Fixo/30*FG$4+(U31+U32+U33+V31+V32+V33+W31+W32+W33+X31+X32-16)*Percapita/30*FG$4))))))</f>
        <v>0</v>
      </c>
      <c r="FH31" s="177">
        <f>IF(C31=4,SUM(Y31+Y32+Y33+AA31+AA32+AA33)*Percapita/30*FH$4+(Z31+Z32+Z33+AB31+AB32+AB33)*Cadeirante/30*FH$4,IF(C31=3,IF(Y34+AA34=10,Fixo/30*FH$4+(Y31+Y32+Y33+AA31+AA32+AA33)*Percapita/30*FH$4+(Z34+AB34)*Cadeirante/30*FH$4,IF(Y34+AA34&lt;=9,(Y34+AA34)*Crechee/30*FH$4)+(Z34+AB34)*Cadeirante/30*FH$4+(Y31+Y32+Y33+AA31+AA32+AA33)*Percapita/30*FH$4)+IF(Y34+AA34&gt;=11,Fixo/30*FH$4+(Y34+AA34-10)*Crechee/30*FH$4,0),IF(C31=2,IF(Z31+Z32+Z33+Z34+AB31+AB32+AB33+AB34=1,Cadeirante/30*FH$4,IF(Z31+Z32+Z33+Z34+AB31+AB32+AB33+AB34=2,Fixo/30*FH$4,IF(Z31+Z32+Z33+Z34+AB31+AB32+AB33+AB34&gt;2,Fixo/30*FH$4+(Z31+Z32+Z33+Z34+AB31+AB32+AB33+AB34-2)*Cadeirante/30*FH$4)))+(Y31+Y32+Y33+AA31+AA32+AA33)*Percapita/30*FH$4+(Y34+AA34)*Crechee/30*FH$4,IF(C31=1,IF(Y31+Y32+Y33+Z31+Z32+Z33+AA31+AA32+AA33+AB31+AB32+AB33&lt;=15,(Y31+Y32+Y33+AA31+AA32+AA33)*Percapita/30*FH$4,IF(Y31+Y32+Y33+Z31+Z32+Z33+AA31+AA32+AA33+AB31+AB32+AB33&gt;=16,Fixo/30*FH$4+(Y31+Y32+Y33+Z31+Z32+Z33+AA31+AA32+AA33+AB31+AB32-16)*Percapita/30*FH$4))))))</f>
        <v>0</v>
      </c>
      <c r="FI31" s="177">
        <f>IF(C31=4,SUM(AC31+AC32+AC33+AE31+AE32+AE33)*Percapita/30*FI$4+(AD31+AD32+AD33+AF31+AF32+AF33)*Cadeirante/30*FI$4,IF(C31=3,IF(AC34+AE34=10,Fixo/30*FI$4+(AC31+AC32+AC33+AE31+AE32+AE33)*Percapita/30*FI$4+(AD34+AF34)*Cadeirante/30*FI$4,IF(AC34+AE34&lt;=9,(AC34+AE34)*Crechee/30*FI$4)+(AD34+AF34)*Cadeirante/30*FI$4+(AC31+AC32+AC33+AE31+AE32+AE33)*Percapita/30*FI$4)+IF(AC34+AE34&gt;=11,Fixo/30*FI$4+(AC34+AE34-10)*Crechee/30*FI$4,0),IF(C31=2,IF(AD31+AD32+AD33+AD34+AF31+AF32+AF33+AF34=1,Cadeirante/30*FI$4,IF(AD31+AD32+AD33+AD34+AF31+AF32+AF33+AF34=2,Fixo/30*FI$4,IF(AD31+AD32+AD33+AD34+AF31+AF32+AF33+AF34&gt;2,Fixo/30*FI$4+(AD31+AD32+AD33+AD34+AF31+AF32+AF33+AF34-2)*Cadeirante/30*FI$4)))+(AC31+AC32+AC33+AE31+AE32+AE33)*Percapita/30*FI$4+(AC34+AE34)*Crechee/30*FI$4,IF(C31=1,IF(AC31+AC32+AC33+AD31+AD32+AD33+AE31+AE32+AE33+AF31+AF32+AF33&lt;=15,(AC31+AC32+AC33+AE31+AE32+AE33)*Percapita/30*FI$4,IF(AC31+AC32+AC33+AD31+AD32+AD33+AE31+AE32+AE33+AF31+AF32+AF33&gt;=16,Fixo/30*FI$4+(AC31+AC32+AC33+AD31+AD32+AD33+AE31+AE32+AE33+AF31+AF32-16)*Percapita/30*FI$4))))))</f>
        <v>0</v>
      </c>
      <c r="FJ31" s="177">
        <f>IF(C31=4,SUM(AG31+AG32+AG33+AI31+AI32+AI33)*Percapita/30*FJ$4+(AH31+AH32+AH33+AJ31+AJ32+AJ33)*Cadeirante/30*FJ$4,IF(C31=3,IF(AG34+AI34=10,Fixo/30*FJ$4+(AG31+AG32+AG33+AI31+AI32+AI33)*Percapita/30*FJ$4+(AH34+AJ34)*Cadeirante/30*FJ$4,IF(AG34+AI34&lt;=9,(AG34+AI34)*Crechee/30*FJ$4)+(AH34+AJ34)*Cadeirante/30*FJ$4+(AG31+AG32+AG33+AI31+AI32+AI33)*Percapita/30*FJ$4)+IF(AG34+AI34&gt;=11,Fixo/30*FJ$4+(AG34+AI34-10)*Crechee/30*FJ$4,0),IF(C31=2,IF(AH31+AH32+AH33+AH34+AJ31+AJ32+AJ33+AJ34=1,Cadeirante/30*FJ$4,IF(AH31+AH32+AH33+AH34+AJ31+AJ32+AJ33+AJ34=2,Fixo/30*FJ$4,IF(AH31+AH32+AH33+AH34+AJ31+AJ32+AJ33+AJ34&gt;2,Fixo/30*FJ$4+(AH31+AH32+AH33+AH34+AJ31+AJ32+AJ33+AJ34-2)*Cadeirante/30*FJ$4)))+(AG31+AG32+AG33+AI31+AI32+AI33)*Percapita/30*FJ$4+(AG34+AI34)*Crechee/30*FJ$4,IF(C31=1,IF(AG31+AG32+AG33+AH31+AH32+AH33+AI31+AI32+AI33+AJ31+AJ32+AJ33&lt;=15,(AG31+AG32+AG33+AI31+AI32+AI33)*Percapita/30*FJ$4,IF(AG31+AG32+AG33+AH31+AH32+AH33+AI31+AI32+AI33+AJ31+AJ32+AJ33&gt;=16,Fixo/30*FJ$4+(AG31+AG32+AG33+AH31+AH32+AH33+AI31+AI32+AI33+AJ31+AJ32-16)*Percapita/30*FJ$4))))))</f>
        <v>0</v>
      </c>
      <c r="FK31" s="177">
        <f>IF(C31=4,SUM(AK31+AK32+AK33+AM31+AM32+AM33)*Percapita/30*FK$4+(AL31+AL32+AL33+AN31+AN32+AN33)*Cadeirante/30*FK$4,IF(C31=3,IF(AK34+AM34=10,Fixo/30*FK$4+(AK31+AK32+AK33+AM31+AM32+AM33)*Percapita/30*FK$4+(AL34+AN34)*Cadeirante/30*FK$4,IF(AK34+AM34&lt;=9,(AK34+AM34)*Crechee/30*FK$4)+(AL34+AN34)*Cadeirante/30*FK$4+(AK31+AK32+AK33+AM31+AM32+AM33)*Percapita/30*FK$4)+IF(AK34+AM34&gt;=11,Fixo/30*FK$4+(AK34+AM34-10)*Crechee/30*FK$4,0),IF(C31=2,IF(AL31+AL32+AL33+AL34+AN31+AN32+AN33+AN34=1,Cadeirante/30*FK$4,IF(AL31+AL32+AL33+AL34+AN31+AN32+AN33+AN34=2,Fixo/30*FK$4,IF(AL31+AL32+AL33+AL34+AN31+AN32+AN33+AN34&gt;2,Fixo/30*FK$4+(AL31+AL32+AL33+AL34+AN31+AN32+AN33+AN34-2)*Cadeirante/30*FK$4)))+(AK31+AK32+AK33+AM31+AM32+AM33)*Percapita/30*FK$4+(AK34+AM34)*Crechee/30*FK$4,IF(C31=1,IF(AK31+AK32+AK33+AL31+AL32+AL33+AM31+AM32+AM33+AN31+AN32+AN33&lt;=15,(AK31+AK32+AK33+AM31+AM32+AM33)*Percapita/30*FK$4,IF(AK31+AK32+AK33+AL31+AL32+AL33+AM31+AM32+AM33+AN31+AN32+AN33&gt;=16,Fixo/30*FK$4+(AK31+AK32+AK33+AL31+AL32+AL33+AM31+AM32+AM33+AN31+AN32-16)*Percapita/30*FK$4))))))</f>
        <v>0</v>
      </c>
      <c r="FL31" s="177">
        <f>IF(C31=4,SUM(AO31+AO32+AO33+AQ31+AQ32+AQ33)*Percapita/30*FL$4+(AP31+AP32+AP33+AR31+AR32+AR33)*Cadeirante/30*FL$4,IF(C31=3,IF(AO34+AQ34=10,Fixo/30*FL$4+(AO31+AO32+AO33+AQ31+AQ32+AQ33)*Percapita/30*FL$4+(AP34+AR34)*Cadeirante/30*FL$4,IF(AO34+AQ34&lt;=9,(AO34+AQ34)*Crechee/30*FL$4)+(AP34+AR34)*Cadeirante/30*FL$4+(AO31+AO32+AO33+AQ31+AQ32+AQ33)*Percapita/30*FL$4)+IF(AO34+AQ34&gt;=11,Fixo/30*FL$4+(AO34+AQ34-10)*Crechee/30*FL$4,0),IF(C31=2,IF(AP31+AP32+AP33+AP34+AR31+AR32+AR33+AR34=1,Cadeirante/30*FL$4,IF(AP31+AP32+AP33+AP34+AR31+AR32+AR33+AR34=2,Fixo/30*FL$4,IF(AP31+AP32+AP33+AP34+AR31+AR32+AR33+AR34&gt;2,Fixo/30*FL$4+(AP31+AP32+AP33+AP34+AR31+AR32+AR33+AR34-2)*Cadeirante/30*FL$4)))+(AO31+AO32+AO33+AQ31+AQ32+AQ33)*Percapita/30*FL$4+(AO34+AQ34)*Crechee/30*FL$4,IF(C31=1,IF(AO31+AO32+AO33+AP31+AP32+AP33+AQ31+AQ32+AQ33+AR31+AR32+AR33&lt;=15,(AO31+AO32+AO33+AQ31+AQ32+AQ33)*Percapita/30*FL$4,IF(AO31+AO32+AO33+AP31+AP32+AP33+AQ31+AQ32+AQ33+AR31+AR32+AR33&gt;=16,Fixo/30*FL$4+(AO31+AO32+AO33+AP31+AP32+AP33+AQ31+AQ32+AQ33+AR31+AR32-16)*Percapita/30*FL$4))))))</f>
        <v>0</v>
      </c>
      <c r="FM31" s="177">
        <f>IF(C31=4,SUM(AS31+AS32+AS33+AU31+AU32+AU33)*Percapita/30*FM$4+(AT31+AT32+AT33+AV31+AV32+AV33)*Cadeirante/30*FM$4,IF(C31=3,IF(AS34+AU34=10,Fixo/30*FM$4+(AS31+AS32+AS33+AU31+AU32+AU33)*Percapita/30*FM$4+(AT34+AV34)*Cadeirante/30*FM$4,IF(AS34+AU34&lt;=9,(AS34+AU34)*Crechee/30*FM$4)+(AT34+AV34)*Cadeirante/30*FM$4+(AS31+AS32+AS33+AU31+AU32+AU33)*Percapita/30*FM$4)+IF(AS34+AU34&gt;=11,Fixo/30*FM$4+(AS34+AU34-10)*Crechee/30*FM$4,0),IF(C31=2,IF(AT31+AT32+AT33+AT34+AV31+AV32+AV33+AV34=1,Cadeirante/30*FM$4,IF(AT31+AT32+AT33+AT34+AV31+AV32+AV33+AV34=2,Fixo/30*FM$4,IF(AT31+AT32+AT33+AT34+AV31+AV32+AV33+AV34&gt;2,Fixo/30*FM$4+(AT31+AT32+AT33+AT34+AV31+AV32+AV33+AV34-2)*Cadeirante/30*FM$4)))+(AS31+AS32+AS33+AU31+AU32+AU33)*Percapita/30*FM$4+(AS34+AU34)*Crechee/30*FM$4,IF(C31=1,IF(AS31+AS32+AS33+AT31+AT32+AT33+AU31+AU32+AU33+AV31+AV32+AV33&lt;=15,(AS31+AS32+AS33+AU31+AU32+AU33)*Percapita/30*FM$4,IF(AS31+AS32+AS33+AT31+AT32+AT33+AU31+AU32+AU33+AV31+AV32+AV33&gt;=16,Fixo/30*FM$4+(AS31+AS32+AS33+AT31+AT32+AT33+AU31+AU32+AU33+AV31+AV32-16)*Percapita/30*FM$4))))))</f>
        <v>0</v>
      </c>
      <c r="FN31" s="177">
        <f>IF(C31=4,SUM(AW31+AW32+AW33+AY31+AY32+AY33)*Percapita/30*FN$4+(AX31+AX32+AX33+AZ31+AZ32+AZ33)*Cadeirante/30*FN$4,IF(C31=3,IF(AW34+AY34=10,Fixo/30*FN$4+(AW31+AW32+AW33+AY31+AY32+AY33)*Percapita/30*FN$4+(AX34+AZ34)*Cadeirante/30*FN$4,IF(AW34+AY34&lt;=9,(AW34+AY34)*Crechee/30*FN$4)+(AX34+AZ34)*Cadeirante/30*FN$4+(AW31+AW32+AW33+AY31+AY32+AY33)*Percapita/30*FN$4)+IF(AW34+AY34&gt;=11,Fixo/30*FN$4+(AW34+AY34-10)*Crechee/30*FN$4,0),IF(C31=2,IF(AX31+AX32+AX33+AX34+AZ31+AZ32+AZ33+AZ34=1,Cadeirante/30*FN$4,IF(AX31+AX32+AX33+AX34+AZ31+AZ32+AZ33+AZ34=2,Fixo/30*FN$4,IF(AX31+AX32+AX33+AX34+AZ31+AZ32+AZ33+AZ34&gt;2,Fixo/30*FN$4+(AX31+AX32+AX33+AX34+AZ31+AZ32+AZ33+AZ34-2)*Cadeirante/30*FN$4)))+(AW31+AW32+AW33+AY31+AY32+AY33)*Percapita/30*FN$4+(AW34+AY34)*Crechee/30*FN$4,IF(C31=1,IF(AW31+AW32+AW33+AX31+AX32+AX33+AY31+AY32+AY33+AZ31+AZ32+AZ33&lt;=15,(AW31+AW32+AW33+AY31+AY32+AY33)*Percapita/30*FN$4,IF(AW31+AW32+AW33+AX31+AX32+AX33+AY31+AY32+AY33+AZ31+AZ32+AZ33&gt;=16,Fixo/30*FN$4+(AW31+AW32+AW33+AX31+AX32+AX33+AY31+AY32+AY33+AZ31+AZ32-16)*Percapita/30*FN$4))))))</f>
        <v>0</v>
      </c>
      <c r="FO31" s="177">
        <f>IF(C31=4,SUM(BA31+BA32+BA33+BC31+BC32+BC33)*Percapita/30*FO$4+(BB31+BB32+BB33+BD31+BD32+BD33)*Cadeirante/30*FO$4,IF(C31=3,IF(BA34+BC34=10,Fixo/30*FO$4+(BA31+BA32+BA33+BC31+BC32+BC33)*Percapita/30*FO$4+(BB34+BD34)*Cadeirante/30*FO$4,IF(BA34+BC34&lt;=9,(BA34+BC34)*Crechee/30*FO$4)+(BB34+BD34)*Cadeirante/30*FO$4+(BA31+BA32+BA33+BC31+BC32+BC33)*Percapita/30*FO$4)+IF(BA34+BC34&gt;=11,Fixo/30*FO$4+(BA34+BC34-10)*Crechee/30*FO$4,0),IF(C31=2,IF(BB31+BB32+BB33+BB34+BD31+BD32+BD33+BD34=1,Cadeirante/30*FO$4,IF(BB31+BB32+BB33+BB34+BD31+BD32+BD33+BD34=2,Fixo/30*FO$4,IF(BB31+BB32+BB33+BB34+BD31+BD32+BD33+BD34&gt;2,Fixo/30*FO$4+(BB31+BB32+BB33+BB34+BD31+BD32+BD33+BD34-2)*Cadeirante/30*FO$4)))+(BA31+BA32+BA33+BC31+BC32+BC33)*Percapita/30*FO$4+(BA34+BC34)*Crechee/30*FO$4,IF(C31=1,IF(BA31+BA32+BA33+BB31+BB32+BB33+BC31+BC32+BC33+BD31+BD32+BD33&lt;=15,(BA31+BA32+BA33+BC31+BC32+BC33)*Percapita/30*FO$4,IF(BA31+BA32+BA33+BB31+BB32+BB33+BC31+BC32+BC33+BD31+BD32+BD33&gt;=16,Fixo/30*FO$4+(BA31+BA32+BA33+BB31+BB32+BB33+BC31+BC32+BC33+BD31+BD32-16)*Percapita/30*FO$4))))))</f>
        <v>0</v>
      </c>
      <c r="FP31" s="177">
        <f>IF(C31=4,SUM(BE31+BE32+BE33+BG31+BG32+BG33)*Percapita/30*FP$4+(BF31+BF32+BF33+BH31+BH32+BH33)*Cadeirante/30*FP$4,IF(C31=3,IF(BE34+BG34=10,Fixo/30*FP$4+(BE31+BE32+BE33+BG31+BG32+BG33)*Percapita/30*FP$4+(BF34+BH34)*Cadeirante/30*FP$4,IF(BE34+BG34&lt;=9,(BE34+BG34)*Crechee/30*FP$4)+(BF34+BH34)*Cadeirante/30*FP$4+(BE31+BE32+BE33+BG31+BG32+BG33)*Percapita/30*FP$4)+IF(BE34+BG34&gt;=11,Fixo/30*FP$4+(BE34+BG34-10)*Crechee/30*FP$4,0),IF(C31=2,IF(BF31+BF32+BF33+BF34+BH31+BH32+BH33+BH34=1,Cadeirante/30*FP$4,IF(BF31+BF32+BF33+BF34+BH31+BH32+BH33+BH34=2,Fixo/30*FP$4,IF(BF31+BF32+BF33+BF34+BH31+BH32+BH33+BH34&gt;2,Fixo/30*FP$4+(BF31+BF32+BF33+BF34+BH31+BH32+BH33+BH34-2)*Cadeirante/30*FP$4)))+(BE31+BE32+BE33+BG31+BG32+BG33)*Percapita/30*FP$4+(BE34+BG34)*Crechee/30*FP$4,IF(C31=1,IF(BE31+BE32+BE33+BF31+BF32+BF33+BG31+BG32+BG33+BH31+BH32+BH33&lt;=15,(BE31+BE32+BE33+BG31+BG32+BG33)*Percapita/30*FP$4,IF(BE31+BE32+BE33+BF31+BF32+BF33+BG31+BG32+BG33+BH31+BH32+BH33&gt;=16,Fixo/30*FP$4+(BE31+BE32+BE33+BF31+BF32+BF33+BG31+BG32+BG33+BH31+BH32-16)*Percapita/30*FP$4))))))</f>
        <v>0</v>
      </c>
      <c r="FQ31" s="177">
        <f>IF(C31=4,SUM(BI31+BI32+BI33+BK31+BK32+BK33)*Percapita/30*FQ$4+(BJ31+BJ32+BJ33+BL31+BL32+BL33)*Cadeirante/30*FQ$4,IF(C31=3,IF(BI34+BK34=10,Fixo/30*FQ$4+(BI31+BI32+BI33+BK31+BK32+BK33)*Percapita/30*FQ$4+(BJ34+BL34)*Cadeirante/30*FQ$4,IF(BI34+BK34&lt;=9,(BI34+BK34)*Crechee/30*FQ$4)+(BJ34+BL34)*Cadeirante/30*FQ$4+(BI31+BI32+BI33+BK31+BK32+BK33)*Percapita/30*FQ$4)+IF(BI34+BK34&gt;=11,Fixo/30*FQ$4+(BI34+BK34-10)*Crechee/30*FQ$4,0),IF(C31=2,IF(BJ31+BJ32+BJ33+BJ34+BL31+BL32+BL33+BL34=1,Cadeirante/30*FQ$4,IF(BJ31+BJ32+BJ33+BJ34+BL31+BL32+BL33+BL34=2,Fixo/30*FQ$4,IF(BJ31+BJ32+BJ33+BJ34+BL31+BL32+BL33+BL34&gt;2,Fixo/30*FQ$4+(BJ31+BJ32+BJ33+BJ34+BL31+BL32+BL33+BL34-2)*Cadeirante/30*FQ$4)))+(BI31+BI32+BI33+BK31+BK32+BK33)*Percapita/30*FQ$4+(BI34+BK34)*Crechee/30*FQ$4,IF(C31=1,IF(BI31+BI32+BI33+BJ31+BJ32+BJ33+BK31+BK32+BK33+BL31+BL32+BL33&lt;=15,(BI31+BI32+BI33+BK31+BK32+BK33)*Percapita/30*FQ$4,IF(BI31+BI32+BI33+BJ31+BJ32+BJ33+BK31+BK32+BK33+BL31+BL32+BL33&gt;=16,Fixo/30*FQ$4+(BI31+BI32+BI33+BJ31+BJ32+BJ33+BK31+BK32+BK33+BL31+BL32-16)*Percapita/30*FQ$4))))))</f>
        <v>0</v>
      </c>
      <c r="FR31" s="177">
        <f>IF(C31=4,SUM(BM31+BM32+BM33+BO31+BO32+BO33)*Percapita/30*FR$4+(BN31+BN32+BN33+BP31+BP32+BP33)*Cadeirante/30*FR$4,IF(C31=3,IF(BM34+BO34=10,Fixo/30*FR$4+(BM31+BM32+BM33+BO31+BO32+BO33)*Percapita/30*FR$4+(BN34+BP34)*Cadeirante/30*FR$4,IF(BM34+BO34&lt;=9,(BM34+BO34)*Crechee/30*FR$4)+(BN34+BP34)*Cadeirante/30*FR$4+(BM31+BM32+BM33+BO31+BO32+BO33)*Percapita/30*FR$4)+IF(BM34+BO34&gt;=11,Fixo/30*FR$4+(BM34+BO34-10)*Crechee/30*FR$4,0),IF(C31=2,IF(BN31+BN32+BN33+BN34+BP31+BP32+BP33+BP34=1,Cadeirante/30*FR$4,IF(BN31+BN32+BN33+BN34+BP31+BP32+BP33+BP34=2,Fixo/30*FR$4,IF(BN31+BN32+BN33+BN34+BP31+BP32+BP33+BP34&gt;2,Fixo/30*FR$4+(BN31+BN32+BN33+BN34+BP31+BP32+BP33+BP34-2)*Cadeirante/30*FR$4)))+(BM31+BM32+BM33+BO31+BO32+BO33)*Percapita/30*FR$4+(BM34+BO34)*Crechee/30*FR$4,IF(C31=1,IF(BM31+BM32+BM33+BN31+BN32+BN33+BO31+BO32+BO33+BP31+BP32+BP33&lt;=15,(BM31+BM32+BM33+BO31+BO32+BO33)*Percapita/30*FR$4,IF(BM31+BM32+BM33+BN31+BN32+BN33+BO31+BO32+BO33+BP31+BP32+BP33&gt;=16,Fixo/30*FR$4+(BM31+BM32+BM33+BN31+BN32+BN33+BO31+BO32+BO33+BP31+BP32-16)*Percapita/30*FR$4))))))</f>
        <v>0</v>
      </c>
      <c r="FS31" s="177">
        <f>IF(C31=4,SUM(BQ31+BQ32+BQ33+BS31+BS32+BS33)*Percapita/30*FS$4+(BR31+BR32+BR33+BT31+BT32+BT33)*Cadeirante/30*FS$4,IF(C31=3,IF(BQ34+BS34=10,Fixo/30*FS$4+(BQ31+BQ32+BQ33+BS31+BS32+BS33)*Percapita/30*FS$4+(BR34+BT34)*Cadeirante/30*FS$4,IF(BQ34+BS34&lt;=9,(BQ34+BS34)*Crechee/30*FS$4)+(BR34+BT34)*Cadeirante/30*FS$4+(BQ31+BQ32+BQ33+BS31+BS32+BS33)*Percapita/30*FS$4)+IF(BQ34+BS34&gt;=11,Fixo/30*FS$4+(BQ34+BS34-10)*Crechee/30*FS$4,0),IF(C31=2,IF(BR31+BR32+BR33+BR34+BT31+BT32+BT33+BT34=1,Cadeirante/30*FS$4,IF(BR31+BR32+BR33+BR34+BT31+BT32+BT33+BT34=2,Fixo/30*FS$4,IF(BR31+BR32+BR33+BR34+BT31+BT32+BT33+BT34&gt;2,Fixo/30*FS$4+(BR31+BR32+BR33+BR34+BT31+BT32+BT33+BT34-2)*Cadeirante/30*FS$4)))+(BQ31+BQ32+BQ33+BS31+BS32+BS33)*Percapita/30*FS$4+(BQ34+BS34)*Crechee/30*FS$4,IF(C31=1,IF(BQ31+BQ32+BQ33+BR31+BR32+BR33+BS31+BS32+BS33+BT31+BT32+BT33&lt;=15,(BQ31+BQ32+BQ33+BS31+BS32+BS33)*Percapita/30*FS$4,IF(BQ31+BQ32+BQ33+BR31+BR32+BR33+BS31+BS32+BS33+BT31+BT32+BT33&gt;=16,Fixo/30*FS$4+(BQ31+BQ32+BQ33+BR31+BR32+BR33+BS31+BS32+BS33+BT31+BT32-16)*Percapita/30*FS$4))))))</f>
        <v>0</v>
      </c>
      <c r="FT31" s="177">
        <f>IF(C31=4,SUM(BU31+BU32+BU33+BW31+BW32+BW33)*Percapita/30*FT$4+(BV31+BV32+BV33+BX31+BX32+BX33)*Cadeirante/30*FT$4,IF(C31=3,IF(BU34+BW34=10,Fixo/30*FT$4+(BU31+BU32+BU33+BW31+BW32+BW33)*Percapita/30*FT$4+(BV34+BX34)*Cadeirante/30*FT$4,IF(BU34+BW34&lt;=9,(BU34+BW34)*Crechee/30*FT$4)+(BV34+BX34)*Cadeirante/30*FT$4+(BU31+BU32+BU33+BW31+BW32+BW33)*Percapita/30*FT$4)+IF(BU34+BW34&gt;=11,Fixo/30*FT$4+(BU34+BW34-10)*Crechee/30*FT$4,0),IF(C31=2,IF(BV31+BV32+BV33+BV34+BX31+BX32+BX33+BX34=1,Cadeirante/30*FT$4,IF(BV31+BV32+BV33+BV34+BX31+BX32+BX33+BX34=2,Fixo/30*FT$4,IF(BV31+BV32+BV33+BV34+BX31+BX32+BX33+BX34&gt;2,Fixo/30*FT$4+(BV31+BV32+BV33+BV34+BX31+BX32+BX33+BX34-2)*Cadeirante/30*FT$4)))+(BU31+BU32+BU33+BW31+BW32+BW33)*Percapita/30*FT$4+(BU34+BW34)*Crechee/30*FT$4,IF(C31=1,IF(BU31+BU32+BU33+BV31+BV32+BV33+BW31+BW32+BW33+BX31+BX32+BX33&lt;=15,(BU31+BU32+BU33+BW31+BW32+BW33)*Percapita/30*FT$4,IF(BU31+BU32+BU33+BV31+BV32+BV33+BW31+BW32+BW33+BX31+BX32+BX33&gt;=16,Fixo/30*FT$4+(BU31+BU32+BU33+BV31+BV32+BV33+BW31+BW32+BW33+BX31+BX32-16)*Percapita/30*FT$4))))))</f>
        <v>0</v>
      </c>
      <c r="FU31" s="177">
        <f>IF(C31=4,SUM(BY31+BY32+BY33+CA31+CA32+CA33)*Percapita/30*FU$4+(BZ31+BZ32+BZ33+CB31+CB32+CB33)*Cadeirante/30*FU$4,IF(C31=3,IF(BY34+CA34=10,Fixo/30*FU$4+(BY31+BY32+BY33+CA31+CA32+CA33)*Percapita/30*FU$4+(BZ34+CB34)*Cadeirante/30*FU$4,IF(BY34+CA34&lt;=9,(BY34+CA34)*Crechee/30*FU$4)+(BZ34+CB34)*Cadeirante/30*FU$4+(BY31+BY32+BY33+CA31+CA32+CA33)*Percapita/30*FU$4)+IF(BY34+CA34&gt;=11,Fixo/30*FU$4+(BY34+CA34-10)*Crechee/30*FU$4,0),IF(C31=2,IF(BZ31+BZ32+BZ33+BZ34+CB31+CB32+CB33+CB34=1,Cadeirante/30*FU$4,IF(BZ31+BZ32+BZ33+BZ34+CB31+CB32+CB33+CB34=2,Fixo/30*FU$4,IF(BZ31+BZ32+BZ33+BZ34+CB31+CB32+CB33+CB34&gt;2,Fixo/30*FU$4+(BZ31+BZ32+BZ33+BZ34+CB31+CB32+CB33+CB34-2)*Cadeirante/30*FU$4)))+(BY31+BY32+BY33+CA31+CA32+CA33)*Percapita/30*FU$4+(BY34+CA34)*Crechee/30*FU$4,IF(C31=1,IF(BY31+BY32+BY33+BZ31+BZ32+BZ33+CA31+CA32+CA33+CB31+CB32+CB33&lt;=15,(BY31+BY32+BY33+CA31+CA32+CA33)*Percapita/30*FU$4,IF(BY31+BY32+BY33+BZ31+BZ32+BZ33+CA31+CA32+CA33+CB31+CB32+CB33&gt;=16,Fixo/30*FU$4+(BY31+BY32+BY33+BZ31+BZ32+BZ33+CA31+CA32+CA33+CB31+CB32-16)*Percapita/30*FU$4))))))</f>
        <v>0</v>
      </c>
      <c r="FV31" s="177">
        <f>IF(C31=4,SUM(CC31+CC32+CC33+CE31+CE32+CE33)*Percapita/30*FV$4+(CD31+CD32+CD33+CF31+CF32+CF33)*Cadeirante/30*FV$4,IF(C31=3,IF(CC34+CE34=10,Fixo/30*FV$4+(CC31+CC32+CC33+CE31+CE32+CE33)*Percapita/30*FV$4+(CD34+CF34)*Cadeirante/30*FV$4,IF(CC34+CE34&lt;=9,(CC34+CE34)*Crechee/30*FV$4)+(CD34+CF34)*Cadeirante/30*FV$4+(CC31+CC32+CC33+CE31+CE32+CE33)*Percapita/30*FV$4)+IF(CC34+CE34&gt;=11,Fixo/30*FV$4+(CC34+CE34-10)*Crechee/30*FV$4,0),IF(C31=2,IF(CD31+CD32+CD33+CD34+CF31+CF32+CF33+CF34=1,Cadeirante/30*FV$4,IF(CD31+CD32+CD33+CD34+CF31+CF32+CF33+CF34=2,Fixo/30*FV$4,IF(CD31+CD32+CD33+CD34+CF31+CF32+CF33+CF34&gt;2,Fixo/30*FV$4+(CD31+CD32+CD33+CD34+CF31+CF32+CF33+CF34-2)*Cadeirante/30*FV$4)))+(CC31+CC32+CC33+CE31+CE32+CE33)*Percapita/30*FV$4+(CC34+CE34)*Crechee/30*FV$4,IF(C31=1,IF(CC31+CC32+CC33+CD31+CD32+CD33+CE31+CE32+CE33+CF31+CF32+CF33&lt;=15,(CC31+CC32+CC33+CE31+CE32+CE33)*Percapita/30*FV$4,IF(CC31+CC32+CC33+CD31+CD32+CD33+CE31+CE32+CE33+CF31+CF32+CF33&gt;=16,Fixo/30*FV$4+(CC31+CC32+CC33+CD31+CD32+CD33+CE31+CE32+CE33+CF31+CF32-16)*Percapita/30*FV$4))))))</f>
        <v>0</v>
      </c>
      <c r="FW31" s="177">
        <f>IF(C31=4,SUM(CG31+CG32+CG33+CI31+CI32+CI33)*Percapita/30*FW$4+(CH31+CH32+CH33+CJ31+CJ32+CJ33)*Cadeirante/30*FW$4,IF(C31=3,IF(CG34+CI34=10,Fixo/30*FW$4+(CG31+CG32+CG33+CI31+CI32+CI33)*Percapita/30*FW$4+(CH34+CJ34)*Cadeirante/30*FW$4,IF(CG34+CI34&lt;=9,(CG34+CI34)*Crechee/30*FW$4)+(CH34+CJ34)*Cadeirante/30*FW$4+(CG31+CG32+CG33+CI31+CI32+CI33)*Percapita/30*FW$4)+IF(CG34+CI34&gt;=11,Fixo/30*FW$4+(CG34+CI34-10)*Crechee/30*FW$4,0),IF(C31=2,IF(CH31+CH32+CH33+CH34+CJ31+CJ32+CJ33+CJ34=1,Cadeirante/30*FW$4,IF(CH31+CH32+CH33+CH34+CJ31+CJ32+CJ33+CJ34=2,Fixo/30*FW$4,IF(CH31+CH32+CH33+CH34+CJ31+CJ32+CJ33+CJ34&gt;2,Fixo/30*FW$4+(CH31+CH32+CH33+CH34+CJ31+CJ32+CJ33+CJ34-2)*Cadeirante/30*FW$4)))+(CG31+CG32+CG33+CI31+CI32+CI33)*Percapita/30*FW$4+(CG34+CI34)*Crechee/30*FW$4,IF(C31=1,IF(CG31+CG32+CG33+CH31+CH32+CH33+CI31+CI32+CI33+CJ31+CJ32+CJ33&lt;=15,(CG31+CG32+CG33+CI31+CI32+CI33)*Percapita/30*FW$4,IF(CG31+CG32+CG33+CH31+CH32+CH33+CI31+CI32+CI33+CJ31+CJ32+CJ33&gt;=16,Fixo/30*FW$4+(CG31+CG32+CG33+CH31+CH32+CH33+CI31+CI32+CI33+CJ31+CJ32-16)*Percapita/30*FW$4))))))</f>
        <v>0</v>
      </c>
      <c r="FX31" s="177">
        <f>IF(C31=4,SUM(CK31+CK32+CK33+CM31+CM32+CM33)*Percapita/30*FX$4+(CL31+CL32+CL33+CN31+CN32+CN33)*Cadeirante/30*FX$4,IF(C31=3,IF(CK34+CM34=10,Fixo/30*FX$4+(CK31+CK32+CK33+CM31+CM32+CM33)*Percapita/30*FX$4+(CL34+CN34)*Cadeirante/30*FX$4,IF(CK34+CM34&lt;=9,(CK34+CM34)*Crechee/30*FX$4)+(CL34+CN34)*Cadeirante/30*FX$4+(CK31+CK32+CK33+CM31+CM32+CM33)*Percapita/30*FX$4)+IF(CK34+CM34&gt;=11,Fixo/30*FX$4+(CK34+CM34-10)*Crechee/30*FX$4,0),IF(C31=2,IF(CL31+CL32+CL33+CL34+CN31+CN32+CN33+CN34=1,Cadeirante/30*FX$4,IF(CL31+CL32+CL33+CL34+CN31+CN32+CN33+CN34=2,Fixo/30*FX$4,IF(CL31+CL32+CL33+CL34+CN31+CN32+CN33+CN34&gt;2,Fixo/30*FX$4+(CL31+CL32+CL33+CL34+CN31+CN32+CN33+CN34-2)*Cadeirante/30*FX$4)))+(CK31+CK32+CK33+CM31+CM32+CM33)*Percapita/30*FX$4+(CK34+CM34)*Crechee/30*FX$4,IF(C31=1,IF(CK31+CK32+CK33+CL31+CL32+CL33+CM31+CM32+CM33+CN31+CN32+CN33&lt;=15,(CK31+CK32+CK33+CM31+CM32+CM33)*Percapita/30*FX$4,IF(CK31+CK32+CK33+CL31+CL32+CL33+CM31+CM32+CM33+CN31+CN32+CN33&gt;=16,Fixo/30*FX$4+(CK31+CK32+CK33+CL31+CL32+CL33+CM31+CM32+CM33+CN31+CN32-16)*Percapita/30*FX$4))))))</f>
        <v>0</v>
      </c>
      <c r="FY31" s="177">
        <f>IF(C31=4,SUM(CO31+CO32+CO33+CQ31+CQ32+CQ33)*Percapita/30*FY$4+(CP31+CP32+CP33+CR31+CR32+CR33)*Cadeirante/30*FY$4,IF(C31=3,IF(CO34+CQ34=10,Fixo/30*FY$4+(CO31+CO32+CO33+CQ31+CQ32+CQ33)*Percapita/30*FY$4+(CP34+CR34)*Cadeirante/30*FY$4,IF(CO34+CQ34&lt;=9,(CO34+CQ34)*Crechee/30*FY$4)+(CP34+CR34)*Cadeirante/30*FY$4+(CO31+CO32+CO33+CQ31+CQ32+CQ33)*Percapita/30*FY$4)+IF(CO34+CQ34&gt;=11,Fixo/30*FY$4+(CO34+CQ34-10)*Crechee/30*FY$4,0),IF(C31=2,IF(CP31+CP32+CP33+CP34+CR31+CR32+CR33+CR34=1,Cadeirante/30*FY$4,IF(CP31+CP32+CP33+CP34+CR31+CR32+CR33+CR34=2,Fixo/30*FY$4,IF(CP31+CP32+CP33+CP34+CR31+CR32+CR33+CR34&gt;2,Fixo/30*FY$4+(CP31+CP32+CP33+CP34+CR31+CR32+CR33+CR34-2)*Cadeirante/30*FY$4)))+(CO31+CO32+CO33+CQ31+CQ32+CQ33)*Percapita/30*FY$4+(CO34+CQ34)*Crechee/30*FY$4,IF(C31=1,IF(CO31+CO32+CO33+CP31+CP32+CP33+CQ31+CQ32+CQ33+CR31+CR32+CR33&lt;=15,(CO31+CO32+CO33+CQ31+CQ32+CQ33)*Percapita/30*FY$4,IF(CO31+CO32+CO33+CP31+CP32+CP33+CQ31+CQ32+CQ33+CR31+CR32+CR33&gt;=16,Fixo/30*FY$4+(CO31+CO32+CO33+CP31+CP32+CP33+CQ31+CQ32+CQ33+CR31+CR32-16)*Percapita/30*FY$4))))))</f>
        <v>0</v>
      </c>
      <c r="FZ31" s="177">
        <f>IF(C31=4,SUM(CS31+CS32+CS33+CU31+CU32+CU33)*Percapita/30*FZ$4+(CT31+CT32+CT33+CV31+CV32+CV33)*Cadeirante/30*FZ$4,IF(C31=3,IF(CS34+CU34=10,Fixo/30*FZ$4+(CS31+CS32+CS33+CU31+CU32+CU33)*Percapita/30*FZ$4+(CT34+CV34)*Cadeirante/30*FZ$4,IF(CS34+CU34&lt;=9,(CS34+CU34)*Crechee/30*FZ$4)+(CT34+CV34)*Cadeirante/30*FZ$4+(CS31+CS32+CS33+CU31+CU32+CU33)*Percapita/30*FZ$4)+IF(CS34+CU34&gt;=11,Fixo/30*FZ$4+(CS34+CU34-10)*Crechee/30*FZ$4,0),IF(C31=2,IF(CT31+CT32+CT33+CT34+CV31+CV32+CV33+CV34=1,Cadeirante/30*FZ$4,IF(CT31+CT32+CT33+CT34+CV31+CV32+CV33+CV34=2,Fixo/30*FZ$4,IF(CT31+CT32+CT33+CT34+CV31+CV32+CV33+CV34&gt;2,Fixo/30*FZ$4+(CT31+CT32+CT33+CT34+CV31+CV32+CV33+CV34-2)*Cadeirante/30*FZ$4)))+(CS31+CS32+CS33+CU31+CU32+CU33)*Percapita/30*FZ$4+(CS34+CU34)*Crechee/30*FZ$4,IF(C31=1,IF(CS31+CS32+CS33+CT31+CT32+CT33+CU31+CU32+CU33+CV31+CV32+CV33&lt;=15,(CS31+CS32+CS33+CU31+CU32+CU33)*Percapita/30*FZ$4,IF(CS31+CS32+CS33+CT31+CT32+CT33+CU31+CU32+CU33+CV31+CV32+CV33&gt;=16,Fixo/30*FZ$4+(CS31+CS32+CS33+CT31+CT32+CT33+CU31+CU32+CU33+CV31+CV32-16)*Percapita/30*FZ$4))))))</f>
        <v>0</v>
      </c>
      <c r="GA31" s="177">
        <f>IF(C31=4,SUM(CW31+CW32+CW33+CY31+CY32+CY33)*Percapita/30*GA$4+(CX31+CX32+CX33+CZ31+CZ32+CZ33)*Cadeirante/30*GA$4,IF(C31=3,IF(CW34+CY34=10,Fixo/30*GA$4+(CW31+CW32+CW33+CY31+CY32+CY33)*Percapita/30*GA$4+(CX34+CZ34)*Cadeirante/30*GA$4,IF(CW34+CY34&lt;=9,(CW34+CY34)*Crechee/30*GA$4)+(CX34+CZ34)*Cadeirante/30*GA$4+(CW31+CW32+CW33+CY31+CY32+CY33)*Percapita/30*GA$4)+IF(CW34+CY34&gt;=11,Fixo/30*GA$4+(CW34+CY34-10)*Crechee/30*GA$4,0),IF(C31=2,IF(CX31+CX32+CX33+CX34+CZ31+CZ32+CZ33+CZ34=1,Cadeirante/30*GA$4,IF(CX31+CX32+CX33+CX34+CZ31+CZ32+CZ33+CZ34=2,Fixo/30*GA$4,IF(CX31+CX32+CX33+CX34+CZ31+CZ32+CZ33+CZ34&gt;2,Fixo/30*GA$4+(CX31+CX32+CX33+CX34+CZ31+CZ32+CZ33+CZ34-2)*Cadeirante/30*GA$4)))+(CW31+CW32+CW33+CY31+CY32+CY33)*Percapita/30*GA$4+(CW34+CY34)*Crechee/30*GA$4,IF(C31=1,IF(CW31+CW32+CW33+CX31+CX32+CX33+CY31+CY32+CY33+CZ31+CZ32+CZ33&lt;=15,(CW31+CW32+CW33+CY31+CY32+CY33)*Percapita/30*GA$4,IF(CW31+CW32+CW33+CX31+CX32+CX33+CY31+CY32+CY33+CZ31+CZ32+CZ33&gt;=16,Fixo/30*GA$4+(CW31+CW32+CW33+CX31+CX32+CX33+CY31+CY32+CY33+CZ31+CZ32-16)*Percapita/30*GA$4))))))</f>
        <v>0</v>
      </c>
      <c r="GB31" s="177">
        <f>IF(C31=4,SUM(DA31+DA32+DA33+DC31+DC32+DC33)*Percapita/30*GB$4+(DB31+DB32+DB33+DD31+DD32+DD33)*Cadeirante/30*GB$4,IF(C31=3,IF(DA34+DC34=10,Fixo/30*GB$4+(DA31+DA32+DA33+DC31+DC32+DC33)*Percapita/30*GB$4+(DB34+DD34)*Cadeirante/30*GB$4,IF(DA34+DC34&lt;=9,(DA34+DC34)*Crechee/30*GB$4)+(DB34+DD34)*Cadeirante/30*GB$4+(DA31+DA32+DA33+DC31+DC32+DC33)*Percapita/30*GB$4)+IF(DA34+DC34&gt;=11,Fixo/30*GB$4+(DA34+DC34-10)*Crechee/30*GB$4,0),IF(C31=2,IF(DB31+DB32+DB33+DB34+DD31+DD32+DD33+DD34=1,Cadeirante/30*GB$4,IF(DB31+DB32+DB33+DB34+DD31+DD32+DD33+DD34=2,Fixo/30*GB$4,IF(DB31+DB32+DB33+DB34+DD31+DD32+DD33+DD34&gt;2,Fixo/30*GB$4+(DB31+DB32+DB33+DB34+DD31+DD32+DD33+DD34-2)*Cadeirante/30*GB$4)))+(DA31+DA32+DA33+DC31+DC32+DC33)*Percapita/30*GB$4+(DA34+DC34)*Crechee/30*GB$4,IF(C31=1,IF(DA31+DA32+DA33+DB31+DB32+DB33+DC31+DC32+DC33+DD31+DD32+DD33&lt;=15,(DA31+DA32+DA33+DC31+DC32+DC33)*Percapita/30*GB$4,IF(DA31+DA32+DA33+DB31+DB32+DB33+DC31+DC32+DC33+DD31+DD32+DD33&gt;=16,Fixo/30*GB$4+(DA31+DA32+DA33+DB31+DB32+DB33+DC31+DC32+DC33+DD31+DD32-16)*Percapita/30*GB$4))))))</f>
        <v>0</v>
      </c>
      <c r="GC31" s="177">
        <f>IF(C31=4,SUM(DE31+DE32+DE33+DG31+DG32+DG33)*Percapita/30*GC$4+(DF31+DF32+DF33+DH31+DH32+DH33)*Cadeirante/30*GC$4,IF(C31=3,IF(DE34+DG34=10,Fixo/30*GC$4+(DE31+DE32+DE33+DG31+DG32+DG33)*Percapita/30*GC$4+(DF34+DH34)*Cadeirante/30*GC$4,IF(DE34+DG34&lt;=9,(DE34+DG34)*Crechee/30*GC$4)+(DF34+DH34)*Cadeirante/30*GC$4+(DE31+DE32+DE33+DG31+DG32+DG33)*Percapita/30*GC$4)+IF(DE34+DG34&gt;=11,Fixo/30*GC$4+(DE34+DG34-10)*Crechee/30*GC$4,0),IF(C31=2,IF(DF31+DF32+DF33+DF34+DH31+DH32+DH33+DH34=1,Cadeirante/30*GC$4,IF(DF31+DF32+DF33+DF34+DH31+DH32+DH33+DH34=2,Fixo/30*GC$4,IF(DF31+DF32+DF33+DF34+DH31+DH32+DH33+DH34&gt;2,Fixo/30*GC$4+(DF31+DF32+DF33+DF34+DH31+DH32+DH33+DH34-2)*Cadeirante/30*GC$4)))+(DE31+DE32+DE33+DG31+DG32+DG33)*Percapita/30*GC$4+(DE34+DG34)*Crechee/30*GC$4,IF(C31=1,IF(DE31+DE32+DE33+DF31+DF32+DF33+DG31+DG32+DG33+DH31+DH32+DH33&lt;=15,(DE31+DE32+DE33+DG31+DG32+DG33)*Percapita/30*GC$4,IF(DE31+DE32+DE33+DF31+DF32+DF33+DG31+DG32+DG33+DH31+DH32+DH33&gt;=16,Fixo/30*GC$4+(DE31+DE32+DE33+DF31+DF32+DF33+DG31+DG32+DG33+DH31+DH32-16)*Percapita/30*GC$4))))))</f>
        <v>0</v>
      </c>
      <c r="GD31" s="177">
        <f>IF(C31=4,SUM(DI31+DI32+DI33+DK31+DK32+DK33)*Percapita/30*GD$4+(DJ31+DJ32+DJ33+DL31+DL32+DL33)*Cadeirante/30*GD$4,IF(C31=3,IF(DI34+DK34=10,Fixo/30*GD$4+(DI31+DI32+DI33+DK31+DK32+DK33)*Percapita/30*GD$4+(DJ34+DL34)*Cadeirante/30*GD$4,IF(DI34+DK34&lt;=9,(DI34+DK34)*Crechee/30*GD$4)+(DJ34+DL34)*Cadeirante/30*GD$4+(DI31+DI32+DI33+DK31+DK32+DK33)*Percapita/30*GD$4)+IF(DI34+DK34&gt;=11,Fixo/30*GD$4+(DI34+DK34-10)*Crechee/30*GD$4,0),IF(C31=2,IF(DJ31+DJ32+DJ33+DJ34+DL31+DL32+DL33+DL34=1,Cadeirante/30*GD$4,IF(DJ31+DJ32+DJ33+DJ34+DL31+DL32+DL33+DL34=2,Fixo/30*GD$4,IF(DJ31+DJ32+DJ33+DJ34+DL31+DL32+DL33+DL34&gt;2,Fixo/30*GD$4+(DJ31+DJ32+DJ33+DJ34+DL31+DL32+DL33+DL34-2)*Cadeirante/30*GD$4)))+(DI31+DI32+DI33+DK31+DK32+DK33)*Percapita/30*GD$4+(DI34+DK34)*Crechee/30*GD$4,IF(C31=1,IF(DI31+DI32+DI33+DJ31+DJ32+DJ33+DK31+DK32+DK33+DL31+DL32+DL33&lt;=15,(DI31+DI32+DI33+DK31+DK32+DK33)*Percapita/30*GD$4,IF(DI31+DI32+DI33+DJ31+DJ32+DJ33+DK31+DK32+DK33+DL31+DL32+DL33&gt;=16,Fixo/30*GD$4+(DI31+DI32+DI33+DJ31+DJ32+DJ33+DK31+DK32+DK33+DL31+DL32-16)*Percapita/30*GD$4))))))</f>
        <v>0</v>
      </c>
      <c r="GE31" s="177">
        <f>IF(C31=4,SUM(DM31+DM32+DM33+DO31+DO32+DO33)*Percapita/30*GE$4+(DN31+DN32+DN33+DP31+DP32+DP33)*Cadeirante/30*GE$4,IF(C31=3,IF(DM34+DO34=10,Fixo/30*GE$4+(DM31+DM32+DM33+DO31+DO32+DO33)*Percapita/30*GE$4+(DN34+DP34)*Cadeirante/30*GE$4,IF(DM34+DO34&lt;=9,(DM34+DO34)*Crechee/30*GE$4)+(DN34+DP34)*Cadeirante/30*GE$4+(DM31+DM32+DM33+DO31+DO32+DO33)*Percapita/30*GE$4)+IF(DM34+DO34&gt;=11,Fixo/30*GE$4+(DM34+DO34-10)*Crechee/30*GE$4,0),IF(C31=2,IF(DN31+DN32+DN33+DN34+DP31+DP32+DP33+DP34=1,Cadeirante/30*GE$4,IF(DN31+DN32+DN33+DN34+DP31+DP32+DP33+DP34=2,Fixo/30*GE$4,IF(DN31+DN32+DN33+DN34+DP31+DP32+DP33+DP34&gt;2,Fixo/30*GE$4+(DN31+DN32+DN33+DN34+DP31+DP32+DP33+DP34-2)*Cadeirante/30*GE$4)))+(DM31+DM32+DM33+DO31+DO32+DO33)*Percapita/30*GE$4+(DM34+DO34)*Crechee/30*GE$4,IF(C31=1,IF(DM31+DM32+DM33+DN31+DN32+DN33+DO31+DO32+DO33+DP31+DP32+DP33&lt;=15,(DM31+DM32+DM33+DO31+DO32+DO33)*Percapita/30*GE$4,IF(DM31+DM32+DM33+DN31+DN32+DN33+DO31+DO32+DO33+DP31+DP32+DP33&gt;=16,Fixo/30*GE$4+(DM31+DM32+DM33+DN31+DN32+DN33+DO31+DO32+DO33+DP31+DP32-16)*Percapita/30*GE$4))))))</f>
        <v>0</v>
      </c>
      <c r="GF31" s="177">
        <f>IF(C31=4,SUM(DQ31+DQ32+DQ33+DS31+DS32+DS33)*Percapita/30*GF$4+(DR31+DR32+DR33+DT31+DT32+DT33)*Cadeirante/30*GF$4,IF(C31=3,IF(DQ34+DS34=10,Fixo/30*GF$4+(DQ31+DQ32+DQ33+DS31+DS32+DS33)*Percapita/30*GF$4+(DR34+DT34)*Cadeirante/30*GF$4,IF(DQ34+DS34&lt;=9,(DQ34+DS34)*Crechee/30*GF$4)+(DR34+DT34)*Cadeirante/30*GF$4+(DQ31+DQ32+DQ33+DS31+DS32+DS33)*Percapita/30*GF$4)+IF(DQ34+DS34&gt;=11,Fixo/30*GF$4+(DQ34+DS34-10)*Crechee/30*GF$4,0),IF(C31=2,IF(DR31+DR32+DR33+DR34+DT31+DT32+DT33+DT34=1,Cadeirante/30*GF$4,IF(DR31+DR32+DR33+DR34+DT31+DT32+DT33+DT34=2,Fixo/30*GF$4,IF(DR31+DR32+DR33+DR34+DT31+DT32+DT33+DT34&gt;2,Fixo/30*GF$4+(DR31+DR32+DR33+DR34+DT31+DT32+DT33+DT34-2)*Cadeirante/30*GF$4)))+(DQ31+DQ32+DQ33+DS31+DS32+DS33)*Percapita/30*GF$4+(DQ34+DS34)*Crechee/30*GF$4,IF(C31=1,IF(DQ31+DQ32+DQ33+DR31+DR32+DR33+DS31+DS32+DS33+DT31+DT32+DT33&lt;=15,(DQ31+DQ32+DQ33+DS31+DS32+DS33)*Percapita/30*GF$4,IF(DQ31+DQ32+DQ33+DR31+DR32+DR33+DS31+DS32+DS33+DT31+DT32+DT33&gt;=16,Fixo/30*GF$4+(DQ31+DQ32+DQ33+DR31+DR32+DR33+DS31+DS32+DS33+DT31+DT32-16)*Percapita/30*GF$4))))))</f>
        <v>0</v>
      </c>
      <c r="GG31" s="177">
        <f>IF(C31=4,SUM(DU31+DU32+DU33+DW31+DW32+DW33)*Percapita/30*GG$4+(DV31+DV32+DV33+DX31+DX32+DX33)*Cadeirante/30*GG$4,IF(C31=3,IF(DU34+DW34=10,Fixo/30*GG$4+(DU31+DU32+DU33+DW31+DW32+DW33)*Percapita/30*GG$4+(DV34+DX34)*Cadeirante/30*GG$4,IF(DU34+DW34&lt;=9,(DU34+DW34)*Crechee/30*GG$4)+(DV34+DX34)*Cadeirante/30*GG$4+(DU31+DU32+DU33+DW31+DW32+DW33)*Percapita/30*GG$4)+IF(DU34+DW34&gt;=11,Fixo/30*GG$4+(DU34+DW34-10)*Crechee/30*GG$4,0),IF(C31=2,IF(DV31+DV32+DV33+DV34+DX31+DX32+DX33+DX34=1,Cadeirante/30*GG$4,IF(DV31+DV32+DV33+DV34+DX31+DX32+DX33+DX34=2,Fixo/30*GG$4,IF(DV31+DV32+DV33+DV34+DX31+DX32+DX33+DX34&gt;2,Fixo/30*GG$4+(DV31+DV32+DV33+DV34+DX31+DX32+DX33+DX34-2)*Cadeirante/30*GG$4)))+(DU31+DU32+DU33+DW31+DW32+DW33)*Percapita/30*GG$4+(DU34+DW34)*Crechee/30*GG$4,IF(C31=1,IF(DU31+DU32+DU33+DV31+DV32+DV33+DW31+DW32+DW33+DX31+DX32+DX33&lt;=15,(DU31+DU32+DU33+DW31+DW32+DW33)*Percapita/30*GG$4,IF(DU31+DU32+DU33+DV31+DV32+DV33+DW31+DW32+DW33+DX31+DX32+DX33&gt;=16,Fixo/30*GG$4+(DU31+DU32+DU33+DV31+DV32+DV33+DW31+DW32+DW33+DX31+DX32-16)*Percapita/30*GG$4))))))</f>
        <v>0</v>
      </c>
      <c r="GH31" s="177">
        <f>IF(C31=4,SUM(DY31+DY32+DY33+EA31+EA32+EA33)*Percapita/30*GH$4+(DZ31+DZ32+DZ33+EB31+EB32+EB33)*Cadeirante/30*GH$4,IF(C31=3,IF(DY34+EA34=10,Fixo/30*GH$4+(DY31+DY32+DY33+EA31+EA32+EA33)*Percapita/30*GH$4+(DZ34+EB34)*Cadeirante/30*GH$4,IF(DY34+EA34&lt;=9,(DY34+EA34)*Crechee/30*GH$4)+(DZ34+EB34)*Cadeirante/30*GH$4+(DY31+DY32+DY33+EA31+EA32+EA33)*Percapita/30*GH$4)+IF(DY34+EA34&gt;=11,Fixo/30*GH$4+(DY34+EA34-10)*Crechee/30*GH$4,0),IF(C31=2,IF(DZ31+DZ32+DZ33+DZ34+EB31+EB32+EB33+EB34=1,Cadeirante/30*GH$4,IF(DZ31+DZ32+DZ33+DZ34+EB31+EB32+EB33+EB34=2,Fixo/30*GH$4,IF(DZ31+DZ32+DZ33+DZ34+EB31+EB32+EB33+EB34&gt;2,Fixo/30*GH$4+(DZ31+DZ32+DZ33+DZ34+EB31+EB32+EB33+EB34-2)*Cadeirante/30*GH$4)))+(DY31+DY32+DY33+EA31+EA32+EA33)*Percapita/30*GH$4+(DY34+EA34)*Crechee/30*GH$4,IF(C31=1,IF(DY31+DY32+DY33+DZ31+DZ32+DZ33+EA31+EA32+EA33+EB31+EB32+EB33&lt;=15,(DY31+DY32+DY33+EA31+EA32+EA33)*Percapita/30*GH$4,IF(DY31+DY32+DY33+DZ31+DZ32+DZ33+EA31+EA32+EA33+EB31+EB32+EB33&gt;=16,Fixo/30*GH$4+(DY31+DY32+DY33+DZ31+DZ32+DZ33+EA31+EA32+EA33+EB31+EB32-16)*Percapita/30*GH$4))))))</f>
        <v>0</v>
      </c>
      <c r="GI31" s="177">
        <f>IF(C31=4,SUM(EC31+EC32+EC33+EE31+EE32+EE33)*Percapita/30*GI$4+(ED31+ED32+ED33+EF31+EF32+EF33)*Cadeirante/30*GI$4,IF(C31=3,IF(EC34+EE34=10,Fixo/30*GI$4+(EC31+EC32+EC33+EE31+EE32+EE33)*Percapita/30*GI$4+(ED34+EF34)*Cadeirante/30*GI$4,IF(EC34+EE34&lt;=9,(EC34+EE34)*Crechee/30*GI$4)+(ED34+EF34)*Cadeirante/30*GI$4+(EC31+EC32+EC33+EE31+EE32+EE33)*Percapita/30*GI$4)+IF(EC34+EE34&gt;=11,Fixo/30*GI$4+(EC34+EE34-10)*Crechee/30*GI$4,0),IF(C31=2,IF(ED31+ED32+ED33+ED34+EF31+EF32+EF33+EF34=1,Cadeirante/30*GI$4,IF(ED31+ED32+ED33+ED34+EF31+EF32+EF33+EF34=2,Fixo/30*GI$4,IF(ED31+ED32+ED33+ED34+EF31+EF32+EF33+EF34&gt;2,Fixo/30*GI$4+(ED31+ED32+ED33+ED34+EF31+EF32+EF33+EF34-2)*Cadeirante/30*GI$4)))+(EC31+EC32+EC33+EE31+EE32+EE33)*Percapita/30*GI$4+(EC34+EE34)*Crechee/30*GI$4,IF(C31=1,IF(EC31+EC32+EC33+ED31+ED32+ED33+EE31+EE32+EE33+EF31+EF32+EF33&lt;=15,(EC31+EC32+EC33+EE31+EE32+EE33)*Percapita/30*GI$4,IF(EC31+EC32+EC33+ED31+ED32+ED33+EE31+EE32+EE33+EF31+EF32+EF33&gt;=16,Fixo/30*GI$4+(EC31+EC32+EC33+ED31+ED32+ED33+EE31+EE32+EE33+EF31+EF32-16)*Percapita/30*GI$4))))))</f>
        <v>0</v>
      </c>
      <c r="GJ31" s="177">
        <f>IF(C31=4,SUM(EG31+EG32+EG33+EI31+EI32+EI33)*Percapita/30*GJ$4+(EH31+EH32+EH33+EJ31+EJ32+EJ33)*Cadeirante/30*GJ$4,IF(C31=3,IF(EG34+EI34=10,Fixo/30*GJ$4+(EG31+EG32+EG33+EI31+EI32+EI33)*Percapita/30*GJ$4+(EH34+EJ34)*Cadeirante/30*GJ$4,IF(EG34+EI34&lt;=9,(EG34+EI34)*Crechee/30*GJ$4)+(EH34+EJ34)*Cadeirante/30*GJ$4+(EG31+EG32+EG33+EI31+EI32+EI33)*Percapita/30*GJ$4)+IF(EG34+EI34&gt;=11,Fixo/30*GJ$4+(EG34+EI34-10)*Crechee/30*GJ$4,0),IF(C31=2,IF(EH31+EH32+EH33+EH34+EJ31+EJ32+EJ33+EJ34=1,Cadeirante/30*GJ$4,IF(EH31+EH32+EH33+EH34+EJ31+EJ32+EJ33+EJ34=2,Fixo/30*GJ$4,IF(EH31+EH32+EH33+EH34+EJ31+EJ32+EJ33+EJ34&gt;2,Fixo/30*GJ$4+(EH31+EH32+EH33+EH34+EJ31+EJ32+EJ33+EJ34-2)*Cadeirante/30*GJ$4)))+(EG31+EG32+EG33+EI31+EI32+EI33)*Percapita/30*GJ$4+(EG34+EI34)*Crechee/30*GJ$4,IF(C31=1,IF(EG31+EG32+EG33+EH31+EH32+EH33+EI31+EI32+EI33+EJ31+EJ32+EJ33&lt;=15,(EG31+EG32+EG33+EI31+EI32+EI33)*Percapita/30*GJ$4,IF(EG31+EG32+EG33+EH31+EH32+EH33+EI31+EI32+EI33+EJ31+EJ32+EJ33&gt;=16,Fixo/30*GJ$4+(EG31+EG32+EG33+EH31+EH32+EH33+EI31+EI32+EI33+EJ31+EJ32-16)*Percapita/30*GJ$4))))))</f>
        <v>0</v>
      </c>
      <c r="GK31" s="178"/>
      <c r="GL31" s="103">
        <f t="shared" si="30"/>
        <v>0</v>
      </c>
      <c r="GM31" s="124"/>
      <c r="GN31" s="104">
        <f>SUMIF(V31:V34,"&lt;0")*Cadeirante/30*GN$4+SUMIF(X31:X34,"&lt;0")*Cadeirante/30*GN$4</f>
        <v>0</v>
      </c>
      <c r="GO31" s="104">
        <f>SUMIF(Z31:Z34,"&lt;0")*Cadeirante/30*GO$4+SUMIF(AB31:AB34,"&lt;0")*Cadeirante/30*GO$4</f>
        <v>0</v>
      </c>
      <c r="GP31" s="104">
        <f>SUMIF(AD31:AD34,"&lt;0")*Cadeirante/30*GP$4+SUMIF(AF31:AF34,"&lt;0")*Cadeirante/30*GP$4</f>
        <v>0</v>
      </c>
      <c r="GQ31" s="104">
        <f>SUMIF(AH31:AH34,"&lt;0")*Cadeirante/30*GQ$4+SUMIF(AJ31:AJ34,"&lt;0")*Cadeirante/30*GQ$4</f>
        <v>0</v>
      </c>
      <c r="GR31" s="104">
        <f>SUMIF(AL31:AL34,"&lt;0")*Cadeirante/30*GR$4+SUMIF(AN31:AN34,"&lt;0")*Cadeirante/30*GR$4</f>
        <v>0</v>
      </c>
      <c r="GS31" s="104">
        <f>SUMIF(AP31:AP34,"&lt;0")*Cadeirante/30*GS$4+SUMIF(AR31:AR34,"&lt;0")*Cadeirante/30*GS$4</f>
        <v>0</v>
      </c>
      <c r="GT31" s="104">
        <f>SUMIF(AT31:AT34,"&lt;0")*Cadeirante/30*GT$4+SUMIF(AV31:AV34,"&lt;0")*Cadeirante/30*GT$4</f>
        <v>0</v>
      </c>
      <c r="GU31" s="104">
        <f>SUMIF(AX31:AX34,"&lt;0")*Cadeirante/30*GU$4+SUMIF(AZ31:AZ34,"&lt;0")*Cadeirante/30*GU$4</f>
        <v>0</v>
      </c>
      <c r="GV31" s="104">
        <f>SUMIF(BB31:BB34,"&lt;0")*Cadeirante/30*GV$4+SUMIF(BD31:BD34,"&lt;0")*Cadeirante/30*GV$4</f>
        <v>0</v>
      </c>
      <c r="GW31" s="104">
        <f>SUMIF(BF31:BF34,"&lt;0")*Cadeirante/30*GW$4+SUMIF(BH31:BH34,"&lt;0")*Cadeirante/30*GW$4</f>
        <v>0</v>
      </c>
      <c r="GX31" s="104">
        <f>SUMIF(BJ31:BJ34,"&lt;0")*Cadeirante/30*GX$4+SUMIF(BL31:BL34,"&lt;0")*Cadeirante/30*GX$4</f>
        <v>0</v>
      </c>
      <c r="GY31" s="104">
        <f>SUMIF(BN31:BN34,"&lt;0")*Cadeirante/30*GY$4+SUMIF(BP31:BP34,"&lt;0")*Cadeirante/30*GY$4</f>
        <v>0</v>
      </c>
      <c r="GZ31" s="104">
        <f>SUMIF(BR31:BR34,"&lt;0")*Cadeirante/30*GZ$4+SUMIF(BT31:BT34,"&lt;0")*Cadeirante/30*GZ$4</f>
        <v>0</v>
      </c>
      <c r="HA31" s="104">
        <f>SUMIF(BV31:BV34,"&lt;0")*Cadeirante/30*HA$4+SUMIF(BX31:BX34,"&lt;0")*Cadeirante/30*HA$4</f>
        <v>0</v>
      </c>
      <c r="HB31" s="104">
        <f>SUMIF(BZ31:BZ34,"&lt;0")*Cadeirante/30*HB$4+SUMIF(CB31:CB34,"&lt;0")*Cadeirante/30*HB$4</f>
        <v>0</v>
      </c>
      <c r="HC31" s="104">
        <f>SUMIF(CD31:CD34,"&lt;0")*Cadeirante/30*HC$4+SUMIF(CF31:CF34,"&lt;0")*Cadeirante/30*HC$4</f>
        <v>0</v>
      </c>
      <c r="HD31" s="104">
        <f>SUMIF(CH31:CH34,"&lt;0")*Cadeirante/30*HD$4+SUMIF(CJ31:CJ34,"&lt;0")*Cadeirante/30*HD$4</f>
        <v>0</v>
      </c>
      <c r="HE31" s="104">
        <f>SUMIF(CL31:CL34,"&lt;0")*Cadeirante/30*HE$4+SUMIF(CN31:CN34,"&lt;0")*Cadeirante/30*HE$4</f>
        <v>0</v>
      </c>
      <c r="HF31" s="104">
        <f>SUMIF(CP31:CP34,"&lt;0")*Cadeirante/30*HF$4+SUMIF(CR31:CR34,"&lt;0")*Cadeirante/30*HF$4</f>
        <v>0</v>
      </c>
      <c r="HG31" s="104">
        <f>SUMIF(CT31:CT34,"&lt;0")*Cadeirante/30*HG$4+SUMIF(CV31:CV34,"&lt;0")*Cadeirante/30*HG$4</f>
        <v>0</v>
      </c>
      <c r="HH31" s="104">
        <f>SUMIF(CX31:CX34,"&lt;0")*Cadeirante/30*HH$4+SUMIF(CZ31:CZ34,"&lt;0")*Cadeirante/30*HH$4</f>
        <v>0</v>
      </c>
      <c r="HI31" s="104">
        <f>SUMIF(DB31:DB34,"&lt;0")*Cadeirante/30*HI$4+SUMIF(DD31:DD34,"&lt;0")*Cadeirante/30*HI$4</f>
        <v>0</v>
      </c>
      <c r="HJ31" s="104">
        <f>SUMIF(DF31:DF34,"&lt;0")*Cadeirante/30*HJ$4+SUMIF(DH31:DH34,"&lt;0")*Cadeirante/30*HJ$4</f>
        <v>0</v>
      </c>
      <c r="HK31" s="104">
        <f>SUMIF(DJ31:DJ34,"&lt;0")*Cadeirante/30*HK$4+SUMIF(DL31:DL34,"&lt;0")*Cadeirante/30*HK$4</f>
        <v>0</v>
      </c>
      <c r="HL31" s="104">
        <f>SUMIF(DN31:DN34,"&lt;0")*Cadeirante/30*HL$4+SUMIF(DP31:DP34,"&lt;0")*Cadeirante/30*HL$4</f>
        <v>0</v>
      </c>
      <c r="HM31" s="104">
        <f>SUMIF(DR31:DR34,"&lt;0")*Cadeirante/30*HM$4+SUMIF(DT31:DT34,"&lt;0")*Cadeirante/30*HM$4</f>
        <v>0</v>
      </c>
      <c r="HN31" s="104">
        <f>SUMIF(DV31:DV34,"&lt;0")*Cadeirante/30*HN$4+SUMIF(DX31:DX34,"&lt;0")*Cadeirante/30*HN$4</f>
        <v>0</v>
      </c>
      <c r="HO31" s="104">
        <f>SUMIF(DZ31:DZ34,"&lt;0")*Cadeirante/30*HO$4+SUMIF(EB31:EB34,"&lt;0")*Cadeirante/30*HO$4</f>
        <v>0</v>
      </c>
      <c r="HP31" s="104">
        <f>SUMIF(ED31:ED34,"&lt;0")*Cadeirante/30*HP$4+SUMIF(EF31:EF34,"&lt;0")*Cadeirante/30*HP$4</f>
        <v>0</v>
      </c>
      <c r="HQ31" s="64"/>
      <c r="HR31" s="64"/>
      <c r="HS31" s="64"/>
      <c r="HT31" s="64"/>
      <c r="HU31" s="64"/>
      <c r="HV31" s="64"/>
      <c r="HW31" s="176">
        <v>17629.309999999998</v>
      </c>
      <c r="HX31" s="64"/>
      <c r="HY31" s="280">
        <f>IF(ISTEXT(EM31), VALUE(EM31), EM31)</f>
        <v>0</v>
      </c>
      <c r="HZ31" s="280">
        <f>IF(ISTEXT(EN31), VALUE(EN31), EN31)</f>
        <v>0</v>
      </c>
      <c r="IA31" s="280">
        <f>IF(ISTEXT(EO31), VALUE(EO31), EO31)</f>
        <v>0</v>
      </c>
      <c r="IB31" s="64" t="b">
        <f>HW31=FE31</f>
        <v>0</v>
      </c>
      <c r="IC31" s="64"/>
    </row>
    <row r="32" spans="1:237" s="106" customFormat="1" ht="22.5" customHeight="1" x14ac:dyDescent="0.25">
      <c r="A32" s="368" t="s">
        <v>3216</v>
      </c>
      <c r="B32" s="369" t="s">
        <v>3217</v>
      </c>
      <c r="C32" s="370" t="s">
        <v>3193</v>
      </c>
      <c r="D32" s="371" t="s">
        <v>3218</v>
      </c>
      <c r="E32" s="371" t="s">
        <v>3219</v>
      </c>
      <c r="F32" s="372" t="s">
        <v>3181</v>
      </c>
      <c r="G32" s="372" t="s">
        <v>3182</v>
      </c>
      <c r="H32" s="373" t="s">
        <v>2788</v>
      </c>
      <c r="I32" s="374" t="s">
        <v>2788</v>
      </c>
      <c r="J32" s="421" t="s">
        <v>3183</v>
      </c>
      <c r="K32" s="421" t="s">
        <v>3185</v>
      </c>
      <c r="L32" s="329">
        <f>CONTINUA!BV32</f>
        <v>0</v>
      </c>
      <c r="M32" s="329">
        <f>CONTINUA!BW32</f>
        <v>0</v>
      </c>
      <c r="N32" s="895"/>
      <c r="O32" s="896" t="s">
        <v>3409</v>
      </c>
      <c r="P32" s="897">
        <v>0</v>
      </c>
      <c r="Q32" s="400">
        <v>25</v>
      </c>
      <c r="R32" s="401"/>
      <c r="S32" s="400"/>
      <c r="T32" s="401"/>
      <c r="U32" s="400"/>
      <c r="V32" s="401"/>
      <c r="W32" s="400"/>
      <c r="X32" s="401"/>
      <c r="Y32" s="400"/>
      <c r="Z32" s="401"/>
      <c r="AA32" s="400"/>
      <c r="AB32" s="401"/>
      <c r="AC32" s="400"/>
      <c r="AD32" s="401"/>
      <c r="AE32" s="400"/>
      <c r="AF32" s="401"/>
      <c r="AG32" s="400"/>
      <c r="AH32" s="401"/>
      <c r="AI32" s="400"/>
      <c r="AJ32" s="401"/>
      <c r="AK32" s="400"/>
      <c r="AL32" s="401"/>
      <c r="AM32" s="400"/>
      <c r="AN32" s="401"/>
      <c r="AO32" s="400"/>
      <c r="AP32" s="401"/>
      <c r="AQ32" s="400"/>
      <c r="AR32" s="401"/>
      <c r="AS32" s="400"/>
      <c r="AT32" s="401"/>
      <c r="AU32" s="400"/>
      <c r="AV32" s="401"/>
      <c r="AW32" s="400"/>
      <c r="AX32" s="401"/>
      <c r="AY32" s="400"/>
      <c r="AZ32" s="401"/>
      <c r="BA32" s="400"/>
      <c r="BB32" s="401"/>
      <c r="BC32" s="400"/>
      <c r="BD32" s="401"/>
      <c r="BE32" s="400"/>
      <c r="BF32" s="401"/>
      <c r="BG32" s="400"/>
      <c r="BH32" s="401"/>
      <c r="BI32" s="400"/>
      <c r="BJ32" s="401"/>
      <c r="BK32" s="400"/>
      <c r="BL32" s="401"/>
      <c r="BM32" s="400"/>
      <c r="BN32" s="401"/>
      <c r="BO32" s="400"/>
      <c r="BP32" s="401"/>
      <c r="BQ32" s="400"/>
      <c r="BR32" s="401"/>
      <c r="BS32" s="400"/>
      <c r="BT32" s="401"/>
      <c r="BU32" s="400"/>
      <c r="BV32" s="401"/>
      <c r="BW32" s="400"/>
      <c r="BX32" s="401"/>
      <c r="BY32" s="400"/>
      <c r="BZ32" s="401"/>
      <c r="CA32" s="400"/>
      <c r="CB32" s="401"/>
      <c r="CC32" s="400"/>
      <c r="CD32" s="401"/>
      <c r="CE32" s="400"/>
      <c r="CF32" s="401"/>
      <c r="CG32" s="400"/>
      <c r="CH32" s="401"/>
      <c r="CI32" s="400"/>
      <c r="CJ32" s="401"/>
      <c r="CK32" s="400"/>
      <c r="CL32" s="401"/>
      <c r="CM32" s="400"/>
      <c r="CN32" s="401"/>
      <c r="CO32" s="400"/>
      <c r="CP32" s="401"/>
      <c r="CQ32" s="400"/>
      <c r="CR32" s="401"/>
      <c r="CS32" s="400"/>
      <c r="CT32" s="401"/>
      <c r="CU32" s="400"/>
      <c r="CV32" s="401"/>
      <c r="CW32" s="400"/>
      <c r="CX32" s="401"/>
      <c r="CY32" s="400"/>
      <c r="CZ32" s="401"/>
      <c r="DA32" s="400"/>
      <c r="DB32" s="401"/>
      <c r="DC32" s="400"/>
      <c r="DD32" s="401"/>
      <c r="DE32" s="400"/>
      <c r="DF32" s="401"/>
      <c r="DG32" s="400"/>
      <c r="DH32" s="401"/>
      <c r="DI32" s="400"/>
      <c r="DJ32" s="401"/>
      <c r="DK32" s="400"/>
      <c r="DL32" s="401"/>
      <c r="DM32" s="400"/>
      <c r="DN32" s="401"/>
      <c r="DO32" s="400"/>
      <c r="DP32" s="401"/>
      <c r="DQ32" s="400"/>
      <c r="DR32" s="401"/>
      <c r="DS32" s="400"/>
      <c r="DT32" s="401"/>
      <c r="DU32" s="400"/>
      <c r="DV32" s="401"/>
      <c r="DW32" s="400"/>
      <c r="DX32" s="401"/>
      <c r="DY32" s="400"/>
      <c r="DZ32" s="401"/>
      <c r="EA32" s="400"/>
      <c r="EB32" s="401"/>
      <c r="EC32" s="400"/>
      <c r="ED32" s="401"/>
      <c r="EE32" s="400"/>
      <c r="EF32" s="401"/>
      <c r="EG32" s="400"/>
      <c r="EH32" s="401"/>
      <c r="EI32" s="400"/>
      <c r="EJ32" s="447"/>
      <c r="EK32" s="511"/>
      <c r="EL32" s="514"/>
      <c r="EM32" s="448"/>
      <c r="EN32" s="344"/>
      <c r="EO32" s="345"/>
      <c r="EP32" s="171">
        <f t="shared" si="22"/>
        <v>25</v>
      </c>
      <c r="EQ32" s="171">
        <f t="shared" si="23"/>
        <v>0</v>
      </c>
      <c r="ER32" s="171">
        <f t="shared" si="24"/>
        <v>0</v>
      </c>
      <c r="ES32" s="171">
        <f t="shared" si="25"/>
        <v>0</v>
      </c>
      <c r="ET32" s="171">
        <f t="shared" si="26"/>
        <v>0</v>
      </c>
      <c r="EU32" s="171">
        <f t="shared" si="27"/>
        <v>0</v>
      </c>
      <c r="EV32" s="172">
        <f t="shared" si="28"/>
        <v>25</v>
      </c>
      <c r="EW32" s="173"/>
      <c r="EX32" s="248">
        <f t="shared" si="50"/>
        <v>0</v>
      </c>
      <c r="EY32" s="174">
        <f>(L32*regular)+(M32*Cadeirantee)</f>
        <v>0</v>
      </c>
      <c r="EZ32" s="249">
        <f>SUMIF(FG32:GJ32,"&gt;0")</f>
        <v>0</v>
      </c>
      <c r="FA32" s="249">
        <f>SUMIF(FG32:GJ32,"&lt;0")+SUMIF(GN32:HP32,"&lt;0")</f>
        <v>0</v>
      </c>
      <c r="FB32" s="174">
        <v>0</v>
      </c>
      <c r="FC32" s="126">
        <f>N32*km*'VALORES TABELA'!$B$13</f>
        <v>0</v>
      </c>
      <c r="FD32" s="250">
        <f t="shared" ref="FD32:FD35" si="51">GL32</f>
        <v>0</v>
      </c>
      <c r="FE32" s="105"/>
      <c r="FF32" s="119"/>
      <c r="FG32" s="119"/>
      <c r="FH32" s="119"/>
      <c r="FI32" s="119"/>
      <c r="FJ32" s="119"/>
      <c r="FK32" s="119"/>
      <c r="FL32" s="119"/>
      <c r="FM32" s="119"/>
      <c r="FN32" s="119"/>
      <c r="FO32" s="119"/>
      <c r="FP32" s="119"/>
      <c r="FQ32" s="119"/>
      <c r="FR32" s="119"/>
      <c r="FS32" s="119"/>
      <c r="FT32" s="119"/>
      <c r="FU32" s="119"/>
      <c r="FV32" s="119"/>
      <c r="FW32" s="119"/>
      <c r="FX32" s="119"/>
      <c r="FY32" s="119"/>
      <c r="FZ32" s="119"/>
      <c r="GA32" s="119"/>
      <c r="GB32" s="119"/>
      <c r="GC32" s="119"/>
      <c r="GD32" s="119"/>
      <c r="GE32" s="119"/>
      <c r="GF32" s="119"/>
      <c r="GG32" s="119"/>
      <c r="GH32" s="119"/>
      <c r="GI32" s="119"/>
      <c r="GJ32" s="119"/>
      <c r="GK32" s="251"/>
      <c r="GL32" s="103">
        <f t="shared" si="30"/>
        <v>0</v>
      </c>
      <c r="GM32" s="124"/>
      <c r="GN32" s="104"/>
      <c r="GO32" s="104"/>
      <c r="GP32" s="104"/>
      <c r="GQ32" s="104"/>
      <c r="GR32" s="104"/>
      <c r="GS32" s="104"/>
      <c r="GT32" s="104"/>
      <c r="GU32" s="104"/>
      <c r="GV32" s="104"/>
      <c r="GW32" s="104"/>
      <c r="GX32" s="104"/>
      <c r="GY32" s="104"/>
      <c r="GZ32" s="104"/>
      <c r="HA32" s="104"/>
      <c r="HB32" s="104"/>
      <c r="HC32" s="104"/>
      <c r="HD32" s="104"/>
      <c r="HE32" s="104"/>
      <c r="HF32" s="104"/>
      <c r="HG32" s="104"/>
      <c r="HH32" s="104"/>
      <c r="HI32" s="104"/>
      <c r="HJ32" s="104"/>
      <c r="HK32" s="104"/>
      <c r="HL32" s="104"/>
      <c r="HM32" s="104"/>
      <c r="HN32" s="104"/>
      <c r="HO32" s="104"/>
      <c r="HP32" s="104"/>
      <c r="HQ32" s="64"/>
      <c r="HR32" s="64"/>
      <c r="HS32" s="64"/>
      <c r="HT32" s="64"/>
      <c r="HU32" s="64"/>
      <c r="HV32" s="64"/>
      <c r="HW32" s="105"/>
      <c r="HX32" s="64"/>
      <c r="HY32" s="280">
        <f t="shared" ref="HY32:HY35" si="52">IF(ISTEXT(EM32), VALUE(EM32), EM32)</f>
        <v>0</v>
      </c>
      <c r="HZ32" s="280">
        <f t="shared" ref="HZ32:HZ35" si="53">IF(ISTEXT(EN32), VALUE(EN32), EN32)</f>
        <v>0</v>
      </c>
      <c r="IA32" s="280">
        <f t="shared" ref="IA32:IA35" si="54">IF(ISTEXT(EO32), VALUE(EO32), EO32)</f>
        <v>0</v>
      </c>
      <c r="IB32" s="64"/>
      <c r="IC32" s="64"/>
    </row>
    <row r="33" spans="1:237" s="106" customFormat="1" ht="22.5" customHeight="1" x14ac:dyDescent="0.25">
      <c r="A33" s="368" t="s">
        <v>3216</v>
      </c>
      <c r="B33" s="369" t="s">
        <v>3217</v>
      </c>
      <c r="C33" s="375" t="s">
        <v>3193</v>
      </c>
      <c r="D33" s="371" t="s">
        <v>3218</v>
      </c>
      <c r="E33" s="371" t="s">
        <v>3219</v>
      </c>
      <c r="F33" s="376" t="s">
        <v>3181</v>
      </c>
      <c r="G33" s="376" t="s">
        <v>3182</v>
      </c>
      <c r="H33" s="373" t="s">
        <v>2788</v>
      </c>
      <c r="I33" s="374" t="s">
        <v>2788</v>
      </c>
      <c r="J33" s="421" t="s">
        <v>3183</v>
      </c>
      <c r="K33" s="422" t="s">
        <v>3186</v>
      </c>
      <c r="L33" s="329">
        <f>CONTINUA!BV33</f>
        <v>0</v>
      </c>
      <c r="M33" s="329">
        <f>CONTINUA!BW33</f>
        <v>0</v>
      </c>
      <c r="N33" s="895"/>
      <c r="O33" s="896" t="s">
        <v>3409</v>
      </c>
      <c r="P33" s="897">
        <v>0</v>
      </c>
      <c r="Q33" s="400"/>
      <c r="R33" s="401"/>
      <c r="S33" s="400"/>
      <c r="T33" s="401"/>
      <c r="U33" s="400"/>
      <c r="V33" s="401"/>
      <c r="W33" s="400"/>
      <c r="X33" s="401"/>
      <c r="Y33" s="400"/>
      <c r="Z33" s="401"/>
      <c r="AA33" s="400"/>
      <c r="AB33" s="401"/>
      <c r="AC33" s="400"/>
      <c r="AD33" s="401"/>
      <c r="AE33" s="400"/>
      <c r="AF33" s="401"/>
      <c r="AG33" s="400"/>
      <c r="AH33" s="401"/>
      <c r="AI33" s="400"/>
      <c r="AJ33" s="401"/>
      <c r="AK33" s="400"/>
      <c r="AL33" s="401"/>
      <c r="AM33" s="400"/>
      <c r="AN33" s="401"/>
      <c r="AO33" s="400"/>
      <c r="AP33" s="401"/>
      <c r="AQ33" s="400"/>
      <c r="AR33" s="401"/>
      <c r="AS33" s="400"/>
      <c r="AT33" s="401"/>
      <c r="AU33" s="400"/>
      <c r="AV33" s="401"/>
      <c r="AW33" s="400"/>
      <c r="AX33" s="401"/>
      <c r="AY33" s="400"/>
      <c r="AZ33" s="401"/>
      <c r="BA33" s="400"/>
      <c r="BB33" s="401"/>
      <c r="BC33" s="400"/>
      <c r="BD33" s="401"/>
      <c r="BE33" s="400"/>
      <c r="BF33" s="401"/>
      <c r="BG33" s="400"/>
      <c r="BH33" s="401"/>
      <c r="BI33" s="400"/>
      <c r="BJ33" s="401"/>
      <c r="BK33" s="400"/>
      <c r="BL33" s="401"/>
      <c r="BM33" s="400"/>
      <c r="BN33" s="401"/>
      <c r="BO33" s="400"/>
      <c r="BP33" s="401"/>
      <c r="BQ33" s="400"/>
      <c r="BR33" s="401"/>
      <c r="BS33" s="400"/>
      <c r="BT33" s="401"/>
      <c r="BU33" s="400"/>
      <c r="BV33" s="401"/>
      <c r="BW33" s="400"/>
      <c r="BX33" s="401"/>
      <c r="BY33" s="400"/>
      <c r="BZ33" s="401"/>
      <c r="CA33" s="400"/>
      <c r="CB33" s="401"/>
      <c r="CC33" s="400"/>
      <c r="CD33" s="401"/>
      <c r="CE33" s="400"/>
      <c r="CF33" s="401"/>
      <c r="CG33" s="400"/>
      <c r="CH33" s="401"/>
      <c r="CI33" s="400"/>
      <c r="CJ33" s="401"/>
      <c r="CK33" s="400"/>
      <c r="CL33" s="401"/>
      <c r="CM33" s="400"/>
      <c r="CN33" s="401"/>
      <c r="CO33" s="400"/>
      <c r="CP33" s="401"/>
      <c r="CQ33" s="400"/>
      <c r="CR33" s="401"/>
      <c r="CS33" s="400"/>
      <c r="CT33" s="401"/>
      <c r="CU33" s="400"/>
      <c r="CV33" s="401"/>
      <c r="CW33" s="400"/>
      <c r="CX33" s="401"/>
      <c r="CY33" s="400"/>
      <c r="CZ33" s="401"/>
      <c r="DA33" s="400"/>
      <c r="DB33" s="401"/>
      <c r="DC33" s="400"/>
      <c r="DD33" s="401"/>
      <c r="DE33" s="400"/>
      <c r="DF33" s="401"/>
      <c r="DG33" s="400"/>
      <c r="DH33" s="401"/>
      <c r="DI33" s="400"/>
      <c r="DJ33" s="401"/>
      <c r="DK33" s="400"/>
      <c r="DL33" s="401"/>
      <c r="DM33" s="400"/>
      <c r="DN33" s="401"/>
      <c r="DO33" s="400"/>
      <c r="DP33" s="401"/>
      <c r="DQ33" s="400"/>
      <c r="DR33" s="401"/>
      <c r="DS33" s="400"/>
      <c r="DT33" s="401"/>
      <c r="DU33" s="400"/>
      <c r="DV33" s="401"/>
      <c r="DW33" s="400"/>
      <c r="DX33" s="401"/>
      <c r="DY33" s="400"/>
      <c r="DZ33" s="401"/>
      <c r="EA33" s="400"/>
      <c r="EB33" s="401"/>
      <c r="EC33" s="400"/>
      <c r="ED33" s="401"/>
      <c r="EE33" s="400"/>
      <c r="EF33" s="401"/>
      <c r="EG33" s="400"/>
      <c r="EH33" s="401"/>
      <c r="EI33" s="400"/>
      <c r="EJ33" s="447"/>
      <c r="EK33" s="511"/>
      <c r="EL33" s="514"/>
      <c r="EM33" s="448"/>
      <c r="EN33" s="344"/>
      <c r="EO33" s="345"/>
      <c r="EP33" s="171">
        <f t="shared" si="22"/>
        <v>0</v>
      </c>
      <c r="EQ33" s="171">
        <f t="shared" si="23"/>
        <v>0</v>
      </c>
      <c r="ER33" s="171">
        <f t="shared" si="24"/>
        <v>0</v>
      </c>
      <c r="ES33" s="171">
        <f t="shared" si="25"/>
        <v>0</v>
      </c>
      <c r="ET33" s="171">
        <f t="shared" si="26"/>
        <v>0</v>
      </c>
      <c r="EU33" s="171">
        <f t="shared" si="27"/>
        <v>0</v>
      </c>
      <c r="EV33" s="172">
        <f t="shared" si="28"/>
        <v>0</v>
      </c>
      <c r="EW33" s="125"/>
      <c r="EX33" s="248">
        <f t="shared" si="50"/>
        <v>0</v>
      </c>
      <c r="EY33" s="174">
        <f>(L33*regular)+(M33*Cadeirantee)</f>
        <v>0</v>
      </c>
      <c r="EZ33" s="249">
        <f>SUMIF(FG33:GJ33,"&gt;0")</f>
        <v>0</v>
      </c>
      <c r="FA33" s="249">
        <f>SUMIF(FG33:GJ33,"&lt;0")+SUMIF(GN33:HP33,"&lt;0")</f>
        <v>0</v>
      </c>
      <c r="FB33" s="174">
        <v>0</v>
      </c>
      <c r="FC33" s="126">
        <f>N33*km*'VALORES TABELA'!$B$13</f>
        <v>0</v>
      </c>
      <c r="FD33" s="250">
        <f t="shared" si="51"/>
        <v>0</v>
      </c>
      <c r="FE33" s="105"/>
      <c r="FF33" s="108"/>
      <c r="FG33" s="108"/>
      <c r="FH33" s="108"/>
      <c r="FI33" s="108"/>
      <c r="FJ33" s="108"/>
      <c r="FK33" s="108"/>
      <c r="FL33" s="108"/>
      <c r="FM33" s="108"/>
      <c r="FN33" s="108"/>
      <c r="FO33" s="108"/>
      <c r="FP33" s="108"/>
      <c r="FQ33" s="108"/>
      <c r="FR33" s="108"/>
      <c r="FS33" s="108"/>
      <c r="FT33" s="108"/>
      <c r="FU33" s="108"/>
      <c r="FV33" s="108"/>
      <c r="FW33" s="108"/>
      <c r="FX33" s="108"/>
      <c r="FY33" s="108"/>
      <c r="FZ33" s="108"/>
      <c r="GA33" s="108"/>
      <c r="GB33" s="108"/>
      <c r="GC33" s="108"/>
      <c r="GD33" s="108"/>
      <c r="GE33" s="108"/>
      <c r="GF33" s="108"/>
      <c r="GG33" s="108"/>
      <c r="GH33" s="108"/>
      <c r="GI33" s="108"/>
      <c r="GJ33" s="108"/>
      <c r="GK33" s="251"/>
      <c r="GL33" s="103">
        <f t="shared" si="30"/>
        <v>0</v>
      </c>
      <c r="GM33" s="124"/>
      <c r="GN33" s="104"/>
      <c r="GO33" s="104"/>
      <c r="GP33" s="104"/>
      <c r="GQ33" s="104"/>
      <c r="GR33" s="104"/>
      <c r="GS33" s="104"/>
      <c r="GT33" s="104"/>
      <c r="GU33" s="104"/>
      <c r="GV33" s="104"/>
      <c r="GW33" s="104"/>
      <c r="GX33" s="104"/>
      <c r="GY33" s="104"/>
      <c r="GZ33" s="104"/>
      <c r="HA33" s="104"/>
      <c r="HB33" s="104"/>
      <c r="HC33" s="104"/>
      <c r="HD33" s="104"/>
      <c r="HE33" s="104"/>
      <c r="HF33" s="104"/>
      <c r="HG33" s="104"/>
      <c r="HH33" s="104"/>
      <c r="HI33" s="104"/>
      <c r="HJ33" s="104"/>
      <c r="HK33" s="104"/>
      <c r="HL33" s="104"/>
      <c r="HM33" s="104"/>
      <c r="HN33" s="104"/>
      <c r="HO33" s="104"/>
      <c r="HP33" s="104"/>
      <c r="HQ33" s="64"/>
      <c r="HR33" s="64"/>
      <c r="HS33" s="64"/>
      <c r="HT33" s="64"/>
      <c r="HU33" s="64"/>
      <c r="HV33" s="64"/>
      <c r="HW33" s="105"/>
      <c r="HX33" s="64"/>
      <c r="HY33" s="280">
        <f t="shared" si="52"/>
        <v>0</v>
      </c>
      <c r="HZ33" s="280">
        <f t="shared" si="53"/>
        <v>0</v>
      </c>
      <c r="IA33" s="280">
        <f t="shared" si="54"/>
        <v>0</v>
      </c>
      <c r="IB33" s="64"/>
      <c r="IC33" s="64"/>
    </row>
    <row r="34" spans="1:237" s="106" customFormat="1" ht="22.5" customHeight="1" x14ac:dyDescent="0.25">
      <c r="A34" s="368" t="s">
        <v>3216</v>
      </c>
      <c r="B34" s="369" t="s">
        <v>3217</v>
      </c>
      <c r="C34" s="375" t="s">
        <v>3193</v>
      </c>
      <c r="D34" s="371" t="s">
        <v>3218</v>
      </c>
      <c r="E34" s="371" t="s">
        <v>3219</v>
      </c>
      <c r="F34" s="376" t="s">
        <v>3181</v>
      </c>
      <c r="G34" s="376" t="s">
        <v>3182</v>
      </c>
      <c r="H34" s="373" t="s">
        <v>2788</v>
      </c>
      <c r="I34" s="374" t="s">
        <v>2788</v>
      </c>
      <c r="J34" s="421" t="s">
        <v>3183</v>
      </c>
      <c r="K34" s="423" t="s">
        <v>3187</v>
      </c>
      <c r="L34" s="329">
        <f>CONTINUA!BV34</f>
        <v>0</v>
      </c>
      <c r="M34" s="329">
        <f>CONTINUA!BW34</f>
        <v>0</v>
      </c>
      <c r="N34" s="895"/>
      <c r="O34" s="896" t="s">
        <v>3409</v>
      </c>
      <c r="P34" s="897">
        <v>0</v>
      </c>
      <c r="Q34" s="400"/>
      <c r="R34" s="401"/>
      <c r="S34" s="400"/>
      <c r="T34" s="401"/>
      <c r="U34" s="400"/>
      <c r="V34" s="401"/>
      <c r="W34" s="400"/>
      <c r="X34" s="401"/>
      <c r="Y34" s="400"/>
      <c r="Z34" s="401"/>
      <c r="AA34" s="400"/>
      <c r="AB34" s="401"/>
      <c r="AC34" s="400"/>
      <c r="AD34" s="401"/>
      <c r="AE34" s="400"/>
      <c r="AF34" s="401"/>
      <c r="AG34" s="400"/>
      <c r="AH34" s="401"/>
      <c r="AI34" s="400"/>
      <c r="AJ34" s="401"/>
      <c r="AK34" s="400"/>
      <c r="AL34" s="401"/>
      <c r="AM34" s="400"/>
      <c r="AN34" s="401"/>
      <c r="AO34" s="400"/>
      <c r="AP34" s="401"/>
      <c r="AQ34" s="400"/>
      <c r="AR34" s="401"/>
      <c r="AS34" s="400"/>
      <c r="AT34" s="401"/>
      <c r="AU34" s="400"/>
      <c r="AV34" s="401"/>
      <c r="AW34" s="400"/>
      <c r="AX34" s="401"/>
      <c r="AY34" s="400"/>
      <c r="AZ34" s="401"/>
      <c r="BA34" s="400"/>
      <c r="BB34" s="401"/>
      <c r="BC34" s="400"/>
      <c r="BD34" s="401"/>
      <c r="BE34" s="400"/>
      <c r="BF34" s="401"/>
      <c r="BG34" s="400"/>
      <c r="BH34" s="401"/>
      <c r="BI34" s="400"/>
      <c r="BJ34" s="401"/>
      <c r="BK34" s="400"/>
      <c r="BL34" s="401"/>
      <c r="BM34" s="400"/>
      <c r="BN34" s="401"/>
      <c r="BO34" s="400"/>
      <c r="BP34" s="401"/>
      <c r="BQ34" s="400"/>
      <c r="BR34" s="401"/>
      <c r="BS34" s="400"/>
      <c r="BT34" s="401"/>
      <c r="BU34" s="400"/>
      <c r="BV34" s="401"/>
      <c r="BW34" s="400"/>
      <c r="BX34" s="401"/>
      <c r="BY34" s="400"/>
      <c r="BZ34" s="401"/>
      <c r="CA34" s="400"/>
      <c r="CB34" s="401"/>
      <c r="CC34" s="400"/>
      <c r="CD34" s="401"/>
      <c r="CE34" s="400"/>
      <c r="CF34" s="401"/>
      <c r="CG34" s="400"/>
      <c r="CH34" s="401"/>
      <c r="CI34" s="400"/>
      <c r="CJ34" s="401"/>
      <c r="CK34" s="400"/>
      <c r="CL34" s="401"/>
      <c r="CM34" s="400"/>
      <c r="CN34" s="401"/>
      <c r="CO34" s="400"/>
      <c r="CP34" s="401"/>
      <c r="CQ34" s="400"/>
      <c r="CR34" s="401"/>
      <c r="CS34" s="400"/>
      <c r="CT34" s="401"/>
      <c r="CU34" s="400"/>
      <c r="CV34" s="401"/>
      <c r="CW34" s="400"/>
      <c r="CX34" s="401"/>
      <c r="CY34" s="400"/>
      <c r="CZ34" s="401"/>
      <c r="DA34" s="400"/>
      <c r="DB34" s="401"/>
      <c r="DC34" s="400"/>
      <c r="DD34" s="401"/>
      <c r="DE34" s="400"/>
      <c r="DF34" s="401"/>
      <c r="DG34" s="400"/>
      <c r="DH34" s="401"/>
      <c r="DI34" s="400"/>
      <c r="DJ34" s="401"/>
      <c r="DK34" s="400"/>
      <c r="DL34" s="401"/>
      <c r="DM34" s="400"/>
      <c r="DN34" s="401"/>
      <c r="DO34" s="400"/>
      <c r="DP34" s="401"/>
      <c r="DQ34" s="400"/>
      <c r="DR34" s="401"/>
      <c r="DS34" s="400"/>
      <c r="DT34" s="401"/>
      <c r="DU34" s="400"/>
      <c r="DV34" s="401"/>
      <c r="DW34" s="400"/>
      <c r="DX34" s="401"/>
      <c r="DY34" s="400"/>
      <c r="DZ34" s="401"/>
      <c r="EA34" s="400"/>
      <c r="EB34" s="401"/>
      <c r="EC34" s="400"/>
      <c r="ED34" s="401"/>
      <c r="EE34" s="400"/>
      <c r="EF34" s="401"/>
      <c r="EG34" s="400"/>
      <c r="EH34" s="401"/>
      <c r="EI34" s="400"/>
      <c r="EJ34" s="447"/>
      <c r="EK34" s="511"/>
      <c r="EL34" s="514"/>
      <c r="EM34" s="448"/>
      <c r="EN34" s="344"/>
      <c r="EO34" s="345"/>
      <c r="EP34" s="171">
        <f t="shared" si="22"/>
        <v>0</v>
      </c>
      <c r="EQ34" s="171">
        <f t="shared" si="23"/>
        <v>0</v>
      </c>
      <c r="ER34" s="171">
        <f t="shared" si="24"/>
        <v>0</v>
      </c>
      <c r="ES34" s="171">
        <f t="shared" si="25"/>
        <v>0</v>
      </c>
      <c r="ET34" s="171">
        <f t="shared" si="26"/>
        <v>0</v>
      </c>
      <c r="EU34" s="171">
        <f t="shared" si="27"/>
        <v>0</v>
      </c>
      <c r="EV34" s="172">
        <f t="shared" si="28"/>
        <v>0</v>
      </c>
      <c r="EW34" s="127"/>
      <c r="EX34" s="248">
        <f t="shared" si="50"/>
        <v>0</v>
      </c>
      <c r="EY34" s="174">
        <f>(L34*regular)+(M34*Cadeirantee)</f>
        <v>0</v>
      </c>
      <c r="EZ34" s="249">
        <f>SUMIF(FG34:GJ34,"&gt;0")</f>
        <v>0</v>
      </c>
      <c r="FA34" s="249">
        <f>SUMIF(FG34:GJ34,"&lt;0")+SUMIF(GN34:HP34,"&lt;0")</f>
        <v>0</v>
      </c>
      <c r="FB34" s="174">
        <v>0</v>
      </c>
      <c r="FC34" s="126">
        <f>N34*km*'VALORES TABELA'!$B$13</f>
        <v>0</v>
      </c>
      <c r="FD34" s="250">
        <f t="shared" si="51"/>
        <v>0</v>
      </c>
      <c r="FE34" s="105"/>
      <c r="FF34" s="118"/>
      <c r="FG34" s="118"/>
      <c r="FH34" s="118"/>
      <c r="FI34" s="118"/>
      <c r="FJ34" s="118"/>
      <c r="FK34" s="118"/>
      <c r="FL34" s="118"/>
      <c r="FM34" s="118"/>
      <c r="FN34" s="118"/>
      <c r="FO34" s="118"/>
      <c r="FP34" s="118"/>
      <c r="FQ34" s="118"/>
      <c r="FR34" s="118"/>
      <c r="FS34" s="118"/>
      <c r="FT34" s="118"/>
      <c r="FU34" s="118"/>
      <c r="FV34" s="118"/>
      <c r="FW34" s="118"/>
      <c r="FX34" s="118"/>
      <c r="FY34" s="118"/>
      <c r="FZ34" s="118"/>
      <c r="GA34" s="118"/>
      <c r="GB34" s="118"/>
      <c r="GC34" s="118"/>
      <c r="GD34" s="118"/>
      <c r="GE34" s="118"/>
      <c r="GF34" s="118"/>
      <c r="GG34" s="118"/>
      <c r="GH34" s="118"/>
      <c r="GI34" s="118"/>
      <c r="GJ34" s="118"/>
      <c r="GK34" s="252"/>
      <c r="GL34" s="103">
        <f t="shared" si="30"/>
        <v>0</v>
      </c>
      <c r="GM34" s="124"/>
      <c r="GN34" s="104"/>
      <c r="GO34" s="104"/>
      <c r="GP34" s="104"/>
      <c r="GQ34" s="104"/>
      <c r="GR34" s="104"/>
      <c r="GS34" s="104"/>
      <c r="GT34" s="104"/>
      <c r="GU34" s="104"/>
      <c r="GV34" s="104"/>
      <c r="GW34" s="104"/>
      <c r="GX34" s="104"/>
      <c r="GY34" s="104"/>
      <c r="GZ34" s="104"/>
      <c r="HA34" s="104"/>
      <c r="HB34" s="104"/>
      <c r="HC34" s="104"/>
      <c r="HD34" s="104"/>
      <c r="HE34" s="104"/>
      <c r="HF34" s="104"/>
      <c r="HG34" s="104"/>
      <c r="HH34" s="104"/>
      <c r="HI34" s="104"/>
      <c r="HJ34" s="104"/>
      <c r="HK34" s="104"/>
      <c r="HL34" s="104"/>
      <c r="HM34" s="104"/>
      <c r="HN34" s="104"/>
      <c r="HO34" s="104"/>
      <c r="HP34" s="104"/>
      <c r="HQ34" s="64"/>
      <c r="HR34" s="65"/>
      <c r="HS34" s="65"/>
      <c r="HT34" s="65"/>
      <c r="HU34" s="65"/>
      <c r="HV34" s="65"/>
      <c r="HW34" s="105"/>
      <c r="HX34" s="65"/>
      <c r="HY34" s="280">
        <f t="shared" si="52"/>
        <v>0</v>
      </c>
      <c r="HZ34" s="280">
        <f t="shared" si="53"/>
        <v>0</v>
      </c>
      <c r="IA34" s="280">
        <f t="shared" si="54"/>
        <v>0</v>
      </c>
      <c r="IB34" s="65"/>
      <c r="IC34" s="65"/>
    </row>
    <row r="35" spans="1:237" s="106" customFormat="1" ht="22.5" customHeight="1" thickBot="1" x14ac:dyDescent="0.3">
      <c r="A35" s="377" t="s">
        <v>3216</v>
      </c>
      <c r="B35" s="378" t="s">
        <v>3217</v>
      </c>
      <c r="C35" s="379" t="s">
        <v>3193</v>
      </c>
      <c r="D35" s="380" t="s">
        <v>3218</v>
      </c>
      <c r="E35" s="380" t="s">
        <v>3219</v>
      </c>
      <c r="F35" s="381" t="s">
        <v>3181</v>
      </c>
      <c r="G35" s="381" t="s">
        <v>3182</v>
      </c>
      <c r="H35" s="382" t="s">
        <v>2788</v>
      </c>
      <c r="I35" s="383" t="s">
        <v>2788</v>
      </c>
      <c r="J35" s="421" t="s">
        <v>3183</v>
      </c>
      <c r="K35" s="424" t="s">
        <v>60</v>
      </c>
      <c r="L35" s="329">
        <f>CONTINUA!BV35</f>
        <v>0</v>
      </c>
      <c r="M35" s="329">
        <f>CONTINUA!BW35</f>
        <v>0</v>
      </c>
      <c r="N35" s="895"/>
      <c r="O35" s="896" t="s">
        <v>3409</v>
      </c>
      <c r="P35" s="897">
        <v>0</v>
      </c>
      <c r="Q35" s="400"/>
      <c r="R35" s="401"/>
      <c r="S35" s="400"/>
      <c r="T35" s="401"/>
      <c r="U35" s="400"/>
      <c r="V35" s="401"/>
      <c r="W35" s="400"/>
      <c r="X35" s="401"/>
      <c r="Y35" s="400"/>
      <c r="Z35" s="401"/>
      <c r="AA35" s="400"/>
      <c r="AB35" s="401"/>
      <c r="AC35" s="400"/>
      <c r="AD35" s="401"/>
      <c r="AE35" s="400"/>
      <c r="AF35" s="401"/>
      <c r="AG35" s="400"/>
      <c r="AH35" s="401"/>
      <c r="AI35" s="400"/>
      <c r="AJ35" s="401"/>
      <c r="AK35" s="400"/>
      <c r="AL35" s="401"/>
      <c r="AM35" s="400"/>
      <c r="AN35" s="401"/>
      <c r="AO35" s="400"/>
      <c r="AP35" s="401"/>
      <c r="AQ35" s="400"/>
      <c r="AR35" s="401"/>
      <c r="AS35" s="400"/>
      <c r="AT35" s="401"/>
      <c r="AU35" s="400"/>
      <c r="AV35" s="401"/>
      <c r="AW35" s="400"/>
      <c r="AX35" s="401"/>
      <c r="AY35" s="400"/>
      <c r="AZ35" s="401"/>
      <c r="BA35" s="400"/>
      <c r="BB35" s="401"/>
      <c r="BC35" s="400"/>
      <c r="BD35" s="401"/>
      <c r="BE35" s="400"/>
      <c r="BF35" s="401"/>
      <c r="BG35" s="400"/>
      <c r="BH35" s="401"/>
      <c r="BI35" s="400"/>
      <c r="BJ35" s="401"/>
      <c r="BK35" s="400"/>
      <c r="BL35" s="401"/>
      <c r="BM35" s="400"/>
      <c r="BN35" s="401"/>
      <c r="BO35" s="400"/>
      <c r="BP35" s="401"/>
      <c r="BQ35" s="400"/>
      <c r="BR35" s="401"/>
      <c r="BS35" s="400"/>
      <c r="BT35" s="401"/>
      <c r="BU35" s="400"/>
      <c r="BV35" s="401"/>
      <c r="BW35" s="400"/>
      <c r="BX35" s="401"/>
      <c r="BY35" s="400"/>
      <c r="BZ35" s="401"/>
      <c r="CA35" s="400"/>
      <c r="CB35" s="401"/>
      <c r="CC35" s="400"/>
      <c r="CD35" s="401"/>
      <c r="CE35" s="400"/>
      <c r="CF35" s="401"/>
      <c r="CG35" s="400"/>
      <c r="CH35" s="401"/>
      <c r="CI35" s="400"/>
      <c r="CJ35" s="401"/>
      <c r="CK35" s="400"/>
      <c r="CL35" s="401"/>
      <c r="CM35" s="400"/>
      <c r="CN35" s="401"/>
      <c r="CO35" s="400"/>
      <c r="CP35" s="401"/>
      <c r="CQ35" s="400"/>
      <c r="CR35" s="401"/>
      <c r="CS35" s="400"/>
      <c r="CT35" s="401"/>
      <c r="CU35" s="400"/>
      <c r="CV35" s="401"/>
      <c r="CW35" s="400"/>
      <c r="CX35" s="401"/>
      <c r="CY35" s="400"/>
      <c r="CZ35" s="401"/>
      <c r="DA35" s="400"/>
      <c r="DB35" s="401"/>
      <c r="DC35" s="400"/>
      <c r="DD35" s="401"/>
      <c r="DE35" s="400"/>
      <c r="DF35" s="401"/>
      <c r="DG35" s="400"/>
      <c r="DH35" s="401"/>
      <c r="DI35" s="400"/>
      <c r="DJ35" s="401"/>
      <c r="DK35" s="400"/>
      <c r="DL35" s="401"/>
      <c r="DM35" s="400"/>
      <c r="DN35" s="401"/>
      <c r="DO35" s="400"/>
      <c r="DP35" s="401"/>
      <c r="DQ35" s="400"/>
      <c r="DR35" s="401"/>
      <c r="DS35" s="400"/>
      <c r="DT35" s="401"/>
      <c r="DU35" s="400"/>
      <c r="DV35" s="401"/>
      <c r="DW35" s="400"/>
      <c r="DX35" s="401"/>
      <c r="DY35" s="400"/>
      <c r="DZ35" s="401"/>
      <c r="EA35" s="400"/>
      <c r="EB35" s="401"/>
      <c r="EC35" s="400"/>
      <c r="ED35" s="401"/>
      <c r="EE35" s="400"/>
      <c r="EF35" s="401"/>
      <c r="EG35" s="400"/>
      <c r="EH35" s="401"/>
      <c r="EI35" s="400"/>
      <c r="EJ35" s="447"/>
      <c r="EK35" s="512"/>
      <c r="EL35" s="515"/>
      <c r="EM35" s="450"/>
      <c r="EN35" s="348"/>
      <c r="EO35" s="348"/>
      <c r="EP35" s="179">
        <f t="shared" si="22"/>
        <v>0</v>
      </c>
      <c r="EQ35" s="179">
        <f t="shared" si="23"/>
        <v>0</v>
      </c>
      <c r="ER35" s="179">
        <f t="shared" si="24"/>
        <v>0</v>
      </c>
      <c r="ES35" s="179">
        <f t="shared" si="25"/>
        <v>0</v>
      </c>
      <c r="ET35" s="179">
        <f t="shared" si="26"/>
        <v>0</v>
      </c>
      <c r="EU35" s="179">
        <f t="shared" si="27"/>
        <v>0</v>
      </c>
      <c r="EV35" s="172">
        <f t="shared" si="28"/>
        <v>0</v>
      </c>
      <c r="EW35" s="253"/>
      <c r="EX35" s="254">
        <v>0</v>
      </c>
      <c r="EY35" s="180">
        <v>0</v>
      </c>
      <c r="EZ35" s="255">
        <v>0</v>
      </c>
      <c r="FA35" s="255">
        <v>0</v>
      </c>
      <c r="FB35" s="180">
        <f>SUM(FF35:GI35)/2</f>
        <v>0</v>
      </c>
      <c r="FC35" s="256">
        <f>N35*km*'VALORES TABELA'!$B$13</f>
        <v>0</v>
      </c>
      <c r="FD35" s="250">
        <f t="shared" si="51"/>
        <v>0</v>
      </c>
      <c r="FE35" s="257"/>
      <c r="FF35" s="181">
        <f>((Q35+S35)*Percapita)+((R35+T35)*Cadeirante)</f>
        <v>0</v>
      </c>
      <c r="FG35" s="181">
        <f>((U35+W35)*Percapita/30*FG$4)+((V35+X35)*Cadeirante/30*FG$4)</f>
        <v>0</v>
      </c>
      <c r="FH35" s="181">
        <f>((Y35+AA35)*Percapita/30*FH$4)+((Z35+AB35)*Cadeirante/30*FH$4)</f>
        <v>0</v>
      </c>
      <c r="FI35" s="181">
        <f>((AC35+AE35)*Percapita/30*FI$4)+((AD35+AF35)*Cadeirante/30*FI$4)</f>
        <v>0</v>
      </c>
      <c r="FJ35" s="181">
        <f>((AG35+AI35)*Percapita/30*FJ$4)+((AH35+AJ35)*Cadeirante/30*FJ$4)</f>
        <v>0</v>
      </c>
      <c r="FK35" s="181">
        <f>((AK35+AM35)*Percapita/30*FK$4)+((AL35+AN35)*Cadeirante/30*FK$4)</f>
        <v>0</v>
      </c>
      <c r="FL35" s="181">
        <f>((AO35+AQ35)*Percapita/30*FL$4)+((AP35+AR35)*Cadeirante/30*FL$4)</f>
        <v>0</v>
      </c>
      <c r="FM35" s="181">
        <f>((AS35+AU35)*Percapita/30*FM$4)+((AT35+AV35)*Cadeirante/30*FM$4)</f>
        <v>0</v>
      </c>
      <c r="FN35" s="181">
        <f>((AW35+AY35)*Percapita/30*FN$4)+((AX35+AZ35)*Cadeirante/30*FN$4)</f>
        <v>0</v>
      </c>
      <c r="FO35" s="181">
        <f>((BA35+BC35)*Percapita/30*FO$4)+((BB35+BD35)*Cadeirante/30*FO$4)</f>
        <v>0</v>
      </c>
      <c r="FP35" s="181">
        <f>((BE35+BG35)*Percapita/30*FP$4)+((BF35+BH35)*Cadeirante/30*FP$4)</f>
        <v>0</v>
      </c>
      <c r="FQ35" s="181">
        <f>((BI35+BK35)*Percapita/30*FQ$4)+((BJ35+BL35)*Cadeirante/30*FQ$4)</f>
        <v>0</v>
      </c>
      <c r="FR35" s="181">
        <f>((BM35+BO35)*Percapita/30*FR$4)+((BN35+BP35)*Cadeirante/30*FR$4)</f>
        <v>0</v>
      </c>
      <c r="FS35" s="181">
        <f>((BQ35+BS35)*Percapita/30*FS$4)+((BR35+BT35)*Cadeirante/30*FS$4)</f>
        <v>0</v>
      </c>
      <c r="FT35" s="181">
        <f>((BU35+BW35)*Percapita/30*FT$4)+((BV35+BX35)*Cadeirante/30*FT$4)</f>
        <v>0</v>
      </c>
      <c r="FU35" s="181">
        <f>((BY35+CA35)*Percapita/30*FU$4)+((BZ35+CB35)*Cadeirante/30*FU$4)</f>
        <v>0</v>
      </c>
      <c r="FV35" s="181">
        <f>((CC35+CE35)*Percapita/30*FV$4)+((CD35+CF35)*Cadeirante/30*FV$4)</f>
        <v>0</v>
      </c>
      <c r="FW35" s="181">
        <f>((CG35+CI35)*Percapita/30*FW$4)+((CI35+CK35)*Cadeirante/30*FW$4)</f>
        <v>0</v>
      </c>
      <c r="FX35" s="181">
        <f>((CK35+CM35)*Percapita/30*FX$4)+((CL35+CN35)*Cadeirante/30*FX$4)</f>
        <v>0</v>
      </c>
      <c r="FY35" s="181">
        <f>((CO35+CQ35)*Percapita/30*FY$4)+((CP35+CR35)*Cadeirante/30*FY$4)</f>
        <v>0</v>
      </c>
      <c r="FZ35" s="181">
        <f>((CS35+CU35)*Percapita/30*FZ$4)+((CT35+CV35)*Cadeirante/30*FZ$4)</f>
        <v>0</v>
      </c>
      <c r="GA35" s="181">
        <f>((CW35+CY35)*Percapita/30*GA$4)+((CX35+CZ35)*Cadeirante/30*GA$4)</f>
        <v>0</v>
      </c>
      <c r="GB35" s="181">
        <f>((DA35+DC35)*Percapita/30*GB$4)+((DB35+DD35)*Cadeirante/30*GB$4)</f>
        <v>0</v>
      </c>
      <c r="GC35" s="181">
        <f>((DE35+DG35)*Percapita/30*GC$4)+((DF35+DH35)*Cadeirante/30*GC$4)</f>
        <v>0</v>
      </c>
      <c r="GD35" s="181">
        <f>((DI35+DK35)*Percapita/30*GD$4)+((DJ35+DL35)*Cadeirante/30*GD$4)</f>
        <v>0</v>
      </c>
      <c r="GE35" s="181">
        <f>((DM35+DO35)*Percapita/30*GE$4)+((DN35+DP35)*Cadeirante/30*GE$4)</f>
        <v>0</v>
      </c>
      <c r="GF35" s="181">
        <f>((DQ35+DS35)*Percapita/30*GF$4)+((DR35+DT35)*Cadeirante/30*GF$4)</f>
        <v>0</v>
      </c>
      <c r="GG35" s="181">
        <f>((DU35+DW35)*Percapita/30*GG$4)+((DV35+DX35)*Cadeirante/30*GG$4)</f>
        <v>0</v>
      </c>
      <c r="GH35" s="181">
        <f>((DY35+EA35)*Percapita/30*GH$4)+((DZ35+EB35)*Cadeirante/30*GH$4)</f>
        <v>0</v>
      </c>
      <c r="GI35" s="181">
        <f>((EC35+EE35)*Percapita/30*GI$4)+((ED35+EF35)*Cadeirante/30*GI$4)</f>
        <v>0</v>
      </c>
      <c r="GJ35" s="181">
        <f>((EG35+EI35)*Percapita)+((EH35+EJ35)*Cadeirante)</f>
        <v>0</v>
      </c>
      <c r="GK35" s="258"/>
      <c r="GL35" s="103">
        <f t="shared" si="30"/>
        <v>0</v>
      </c>
      <c r="GM35" s="124"/>
      <c r="GN35" s="182"/>
      <c r="GO35" s="182"/>
      <c r="GP35" s="182"/>
      <c r="GQ35" s="182"/>
      <c r="GR35" s="182"/>
      <c r="GS35" s="182"/>
      <c r="GT35" s="182"/>
      <c r="GU35" s="182"/>
      <c r="GV35" s="182"/>
      <c r="GW35" s="182"/>
      <c r="GX35" s="182"/>
      <c r="GY35" s="182"/>
      <c r="GZ35" s="182"/>
      <c r="HA35" s="182"/>
      <c r="HB35" s="182"/>
      <c r="HC35" s="182"/>
      <c r="HD35" s="182"/>
      <c r="HE35" s="182"/>
      <c r="HF35" s="182"/>
      <c r="HG35" s="182"/>
      <c r="HH35" s="182"/>
      <c r="HI35" s="182"/>
      <c r="HJ35" s="182"/>
      <c r="HK35" s="182"/>
      <c r="HL35" s="182"/>
      <c r="HM35" s="182"/>
      <c r="HN35" s="182"/>
      <c r="HO35" s="182"/>
      <c r="HP35" s="259"/>
      <c r="HQ35" s="64"/>
      <c r="HW35" s="257"/>
      <c r="HY35" s="280">
        <f t="shared" si="52"/>
        <v>0</v>
      </c>
      <c r="HZ35" s="280">
        <f t="shared" si="53"/>
        <v>0</v>
      </c>
      <c r="IA35" s="280">
        <f t="shared" si="54"/>
        <v>0</v>
      </c>
    </row>
    <row r="36" spans="1:237" s="106" customFormat="1" ht="22.5" customHeight="1" x14ac:dyDescent="0.25">
      <c r="A36" t="s">
        <v>3220</v>
      </c>
      <c r="B36" s="522" t="s">
        <v>3221</v>
      </c>
      <c r="C36" s="523">
        <v>1</v>
      </c>
      <c r="D36" s="524" t="s">
        <v>3222</v>
      </c>
      <c r="E36" s="524" t="s">
        <v>3223</v>
      </c>
      <c r="F36" s="525" t="s">
        <v>3181</v>
      </c>
      <c r="G36" s="525" t="s">
        <v>3182</v>
      </c>
      <c r="H36" s="350" t="s">
        <v>2794</v>
      </c>
      <c r="I36" s="351" t="s">
        <v>2794</v>
      </c>
      <c r="J36" s="409" t="s">
        <v>3183</v>
      </c>
      <c r="K36" s="410" t="s">
        <v>3184</v>
      </c>
      <c r="L36" s="329">
        <f>CONTINUA!BV36</f>
        <v>0</v>
      </c>
      <c r="M36" s="329">
        <f>CONTINUA!BW36</f>
        <v>0</v>
      </c>
      <c r="N36" s="895"/>
      <c r="O36" s="896" t="s">
        <v>3410</v>
      </c>
      <c r="P36" s="897">
        <v>0</v>
      </c>
      <c r="Q36" s="400"/>
      <c r="R36" s="401"/>
      <c r="S36" s="400"/>
      <c r="T36" s="401"/>
      <c r="U36" s="400"/>
      <c r="V36" s="401"/>
      <c r="W36" s="400"/>
      <c r="X36" s="401"/>
      <c r="Y36" s="400"/>
      <c r="Z36" s="401"/>
      <c r="AA36" s="400"/>
      <c r="AB36" s="401"/>
      <c r="AC36" s="400"/>
      <c r="AD36" s="401"/>
      <c r="AE36" s="400"/>
      <c r="AF36" s="401"/>
      <c r="AG36" s="400"/>
      <c r="AH36" s="401"/>
      <c r="AI36" s="400"/>
      <c r="AJ36" s="401"/>
      <c r="AK36" s="400"/>
      <c r="AL36" s="401"/>
      <c r="AM36" s="400"/>
      <c r="AN36" s="401"/>
      <c r="AO36" s="400"/>
      <c r="AP36" s="401"/>
      <c r="AQ36" s="400"/>
      <c r="AR36" s="401"/>
      <c r="AS36" s="400"/>
      <c r="AT36" s="401"/>
      <c r="AU36" s="400"/>
      <c r="AV36" s="401"/>
      <c r="AW36" s="400"/>
      <c r="AX36" s="401"/>
      <c r="AY36" s="400"/>
      <c r="AZ36" s="401"/>
      <c r="BA36" s="400"/>
      <c r="BB36" s="401"/>
      <c r="BC36" s="400"/>
      <c r="BD36" s="401"/>
      <c r="BE36" s="400"/>
      <c r="BF36" s="401"/>
      <c r="BG36" s="400"/>
      <c r="BH36" s="401"/>
      <c r="BI36" s="400"/>
      <c r="BJ36" s="401"/>
      <c r="BK36" s="400"/>
      <c r="BL36" s="401"/>
      <c r="BM36" s="400"/>
      <c r="BN36" s="401"/>
      <c r="BO36" s="400"/>
      <c r="BP36" s="401"/>
      <c r="BQ36" s="400"/>
      <c r="BR36" s="401"/>
      <c r="BS36" s="400"/>
      <c r="BT36" s="401"/>
      <c r="BU36" s="400"/>
      <c r="BV36" s="401"/>
      <c r="BW36" s="400"/>
      <c r="BX36" s="401"/>
      <c r="BY36" s="400"/>
      <c r="BZ36" s="401"/>
      <c r="CA36" s="400"/>
      <c r="CB36" s="401"/>
      <c r="CC36" s="400"/>
      <c r="CD36" s="401"/>
      <c r="CE36" s="400"/>
      <c r="CF36" s="401"/>
      <c r="CG36" s="400"/>
      <c r="CH36" s="401"/>
      <c r="CI36" s="400"/>
      <c r="CJ36" s="401"/>
      <c r="CK36" s="400"/>
      <c r="CL36" s="401"/>
      <c r="CM36" s="400"/>
      <c r="CN36" s="401"/>
      <c r="CO36" s="400"/>
      <c r="CP36" s="401"/>
      <c r="CQ36" s="400"/>
      <c r="CR36" s="401"/>
      <c r="CS36" s="400"/>
      <c r="CT36" s="401"/>
      <c r="CU36" s="400"/>
      <c r="CV36" s="401"/>
      <c r="CW36" s="400"/>
      <c r="CX36" s="401"/>
      <c r="CY36" s="400"/>
      <c r="CZ36" s="401"/>
      <c r="DA36" s="400"/>
      <c r="DB36" s="401"/>
      <c r="DC36" s="400"/>
      <c r="DD36" s="401"/>
      <c r="DE36" s="400"/>
      <c r="DF36" s="401"/>
      <c r="DG36" s="400"/>
      <c r="DH36" s="401"/>
      <c r="DI36" s="400"/>
      <c r="DJ36" s="401"/>
      <c r="DK36" s="400"/>
      <c r="DL36" s="401"/>
      <c r="DM36" s="400"/>
      <c r="DN36" s="401"/>
      <c r="DO36" s="400"/>
      <c r="DP36" s="401"/>
      <c r="DQ36" s="400"/>
      <c r="DR36" s="401"/>
      <c r="DS36" s="400"/>
      <c r="DT36" s="401"/>
      <c r="DU36" s="400"/>
      <c r="DV36" s="401"/>
      <c r="DW36" s="400"/>
      <c r="DX36" s="401"/>
      <c r="DY36" s="400"/>
      <c r="DZ36" s="401"/>
      <c r="EA36" s="400"/>
      <c r="EB36" s="401"/>
      <c r="EC36" s="400"/>
      <c r="ED36" s="401"/>
      <c r="EE36" s="400"/>
      <c r="EF36" s="401"/>
      <c r="EG36" s="400"/>
      <c r="EH36" s="401"/>
      <c r="EI36" s="400"/>
      <c r="EJ36" s="447"/>
      <c r="EK36" s="510"/>
      <c r="EL36" s="513"/>
      <c r="EM36" s="520"/>
      <c r="EN36" s="520"/>
      <c r="EO36" s="520"/>
      <c r="EP36" s="171">
        <f t="shared" si="22"/>
        <v>0</v>
      </c>
      <c r="EQ36" s="171">
        <f t="shared" si="23"/>
        <v>0</v>
      </c>
      <c r="ER36" s="171">
        <f t="shared" si="24"/>
        <v>0</v>
      </c>
      <c r="ES36" s="171">
        <f t="shared" si="25"/>
        <v>0</v>
      </c>
      <c r="ET36" s="171">
        <f t="shared" si="26"/>
        <v>0</v>
      </c>
      <c r="EU36" s="171">
        <f t="shared" si="27"/>
        <v>0</v>
      </c>
      <c r="EV36" s="172">
        <f t="shared" si="28"/>
        <v>0</v>
      </c>
      <c r="EW36" s="367">
        <f>IF(C36=4,IF(MAX(Q36:EJ38)&gt;0,(Especiall/30*(IF(($G36-$F36)=($G$5-$F$5),30,IF(DAY($G36)=31,($G36-$F36),($G36-$F36)+1)))),0),0)</f>
        <v>0</v>
      </c>
      <c r="EX36" s="248">
        <f t="shared" ref="EX36:EX39" si="55">FF36</f>
        <v>9033.44</v>
      </c>
      <c r="EY36" s="174">
        <f>(L36*regular)+(M36*Cadeirantee)</f>
        <v>0</v>
      </c>
      <c r="EZ36" s="249">
        <f>SUMIF(FG36:GJ36,"&gt;0")</f>
        <v>0</v>
      </c>
      <c r="FA36" s="249">
        <f>SUMIF(FG36:GJ36,"&lt;0")+SUMIF(GN36:HP36,"&lt;0")</f>
        <v>0</v>
      </c>
      <c r="FB36" s="174">
        <v>0</v>
      </c>
      <c r="FC36" s="175">
        <f>N36*km*'VALORES TABELA'!$B$13</f>
        <v>0</v>
      </c>
      <c r="FD36" s="250">
        <f>GL36</f>
        <v>0</v>
      </c>
      <c r="FE36" s="176">
        <f>(EW36+EW37+EW38+EW39+EX36+EX37+EX38+EX39+EY36+EY37+EY38+EY39+EY40+EZ36+EZ37+EZ38+EZ39+FA36+FA37+FA38+FA39+FC36+FC37+FC38+FC39+HY36-HZ36-IA36+FD36+FD37+FD38+FD39+FB40)</f>
        <v>9033.44</v>
      </c>
      <c r="FF36" s="177">
        <f>IF(C36=4,SUM(Q36+Q37+Q38+S36+S37+S38)*Percapita/30*FF$4+(R36+R37+R38+T36+T37+T38)*Cadeirante/30*FF$4,IF(C36=3,IF(Q39+S39=10,Fixo/30*FF$4+(Q36+Q37+Q38+S36+S37+S38)*Percapita/30*FF$4+(R39+T39)*Cadeirante/30*FF$4,IF(Q39+S39&lt;=9,(Q39+S39)*Crechee/30*FF$4)+(R39+T39)*Cadeirante/30*FF$4+(Q36+Q37+Q38+S36+S37+S38)*Percapita/30*FF$4)+IF(Q39+S39&gt;=11,Fixo/30*FF$4+(Q39+S39-10)*Crechee/30*FF$4,0),IF(C36=2,IF(R36+R37+R38+R39+T36+T37+T38+T39=1,Cadeirante/30*FF$4,IF(R36+R37+R38+R39+T36+T37+T38+T39=2,Fixo/30*FF$4,IF(R36+R37+R38+R39+T36+T37+T38+T39&gt;2,Fixo/30*FF$4+(R36+R37+R38+R39+T36+T37+T38+T39-2)*Cadeirante/30*FF$4)))+(Q36+Q37+Q38+S36+S37+S38)*Percapita/30*FF$4+(Q39+S39)*Crechee/30*FF$4,IF(C36=1,IF(Q36+Q37+Q38+R36+R37+R38+S36+S37+S38+T36+T37+T38&lt;=15,(Q36+Q37+Q38+S36+S37+S38)*Percapita/30*FF$4,IF(Q36+Q37+Q38+R36+R37+R38+S36+S37+S38+T36+T37+T38&gt;=16,Fixo/30*FF$4+(Q36+Q37+Q38+R36+R37+R38+S36+S37+S38+T36+T37-16)*Percapita/30*FF$4))))))</f>
        <v>9033.44</v>
      </c>
      <c r="FG36" s="177">
        <f>IF(C36=4,SUM(U36+U37+U38+W36+W37+W38)*Percapita/30*FG$4+(V36+V37+V38+X36+X37+X38)*Cadeirante/30*FG$4,IF(C36=3,IF(U39+W39=10,Fixo/30*FG$4+(U36+U37+U38+W36+W37+W38)*Percapita/30*FG$4+(V39+X39)*Cadeirante/30*FG$4,IF(U39+W39&lt;=9,(U39+W39)*Crechee/30*FG$4)+(V39+X39)*Cadeirante/30*FG$4+(U36+U37+U38+W36+W37+W38)*Percapita/30*FG$4)+IF(U39+W39&gt;=11,Fixo/30*FG$4+(U39+W39-10)*Crechee/30*FG$4,0),IF(C36=2,IF(V36+V37+V38+V39+X36+X37+X38+X39=1,Cadeirante/30*FG$4,IF(V36+V37+V38+V39+X36+X37+X38+X39=2,Fixo/30*FG$4,IF(V36+V37+V38+V39+X36+X37+X38+X39&gt;2,Fixo/30*FG$4+(V36+V37+V38+V39+X36+X37+X38+X39-2)*Cadeirante/30*FG$4)))+(U36+U37+U38+W36+W37+W38)*Percapita/30*FG$4+(U39+W39)*Crechee/30*FG$4,IF(C36=1,IF(U36+U37+U38+V36+V37+V38+W36+W37+W38+X36+X37+X38&lt;=15,(U36+U37+U38+W36+W37+W38)*Percapita/30*FG$4,IF(U36+U37+U38+V36+V37+V38+W36+W37+W38+X36+X37+X38&gt;=16,Fixo/30*FG$4+(U36+U37+U38+V36+V37+V38+W36+W37+W38+X36+X37-16)*Percapita/30*FG$4))))))</f>
        <v>0</v>
      </c>
      <c r="FH36" s="177">
        <f>IF(C36=4,SUM(Y36+Y37+Y38+AA36+AA37+AA38)*Percapita/30*FH$4+(Z36+Z37+Z38+AB36+AB37+AB38)*Cadeirante/30*FH$4,IF(C36=3,IF(Y39+AA39=10,Fixo/30*FH$4+(Y36+Y37+Y38+AA36+AA37+AA38)*Percapita/30*FH$4+(Z39+AB39)*Cadeirante/30*FH$4,IF(Y39+AA39&lt;=9,(Y39+AA39)*Crechee/30*FH$4)+(Z39+AB39)*Cadeirante/30*FH$4+(Y36+Y37+Y38+AA36+AA37+AA38)*Percapita/30*FH$4)+IF(Y39+AA39&gt;=11,Fixo/30*FH$4+(Y39+AA39-10)*Crechee/30*FH$4,0),IF(C36=2,IF(Z36+Z37+Z38+Z39+AB36+AB37+AB38+AB39=1,Cadeirante/30*FH$4,IF(Z36+Z37+Z38+Z39+AB36+AB37+AB38+AB39=2,Fixo/30*FH$4,IF(Z36+Z37+Z38+Z39+AB36+AB37+AB38+AB39&gt;2,Fixo/30*FH$4+(Z36+Z37+Z38+Z39+AB36+AB37+AB38+AB39-2)*Cadeirante/30*FH$4)))+(Y36+Y37+Y38+AA36+AA37+AA38)*Percapita/30*FH$4+(Y39+AA39)*Crechee/30*FH$4,IF(C36=1,IF(Y36+Y37+Y38+Z36+Z37+Z38+AA36+AA37+AA38+AB36+AB37+AB38&lt;=15,(Y36+Y37+Y38+AA36+AA37+AA38)*Percapita/30*FH$4,IF(Y36+Y37+Y38+Z36+Z37+Z38+AA36+AA37+AA38+AB36+AB37+AB38&gt;=16,Fixo/30*FH$4+(Y36+Y37+Y38+Z36+Z37+Z38+AA36+AA37+AA38+AB36+AB37-16)*Percapita/30*FH$4))))))</f>
        <v>0</v>
      </c>
      <c r="FI36" s="177">
        <f>IF(C36=4,SUM(AC36+AC37+AC38+AE36+AE37+AE38)*Percapita/30*FI$4+(AD36+AD37+AD38+AF36+AF37+AF38)*Cadeirante/30*FI$4,IF(C36=3,IF(AC39+AE39=10,Fixo/30*FI$4+(AC36+AC37+AC38+AE36+AE37+AE38)*Percapita/30*FI$4+(AD39+AF39)*Cadeirante/30*FI$4,IF(AC39+AE39&lt;=9,(AC39+AE39)*Crechee/30*FI$4)+(AD39+AF39)*Cadeirante/30*FI$4+(AC36+AC37+AC38+AE36+AE37+AE38)*Percapita/30*FI$4)+IF(AC39+AE39&gt;=11,Fixo/30*FI$4+(AC39+AE39-10)*Crechee/30*FI$4,0),IF(C36=2,IF(AD36+AD37+AD38+AD39+AF36+AF37+AF38+AF39=1,Cadeirante/30*FI$4,IF(AD36+AD37+AD38+AD39+AF36+AF37+AF38+AF39=2,Fixo/30*FI$4,IF(AD36+AD37+AD38+AD39+AF36+AF37+AF38+AF39&gt;2,Fixo/30*FI$4+(AD36+AD37+AD38+AD39+AF36+AF37+AF38+AF39-2)*Cadeirante/30*FI$4)))+(AC36+AC37+AC38+AE36+AE37+AE38)*Percapita/30*FI$4+(AC39+AE39)*Crechee/30*FI$4,IF(C36=1,IF(AC36+AC37+AC38+AD36+AD37+AD38+AE36+AE37+AE38+AF36+AF37+AF38&lt;=15,(AC36+AC37+AC38+AE36+AE37+AE38)*Percapita/30*FI$4,IF(AC36+AC37+AC38+AD36+AD37+AD38+AE36+AE37+AE38+AF36+AF37+AF38&gt;=16,Fixo/30*FI$4+(AC36+AC37+AC38+AD36+AD37+AD38+AE36+AE37+AE38+AF36+AF37-16)*Percapita/30*FI$4))))))</f>
        <v>0</v>
      </c>
      <c r="FJ36" s="177">
        <f>IF(C36=4,SUM(AG36+AG37+AG38+AI36+AI37+AI38)*Percapita/30*FJ$4+(AH36+AH37+AH38+AJ36+AJ37+AJ38)*Cadeirante/30*FJ$4,IF(C36=3,IF(AG39+AI39=10,Fixo/30*FJ$4+(AG36+AG37+AG38+AI36+AI37+AI38)*Percapita/30*FJ$4+(AH39+AJ39)*Cadeirante/30*FJ$4,IF(AG39+AI39&lt;=9,(AG39+AI39)*Crechee/30*FJ$4)+(AH39+AJ39)*Cadeirante/30*FJ$4+(AG36+AG37+AG38+AI36+AI37+AI38)*Percapita/30*FJ$4)+IF(AG39+AI39&gt;=11,Fixo/30*FJ$4+(AG39+AI39-10)*Crechee/30*FJ$4,0),IF(C36=2,IF(AH36+AH37+AH38+AH39+AJ36+AJ37+AJ38+AJ39=1,Cadeirante/30*FJ$4,IF(AH36+AH37+AH38+AH39+AJ36+AJ37+AJ38+AJ39=2,Fixo/30*FJ$4,IF(AH36+AH37+AH38+AH39+AJ36+AJ37+AJ38+AJ39&gt;2,Fixo/30*FJ$4+(AH36+AH37+AH38+AH39+AJ36+AJ37+AJ38+AJ39-2)*Cadeirante/30*FJ$4)))+(AG36+AG37+AG38+AI36+AI37+AI38)*Percapita/30*FJ$4+(AG39+AI39)*Crechee/30*FJ$4,IF(C36=1,IF(AG36+AG37+AG38+AH36+AH37+AH38+AI36+AI37+AI38+AJ36+AJ37+AJ38&lt;=15,(AG36+AG37+AG38+AI36+AI37+AI38)*Percapita/30*FJ$4,IF(AG36+AG37+AG38+AH36+AH37+AH38+AI36+AI37+AI38+AJ36+AJ37+AJ38&gt;=16,Fixo/30*FJ$4+(AG36+AG37+AG38+AH36+AH37+AH38+AI36+AI37+AI38+AJ36+AJ37-16)*Percapita/30*FJ$4))))))</f>
        <v>0</v>
      </c>
      <c r="FK36" s="177">
        <f>IF(C36=4,SUM(AK36+AK37+AK38+AM36+AM37+AM38)*Percapita/30*FK$4+(AL36+AL37+AL38+AN36+AN37+AN38)*Cadeirante/30*FK$4,IF(C36=3,IF(AK39+AM39=10,Fixo/30*FK$4+(AK36+AK37+AK38+AM36+AM37+AM38)*Percapita/30*FK$4+(AL39+AN39)*Cadeirante/30*FK$4,IF(AK39+AM39&lt;=9,(AK39+AM39)*Crechee/30*FK$4)+(AL39+AN39)*Cadeirante/30*FK$4+(AK36+AK37+AK38+AM36+AM37+AM38)*Percapita/30*FK$4)+IF(AK39+AM39&gt;=11,Fixo/30*FK$4+(AK39+AM39-10)*Crechee/30*FK$4,0),IF(C36=2,IF(AL36+AL37+AL38+AL39+AN36+AN37+AN38+AN39=1,Cadeirante/30*FK$4,IF(AL36+AL37+AL38+AL39+AN36+AN37+AN38+AN39=2,Fixo/30*FK$4,IF(AL36+AL37+AL38+AL39+AN36+AN37+AN38+AN39&gt;2,Fixo/30*FK$4+(AL36+AL37+AL38+AL39+AN36+AN37+AN38+AN39-2)*Cadeirante/30*FK$4)))+(AK36+AK37+AK38+AM36+AM37+AM38)*Percapita/30*FK$4+(AK39+AM39)*Crechee/30*FK$4,IF(C36=1,IF(AK36+AK37+AK38+AL36+AL37+AL38+AM36+AM37+AM38+AN36+AN37+AN38&lt;=15,(AK36+AK37+AK38+AM36+AM37+AM38)*Percapita/30*FK$4,IF(AK36+AK37+AK38+AL36+AL37+AL38+AM36+AM37+AM38+AN36+AN37+AN38&gt;=16,Fixo/30*FK$4+(AK36+AK37+AK38+AL36+AL37+AL38+AM36+AM37+AM38+AN36+AN37-16)*Percapita/30*FK$4))))))</f>
        <v>0</v>
      </c>
      <c r="FL36" s="177">
        <f>IF(C36=4,SUM(AO36+AO37+AO38+AQ36+AQ37+AQ38)*Percapita/30*FL$4+(AP36+AP37+AP38+AR36+AR37+AR38)*Cadeirante/30*FL$4,IF(C36=3,IF(AO39+AQ39=10,Fixo/30*FL$4+(AO36+AO37+AO38+AQ36+AQ37+AQ38)*Percapita/30*FL$4+(AP39+AR39)*Cadeirante/30*FL$4,IF(AO39+AQ39&lt;=9,(AO39+AQ39)*Crechee/30*FL$4)+(AP39+AR39)*Cadeirante/30*FL$4+(AO36+AO37+AO38+AQ36+AQ37+AQ38)*Percapita/30*FL$4)+IF(AO39+AQ39&gt;=11,Fixo/30*FL$4+(AO39+AQ39-10)*Crechee/30*FL$4,0),IF(C36=2,IF(AP36+AP37+AP38+AP39+AR36+AR37+AR38+AR39=1,Cadeirante/30*FL$4,IF(AP36+AP37+AP38+AP39+AR36+AR37+AR38+AR39=2,Fixo/30*FL$4,IF(AP36+AP37+AP38+AP39+AR36+AR37+AR38+AR39&gt;2,Fixo/30*FL$4+(AP36+AP37+AP38+AP39+AR36+AR37+AR38+AR39-2)*Cadeirante/30*FL$4)))+(AO36+AO37+AO38+AQ36+AQ37+AQ38)*Percapita/30*FL$4+(AO39+AQ39)*Crechee/30*FL$4,IF(C36=1,IF(AO36+AO37+AO38+AP36+AP37+AP38+AQ36+AQ37+AQ38+AR36+AR37+AR38&lt;=15,(AO36+AO37+AO38+AQ36+AQ37+AQ38)*Percapita/30*FL$4,IF(AO36+AO37+AO38+AP36+AP37+AP38+AQ36+AQ37+AQ38+AR36+AR37+AR38&gt;=16,Fixo/30*FL$4+(AO36+AO37+AO38+AP36+AP37+AP38+AQ36+AQ37+AQ38+AR36+AR37-16)*Percapita/30*FL$4))))))</f>
        <v>0</v>
      </c>
      <c r="FM36" s="177">
        <f>IF(C36=4,SUM(AS36+AS37+AS38+AU36+AU37+AU38)*Percapita/30*FM$4+(AT36+AT37+AT38+AV36+AV37+AV38)*Cadeirante/30*FM$4,IF(C36=3,IF(AS39+AU39=10,Fixo/30*FM$4+(AS36+AS37+AS38+AU36+AU37+AU38)*Percapita/30*FM$4+(AT39+AV39)*Cadeirante/30*FM$4,IF(AS39+AU39&lt;=9,(AS39+AU39)*Crechee/30*FM$4)+(AT39+AV39)*Cadeirante/30*FM$4+(AS36+AS37+AS38+AU36+AU37+AU38)*Percapita/30*FM$4)+IF(AS39+AU39&gt;=11,Fixo/30*FM$4+(AS39+AU39-10)*Crechee/30*FM$4,0),IF(C36=2,IF(AT36+AT37+AT38+AT39+AV36+AV37+AV38+AV39=1,Cadeirante/30*FM$4,IF(AT36+AT37+AT38+AT39+AV36+AV37+AV38+AV39=2,Fixo/30*FM$4,IF(AT36+AT37+AT38+AT39+AV36+AV37+AV38+AV39&gt;2,Fixo/30*FM$4+(AT36+AT37+AT38+AT39+AV36+AV37+AV38+AV39-2)*Cadeirante/30*FM$4)))+(AS36+AS37+AS38+AU36+AU37+AU38)*Percapita/30*FM$4+(AS39+AU39)*Crechee/30*FM$4,IF(C36=1,IF(AS36+AS37+AS38+AT36+AT37+AT38+AU36+AU37+AU38+AV36+AV37+AV38&lt;=15,(AS36+AS37+AS38+AU36+AU37+AU38)*Percapita/30*FM$4,IF(AS36+AS37+AS38+AT36+AT37+AT38+AU36+AU37+AU38+AV36+AV37+AV38&gt;=16,Fixo/30*FM$4+(AS36+AS37+AS38+AT36+AT37+AT38+AU36+AU37+AU38+AV36+AV37-16)*Percapita/30*FM$4))))))</f>
        <v>0</v>
      </c>
      <c r="FN36" s="177">
        <f>IF(C36=4,SUM(AW36+AW37+AW38+AY36+AY37+AY38)*Percapita/30*FN$4+(AX36+AX37+AX38+AZ36+AZ37+AZ38)*Cadeirante/30*FN$4,IF(C36=3,IF(AW39+AY39=10,Fixo/30*FN$4+(AW36+AW37+AW38+AY36+AY37+AY38)*Percapita/30*FN$4+(AX39+AZ39)*Cadeirante/30*FN$4,IF(AW39+AY39&lt;=9,(AW39+AY39)*Crechee/30*FN$4)+(AX39+AZ39)*Cadeirante/30*FN$4+(AW36+AW37+AW38+AY36+AY37+AY38)*Percapita/30*FN$4)+IF(AW39+AY39&gt;=11,Fixo/30*FN$4+(AW39+AY39-10)*Crechee/30*FN$4,0),IF(C36=2,IF(AX36+AX37+AX38+AX39+AZ36+AZ37+AZ38+AZ39=1,Cadeirante/30*FN$4,IF(AX36+AX37+AX38+AX39+AZ36+AZ37+AZ38+AZ39=2,Fixo/30*FN$4,IF(AX36+AX37+AX38+AX39+AZ36+AZ37+AZ38+AZ39&gt;2,Fixo/30*FN$4+(AX36+AX37+AX38+AX39+AZ36+AZ37+AZ38+AZ39-2)*Cadeirante/30*FN$4)))+(AW36+AW37+AW38+AY36+AY37+AY38)*Percapita/30*FN$4+(AW39+AY39)*Crechee/30*FN$4,IF(C36=1,IF(AW36+AW37+AW38+AX36+AX37+AX38+AY36+AY37+AY38+AZ36+AZ37+AZ38&lt;=15,(AW36+AW37+AW38+AY36+AY37+AY38)*Percapita/30*FN$4,IF(AW36+AW37+AW38+AX36+AX37+AX38+AY36+AY37+AY38+AZ36+AZ37+AZ38&gt;=16,Fixo/30*FN$4+(AW36+AW37+AW38+AX36+AX37+AX38+AY36+AY37+AY38+AZ36+AZ37-16)*Percapita/30*FN$4))))))</f>
        <v>0</v>
      </c>
      <c r="FO36" s="177">
        <f>IF(C36=4,SUM(BA36+BA37+BA38+BC36+BC37+BC38)*Percapita/30*FO$4+(BB36+BB37+BB38+BD36+BD37+BD38)*Cadeirante/30*FO$4,IF(C36=3,IF(BA39+BC39=10,Fixo/30*FO$4+(BA36+BA37+BA38+BC36+BC37+BC38)*Percapita/30*FO$4+(BB39+BD39)*Cadeirante/30*FO$4,IF(BA39+BC39&lt;=9,(BA39+BC39)*Crechee/30*FO$4)+(BB39+BD39)*Cadeirante/30*FO$4+(BA36+BA37+BA38+BC36+BC37+BC38)*Percapita/30*FO$4)+IF(BA39+BC39&gt;=11,Fixo/30*FO$4+(BA39+BC39-10)*Crechee/30*FO$4,0),IF(C36=2,IF(BB36+BB37+BB38+BB39+BD36+BD37+BD38+BD39=1,Cadeirante/30*FO$4,IF(BB36+BB37+BB38+BB39+BD36+BD37+BD38+BD39=2,Fixo/30*FO$4,IF(BB36+BB37+BB38+BB39+BD36+BD37+BD38+BD39&gt;2,Fixo/30*FO$4+(BB36+BB37+BB38+BB39+BD36+BD37+BD38+BD39-2)*Cadeirante/30*FO$4)))+(BA36+BA37+BA38+BC36+BC37+BC38)*Percapita/30*FO$4+(BA39+BC39)*Crechee/30*FO$4,IF(C36=1,IF(BA36+BA37+BA38+BB36+BB37+BB38+BC36+BC37+BC38+BD36+BD37+BD38&lt;=15,(BA36+BA37+BA38+BC36+BC37+BC38)*Percapita/30*FO$4,IF(BA36+BA37+BA38+BB36+BB37+BB38+BC36+BC37+BC38+BD36+BD37+BD38&gt;=16,Fixo/30*FO$4+(BA36+BA37+BA38+BB36+BB37+BB38+BC36+BC37+BC38+BD36+BD37-16)*Percapita/30*FO$4))))))</f>
        <v>0</v>
      </c>
      <c r="FP36" s="177">
        <f>IF(C36=4,SUM(BE36+BE37+BE38+BG36+BG37+BG38)*Percapita/30*FP$4+(BF36+BF37+BF38+BH36+BH37+BH38)*Cadeirante/30*FP$4,IF(C36=3,IF(BE39+BG39=10,Fixo/30*FP$4+(BE36+BE37+BE38+BG36+BG37+BG38)*Percapita/30*FP$4+(BF39+BH39)*Cadeirante/30*FP$4,IF(BE39+BG39&lt;=9,(BE39+BG39)*Crechee/30*FP$4)+(BF39+BH39)*Cadeirante/30*FP$4+(BE36+BE37+BE38+BG36+BG37+BG38)*Percapita/30*FP$4)+IF(BE39+BG39&gt;=11,Fixo/30*FP$4+(BE39+BG39-10)*Crechee/30*FP$4,0),IF(C36=2,IF(BF36+BF37+BF38+BF39+BH36+BH37+BH38+BH39=1,Cadeirante/30*FP$4,IF(BF36+BF37+BF38+BF39+BH36+BH37+BH38+BH39=2,Fixo/30*FP$4,IF(BF36+BF37+BF38+BF39+BH36+BH37+BH38+BH39&gt;2,Fixo/30*FP$4+(BF36+BF37+BF38+BF39+BH36+BH37+BH38+BH39-2)*Cadeirante/30*FP$4)))+(BE36+BE37+BE38+BG36+BG37+BG38)*Percapita/30*FP$4+(BE39+BG39)*Crechee/30*FP$4,IF(C36=1,IF(BE36+BE37+BE38+BF36+BF37+BF38+BG36+BG37+BG38+BH36+BH37+BH38&lt;=15,(BE36+BE37+BE38+BG36+BG37+BG38)*Percapita/30*FP$4,IF(BE36+BE37+BE38+BF36+BF37+BF38+BG36+BG37+BG38+BH36+BH37+BH38&gt;=16,Fixo/30*FP$4+(BE36+BE37+BE38+BF36+BF37+BF38+BG36+BG37+BG38+BH36+BH37-16)*Percapita/30*FP$4))))))</f>
        <v>0</v>
      </c>
      <c r="FQ36" s="177">
        <f>IF(C36=4,SUM(BI36+BI37+BI38+BK36+BK37+BK38)*Percapita/30*FQ$4+(BJ36+BJ37+BJ38+BL36+BL37+BL38)*Cadeirante/30*FQ$4,IF(C36=3,IF(BI39+BK39=10,Fixo/30*FQ$4+(BI36+BI37+BI38+BK36+BK37+BK38)*Percapita/30*FQ$4+(BJ39+BL39)*Cadeirante/30*FQ$4,IF(BI39+BK39&lt;=9,(BI39+BK39)*Crechee/30*FQ$4)+(BJ39+BL39)*Cadeirante/30*FQ$4+(BI36+BI37+BI38+BK36+BK37+BK38)*Percapita/30*FQ$4)+IF(BI39+BK39&gt;=11,Fixo/30*FQ$4+(BI39+BK39-10)*Crechee/30*FQ$4,0),IF(C36=2,IF(BJ36+BJ37+BJ38+BJ39+BL36+BL37+BL38+BL39=1,Cadeirante/30*FQ$4,IF(BJ36+BJ37+BJ38+BJ39+BL36+BL37+BL38+BL39=2,Fixo/30*FQ$4,IF(BJ36+BJ37+BJ38+BJ39+BL36+BL37+BL38+BL39&gt;2,Fixo/30*FQ$4+(BJ36+BJ37+BJ38+BJ39+BL36+BL37+BL38+BL39-2)*Cadeirante/30*FQ$4)))+(BI36+BI37+BI38+BK36+BK37+BK38)*Percapita/30*FQ$4+(BI39+BK39)*Crechee/30*FQ$4,IF(C36=1,IF(BI36+BI37+BI38+BJ36+BJ37+BJ38+BK36+BK37+BK38+BL36+BL37+BL38&lt;=15,(BI36+BI37+BI38+BK36+BK37+BK38)*Percapita/30*FQ$4,IF(BI36+BI37+BI38+BJ36+BJ37+BJ38+BK36+BK37+BK38+BL36+BL37+BL38&gt;=16,Fixo/30*FQ$4+(BI36+BI37+BI38+BJ36+BJ37+BJ38+BK36+BK37+BK38+BL36+BL37-16)*Percapita/30*FQ$4))))))</f>
        <v>0</v>
      </c>
      <c r="FR36" s="177">
        <f>IF(C36=4,SUM(BM36+BM37+BM38+BO36+BO37+BO38)*Percapita/30*FR$4+(BN36+BN37+BN38+BP36+BP37+BP38)*Cadeirante/30*FR$4,IF(C36=3,IF(BM39+BO39=10,Fixo/30*FR$4+(BM36+BM37+BM38+BO36+BO37+BO38)*Percapita/30*FR$4+(BN39+BP39)*Cadeirante/30*FR$4,IF(BM39+BO39&lt;=9,(BM39+BO39)*Crechee/30*FR$4)+(BN39+BP39)*Cadeirante/30*FR$4+(BM36+BM37+BM38+BO36+BO37+BO38)*Percapita/30*FR$4)+IF(BM39+BO39&gt;=11,Fixo/30*FR$4+(BM39+BO39-10)*Crechee/30*FR$4,0),IF(C36=2,IF(BN36+BN37+BN38+BN39+BP36+BP37+BP38+BP39=1,Cadeirante/30*FR$4,IF(BN36+BN37+BN38+BN39+BP36+BP37+BP38+BP39=2,Fixo/30*FR$4,IF(BN36+BN37+BN38+BN39+BP36+BP37+BP38+BP39&gt;2,Fixo/30*FR$4+(BN36+BN37+BN38+BN39+BP36+BP37+BP38+BP39-2)*Cadeirante/30*FR$4)))+(BM36+BM37+BM38+BO36+BO37+BO38)*Percapita/30*FR$4+(BM39+BO39)*Crechee/30*FR$4,IF(C36=1,IF(BM36+BM37+BM38+BN36+BN37+BN38+BO36+BO37+BO38+BP36+BP37+BP38&lt;=15,(BM36+BM37+BM38+BO36+BO37+BO38)*Percapita/30*FR$4,IF(BM36+BM37+BM38+BN36+BN37+BN38+BO36+BO37+BO38+BP36+BP37+BP38&gt;=16,Fixo/30*FR$4+(BM36+BM37+BM38+BN36+BN37+BN38+BO36+BO37+BO38+BP36+BP37-16)*Percapita/30*FR$4))))))</f>
        <v>0</v>
      </c>
      <c r="FS36" s="177">
        <f>IF(C36=4,SUM(BQ36+BQ37+BQ38+BS36+BS37+BS38)*Percapita/30*FS$4+(BR36+BR37+BR38+BT36+BT37+BT38)*Cadeirante/30*FS$4,IF(C36=3,IF(BQ39+BS39=10,Fixo/30*FS$4+(BQ36+BQ37+BQ38+BS36+BS37+BS38)*Percapita/30*FS$4+(BR39+BT39)*Cadeirante/30*FS$4,IF(BQ39+BS39&lt;=9,(BQ39+BS39)*Crechee/30*FS$4)+(BR39+BT39)*Cadeirante/30*FS$4+(BQ36+BQ37+BQ38+BS36+BS37+BS38)*Percapita/30*FS$4)+IF(BQ39+BS39&gt;=11,Fixo/30*FS$4+(BQ39+BS39-10)*Crechee/30*FS$4,0),IF(C36=2,IF(BR36+BR37+BR38+BR39+BT36+BT37+BT38+BT39=1,Cadeirante/30*FS$4,IF(BR36+BR37+BR38+BR39+BT36+BT37+BT38+BT39=2,Fixo/30*FS$4,IF(BR36+BR37+BR38+BR39+BT36+BT37+BT38+BT39&gt;2,Fixo/30*FS$4+(BR36+BR37+BR38+BR39+BT36+BT37+BT38+BT39-2)*Cadeirante/30*FS$4)))+(BQ36+BQ37+BQ38+BS36+BS37+BS38)*Percapita/30*FS$4+(BQ39+BS39)*Crechee/30*FS$4,IF(C36=1,IF(BQ36+BQ37+BQ38+BR36+BR37+BR38+BS36+BS37+BS38+BT36+BT37+BT38&lt;=15,(BQ36+BQ37+BQ38+BS36+BS37+BS38)*Percapita/30*FS$4,IF(BQ36+BQ37+BQ38+BR36+BR37+BR38+BS36+BS37+BS38+BT36+BT37+BT38&gt;=16,Fixo/30*FS$4+(BQ36+BQ37+BQ38+BR36+BR37+BR38+BS36+BS37+BS38+BT36+BT37-16)*Percapita/30*FS$4))))))</f>
        <v>0</v>
      </c>
      <c r="FT36" s="177">
        <f>IF(C36=4,SUM(BU36+BU37+BU38+BW36+BW37+BW38)*Percapita/30*FT$4+(BV36+BV37+BV38+BX36+BX37+BX38)*Cadeirante/30*FT$4,IF(C36=3,IF(BU39+BW39=10,Fixo/30*FT$4+(BU36+BU37+BU38+BW36+BW37+BW38)*Percapita/30*FT$4+(BV39+BX39)*Cadeirante/30*FT$4,IF(BU39+BW39&lt;=9,(BU39+BW39)*Crechee/30*FT$4)+(BV39+BX39)*Cadeirante/30*FT$4+(BU36+BU37+BU38+BW36+BW37+BW38)*Percapita/30*FT$4)+IF(BU39+BW39&gt;=11,Fixo/30*FT$4+(BU39+BW39-10)*Crechee/30*FT$4,0),IF(C36=2,IF(BV36+BV37+BV38+BV39+BX36+BX37+BX38+BX39=1,Cadeirante/30*FT$4,IF(BV36+BV37+BV38+BV39+BX36+BX37+BX38+BX39=2,Fixo/30*FT$4,IF(BV36+BV37+BV38+BV39+BX36+BX37+BX38+BX39&gt;2,Fixo/30*FT$4+(BV36+BV37+BV38+BV39+BX36+BX37+BX38+BX39-2)*Cadeirante/30*FT$4)))+(BU36+BU37+BU38+BW36+BW37+BW38)*Percapita/30*FT$4+(BU39+BW39)*Crechee/30*FT$4,IF(C36=1,IF(BU36+BU37+BU38+BV36+BV37+BV38+BW36+BW37+BW38+BX36+BX37+BX38&lt;=15,(BU36+BU37+BU38+BW36+BW37+BW38)*Percapita/30*FT$4,IF(BU36+BU37+BU38+BV36+BV37+BV38+BW36+BW37+BW38+BX36+BX37+BX38&gt;=16,Fixo/30*FT$4+(BU36+BU37+BU38+BV36+BV37+BV38+BW36+BW37+BW38+BX36+BX37-16)*Percapita/30*FT$4))))))</f>
        <v>0</v>
      </c>
      <c r="FU36" s="177">
        <f>IF(C36=4,SUM(BY36+BY37+BY38+CA36+CA37+CA38)*Percapita/30*FU$4+(BZ36+BZ37+BZ38+CB36+CB37+CB38)*Cadeirante/30*FU$4,IF(C36=3,IF(BY39+CA39=10,Fixo/30*FU$4+(BY36+BY37+BY38+CA36+CA37+CA38)*Percapita/30*FU$4+(BZ39+CB39)*Cadeirante/30*FU$4,IF(BY39+CA39&lt;=9,(BY39+CA39)*Crechee/30*FU$4)+(BZ39+CB39)*Cadeirante/30*FU$4+(BY36+BY37+BY38+CA36+CA37+CA38)*Percapita/30*FU$4)+IF(BY39+CA39&gt;=11,Fixo/30*FU$4+(BY39+CA39-10)*Crechee/30*FU$4,0),IF(C36=2,IF(BZ36+BZ37+BZ38+BZ39+CB36+CB37+CB38+CB39=1,Cadeirante/30*FU$4,IF(BZ36+BZ37+BZ38+BZ39+CB36+CB37+CB38+CB39=2,Fixo/30*FU$4,IF(BZ36+BZ37+BZ38+BZ39+CB36+CB37+CB38+CB39&gt;2,Fixo/30*FU$4+(BZ36+BZ37+BZ38+BZ39+CB36+CB37+CB38+CB39-2)*Cadeirante/30*FU$4)))+(BY36+BY37+BY38+CA36+CA37+CA38)*Percapita/30*FU$4+(BY39+CA39)*Crechee/30*FU$4,IF(C36=1,IF(BY36+BY37+BY38+BZ36+BZ37+BZ38+CA36+CA37+CA38+CB36+CB37+CB38&lt;=15,(BY36+BY37+BY38+CA36+CA37+CA38)*Percapita/30*FU$4,IF(BY36+BY37+BY38+BZ36+BZ37+BZ38+CA36+CA37+CA38+CB36+CB37+CB38&gt;=16,Fixo/30*FU$4+(BY36+BY37+BY38+BZ36+BZ37+BZ38+CA36+CA37+CA38+CB36+CB37-16)*Percapita/30*FU$4))))))</f>
        <v>0</v>
      </c>
      <c r="FV36" s="177">
        <f>IF(C36=4,SUM(CC36+CC37+CC38+CE36+CE37+CE38)*Percapita/30*FV$4+(CD36+CD37+CD38+CF36+CF37+CF38)*Cadeirante/30*FV$4,IF(C36=3,IF(CC39+CE39=10,Fixo/30*FV$4+(CC36+CC37+CC38+CE36+CE37+CE38)*Percapita/30*FV$4+(CD39+CF39)*Cadeirante/30*FV$4,IF(CC39+CE39&lt;=9,(CC39+CE39)*Crechee/30*FV$4)+(CD39+CF39)*Cadeirante/30*FV$4+(CC36+CC37+CC38+CE36+CE37+CE38)*Percapita/30*FV$4)+IF(CC39+CE39&gt;=11,Fixo/30*FV$4+(CC39+CE39-10)*Crechee/30*FV$4,0),IF(C36=2,IF(CD36+CD37+CD38+CD39+CF36+CF37+CF38+CF39=1,Cadeirante/30*FV$4,IF(CD36+CD37+CD38+CD39+CF36+CF37+CF38+CF39=2,Fixo/30*FV$4,IF(CD36+CD37+CD38+CD39+CF36+CF37+CF38+CF39&gt;2,Fixo/30*FV$4+(CD36+CD37+CD38+CD39+CF36+CF37+CF38+CF39-2)*Cadeirante/30*FV$4)))+(CC36+CC37+CC38+CE36+CE37+CE38)*Percapita/30*FV$4+(CC39+CE39)*Crechee/30*FV$4,IF(C36=1,IF(CC36+CC37+CC38+CD36+CD37+CD38+CE36+CE37+CE38+CF36+CF37+CF38&lt;=15,(CC36+CC37+CC38+CE36+CE37+CE38)*Percapita/30*FV$4,IF(CC36+CC37+CC38+CD36+CD37+CD38+CE36+CE37+CE38+CF36+CF37+CF38&gt;=16,Fixo/30*FV$4+(CC36+CC37+CC38+CD36+CD37+CD38+CE36+CE37+CE38+CF36+CF37-16)*Percapita/30*FV$4))))))</f>
        <v>0</v>
      </c>
      <c r="FW36" s="177">
        <f>IF(C36=4,SUM(CG36+CG37+CG38+CI36+CI37+CI38)*Percapita/30*FW$4+(CH36+CH37+CH38+CJ36+CJ37+CJ38)*Cadeirante/30*FW$4,IF(C36=3,IF(CG39+CI39=10,Fixo/30*FW$4+(CG36+CG37+CG38+CI36+CI37+CI38)*Percapita/30*FW$4+(CH39+CJ39)*Cadeirante/30*FW$4,IF(CG39+CI39&lt;=9,(CG39+CI39)*Crechee/30*FW$4)+(CH39+CJ39)*Cadeirante/30*FW$4+(CG36+CG37+CG38+CI36+CI37+CI38)*Percapita/30*FW$4)+IF(CG39+CI39&gt;=11,Fixo/30*FW$4+(CG39+CI39-10)*Crechee/30*FW$4,0),IF(C36=2,IF(CH36+CH37+CH38+CH39+CJ36+CJ37+CJ38+CJ39=1,Cadeirante/30*FW$4,IF(CH36+CH37+CH38+CH39+CJ36+CJ37+CJ38+CJ39=2,Fixo/30*FW$4,IF(CH36+CH37+CH38+CH39+CJ36+CJ37+CJ38+CJ39&gt;2,Fixo/30*FW$4+(CH36+CH37+CH38+CH39+CJ36+CJ37+CJ38+CJ39-2)*Cadeirante/30*FW$4)))+(CG36+CG37+CG38+CI36+CI37+CI38)*Percapita/30*FW$4+(CG39+CI39)*Crechee/30*FW$4,IF(C36=1,IF(CG36+CG37+CG38+CH36+CH37+CH38+CI36+CI37+CI38+CJ36+CJ37+CJ38&lt;=15,(CG36+CG37+CG38+CI36+CI37+CI38)*Percapita/30*FW$4,IF(CG36+CG37+CG38+CH36+CH37+CH38+CI36+CI37+CI38+CJ36+CJ37+CJ38&gt;=16,Fixo/30*FW$4+(CG36+CG37+CG38+CH36+CH37+CH38+CI36+CI37+CI38+CJ36+CJ37-16)*Percapita/30*FW$4))))))</f>
        <v>0</v>
      </c>
      <c r="FX36" s="177">
        <f>IF(C36=4,SUM(CK36+CK37+CK38+CM36+CM37+CM38)*Percapita/30*FX$4+(CL36+CL37+CL38+CN36+CN37+CN38)*Cadeirante/30*FX$4,IF(C36=3,IF(CK39+CM39=10,Fixo/30*FX$4+(CK36+CK37+CK38+CM36+CM37+CM38)*Percapita/30*FX$4+(CL39+CN39)*Cadeirante/30*FX$4,IF(CK39+CM39&lt;=9,(CK39+CM39)*Crechee/30*FX$4)+(CL39+CN39)*Cadeirante/30*FX$4+(CK36+CK37+CK38+CM36+CM37+CM38)*Percapita/30*FX$4)+IF(CK39+CM39&gt;=11,Fixo/30*FX$4+(CK39+CM39-10)*Crechee/30*FX$4,0),IF(C36=2,IF(CL36+CL37+CL38+CL39+CN36+CN37+CN38+CN39=1,Cadeirante/30*FX$4,IF(CL36+CL37+CL38+CL39+CN36+CN37+CN38+CN39=2,Fixo/30*FX$4,IF(CL36+CL37+CL38+CL39+CN36+CN37+CN38+CN39&gt;2,Fixo/30*FX$4+(CL36+CL37+CL38+CL39+CN36+CN37+CN38+CN39-2)*Cadeirante/30*FX$4)))+(CK36+CK37+CK38+CM36+CM37+CM38)*Percapita/30*FX$4+(CK39+CM39)*Crechee/30*FX$4,IF(C36=1,IF(CK36+CK37+CK38+CL36+CL37+CL38+CM36+CM37+CM38+CN36+CN37+CN38&lt;=15,(CK36+CK37+CK38+CM36+CM37+CM38)*Percapita/30*FX$4,IF(CK36+CK37+CK38+CL36+CL37+CL38+CM36+CM37+CM38+CN36+CN37+CN38&gt;=16,Fixo/30*FX$4+(CK36+CK37+CK38+CL36+CL37+CL38+CM36+CM37+CM38+CN36+CN37-16)*Percapita/30*FX$4))))))</f>
        <v>0</v>
      </c>
      <c r="FY36" s="177">
        <f>IF(C36=4,SUM(CO36+CO37+CO38+CQ36+CQ37+CQ38)*Percapita/30*FY$4+(CP36+CP37+CP38+CR36+CR37+CR38)*Cadeirante/30*FY$4,IF(C36=3,IF(CO39+CQ39=10,Fixo/30*FY$4+(CO36+CO37+CO38+CQ36+CQ37+CQ38)*Percapita/30*FY$4+(CP39+CR39)*Cadeirante/30*FY$4,IF(CO39+CQ39&lt;=9,(CO39+CQ39)*Crechee/30*FY$4)+(CP39+CR39)*Cadeirante/30*FY$4+(CO36+CO37+CO38+CQ36+CQ37+CQ38)*Percapita/30*FY$4)+IF(CO39+CQ39&gt;=11,Fixo/30*FY$4+(CO39+CQ39-10)*Crechee/30*FY$4,0),IF(C36=2,IF(CP36+CP37+CP38+CP39+CR36+CR37+CR38+CR39=1,Cadeirante/30*FY$4,IF(CP36+CP37+CP38+CP39+CR36+CR37+CR38+CR39=2,Fixo/30*FY$4,IF(CP36+CP37+CP38+CP39+CR36+CR37+CR38+CR39&gt;2,Fixo/30*FY$4+(CP36+CP37+CP38+CP39+CR36+CR37+CR38+CR39-2)*Cadeirante/30*FY$4)))+(CO36+CO37+CO38+CQ36+CQ37+CQ38)*Percapita/30*FY$4+(CO39+CQ39)*Crechee/30*FY$4,IF(C36=1,IF(CO36+CO37+CO38+CP36+CP37+CP38+CQ36+CQ37+CQ38+CR36+CR37+CR38&lt;=15,(CO36+CO37+CO38+CQ36+CQ37+CQ38)*Percapita/30*FY$4,IF(CO36+CO37+CO38+CP36+CP37+CP38+CQ36+CQ37+CQ38+CR36+CR37+CR38&gt;=16,Fixo/30*FY$4+(CO36+CO37+CO38+CP36+CP37+CP38+CQ36+CQ37+CQ38+CR36+CR37-16)*Percapita/30*FY$4))))))</f>
        <v>0</v>
      </c>
      <c r="FZ36" s="177">
        <f>IF(C36=4,SUM(CS36+CS37+CS38+CU36+CU37+CU38)*Percapita/30*FZ$4+(CT36+CT37+CT38+CV36+CV37+CV38)*Cadeirante/30*FZ$4,IF(C36=3,IF(CS39+CU39=10,Fixo/30*FZ$4+(CS36+CS37+CS38+CU36+CU37+CU38)*Percapita/30*FZ$4+(CT39+CV39)*Cadeirante/30*FZ$4,IF(CS39+CU39&lt;=9,(CS39+CU39)*Crechee/30*FZ$4)+(CT39+CV39)*Cadeirante/30*FZ$4+(CS36+CS37+CS38+CU36+CU37+CU38)*Percapita/30*FZ$4)+IF(CS39+CU39&gt;=11,Fixo/30*FZ$4+(CS39+CU39-10)*Crechee/30*FZ$4,0),IF(C36=2,IF(CT36+CT37+CT38+CT39+CV36+CV37+CV38+CV39=1,Cadeirante/30*FZ$4,IF(CT36+CT37+CT38+CT39+CV36+CV37+CV38+CV39=2,Fixo/30*FZ$4,IF(CT36+CT37+CT38+CT39+CV36+CV37+CV38+CV39&gt;2,Fixo/30*FZ$4+(CT36+CT37+CT38+CT39+CV36+CV37+CV38+CV39-2)*Cadeirante/30*FZ$4)))+(CS36+CS37+CS38+CU36+CU37+CU38)*Percapita/30*FZ$4+(CS39+CU39)*Crechee/30*FZ$4,IF(C36=1,IF(CS36+CS37+CS38+CT36+CT37+CT38+CU36+CU37+CU38+CV36+CV37+CV38&lt;=15,(CS36+CS37+CS38+CU36+CU37+CU38)*Percapita/30*FZ$4,IF(CS36+CS37+CS38+CT36+CT37+CT38+CU36+CU37+CU38+CV36+CV37+CV38&gt;=16,Fixo/30*FZ$4+(CS36+CS37+CS38+CT36+CT37+CT38+CU36+CU37+CU38+CV36+CV37-16)*Percapita/30*FZ$4))))))</f>
        <v>0</v>
      </c>
      <c r="GA36" s="177">
        <f>IF(C36=4,SUM(CW36+CW37+CW38+CY36+CY37+CY38)*Percapita/30*GA$4+(CX36+CX37+CX38+CZ36+CZ37+CZ38)*Cadeirante/30*GA$4,IF(C36=3,IF(CW39+CY39=10,Fixo/30*GA$4+(CW36+CW37+CW38+CY36+CY37+CY38)*Percapita/30*GA$4+(CX39+CZ39)*Cadeirante/30*GA$4,IF(CW39+CY39&lt;=9,(CW39+CY39)*Crechee/30*GA$4)+(CX39+CZ39)*Cadeirante/30*GA$4+(CW36+CW37+CW38+CY36+CY37+CY38)*Percapita/30*GA$4)+IF(CW39+CY39&gt;=11,Fixo/30*GA$4+(CW39+CY39-10)*Crechee/30*GA$4,0),IF(C36=2,IF(CX36+CX37+CX38+CX39+CZ36+CZ37+CZ38+CZ39=1,Cadeirante/30*GA$4,IF(CX36+CX37+CX38+CX39+CZ36+CZ37+CZ38+CZ39=2,Fixo/30*GA$4,IF(CX36+CX37+CX38+CX39+CZ36+CZ37+CZ38+CZ39&gt;2,Fixo/30*GA$4+(CX36+CX37+CX38+CX39+CZ36+CZ37+CZ38+CZ39-2)*Cadeirante/30*GA$4)))+(CW36+CW37+CW38+CY36+CY37+CY38)*Percapita/30*GA$4+(CW39+CY39)*Crechee/30*GA$4,IF(C36=1,IF(CW36+CW37+CW38+CX36+CX37+CX38+CY36+CY37+CY38+CZ36+CZ37+CZ38&lt;=15,(CW36+CW37+CW38+CY36+CY37+CY38)*Percapita/30*GA$4,IF(CW36+CW37+CW38+CX36+CX37+CX38+CY36+CY37+CY38+CZ36+CZ37+CZ38&gt;=16,Fixo/30*GA$4+(CW36+CW37+CW38+CX36+CX37+CX38+CY36+CY37+CY38+CZ36+CZ37-16)*Percapita/30*GA$4))))))</f>
        <v>0</v>
      </c>
      <c r="GB36" s="177">
        <f>IF(C36=4,SUM(DA36+DA37+DA38+DC36+DC37+DC38)*Percapita/30*GB$4+(DB36+DB37+DB38+DD36+DD37+DD38)*Cadeirante/30*GB$4,IF(C36=3,IF(DA39+DC39=10,Fixo/30*GB$4+(DA36+DA37+DA38+DC36+DC37+DC38)*Percapita/30*GB$4+(DB39+DD39)*Cadeirante/30*GB$4,IF(DA39+DC39&lt;=9,(DA39+DC39)*Crechee/30*GB$4)+(DB39+DD39)*Cadeirante/30*GB$4+(DA36+DA37+DA38+DC36+DC37+DC38)*Percapita/30*GB$4)+IF(DA39+DC39&gt;=11,Fixo/30*GB$4+(DA39+DC39-10)*Crechee/30*GB$4,0),IF(C36=2,IF(DB36+DB37+DB38+DB39+DD36+DD37+DD38+DD39=1,Cadeirante/30*GB$4,IF(DB36+DB37+DB38+DB39+DD36+DD37+DD38+DD39=2,Fixo/30*GB$4,IF(DB36+DB37+DB38+DB39+DD36+DD37+DD38+DD39&gt;2,Fixo/30*GB$4+(DB36+DB37+DB38+DB39+DD36+DD37+DD38+DD39-2)*Cadeirante/30*GB$4)))+(DA36+DA37+DA38+DC36+DC37+DC38)*Percapita/30*GB$4+(DA39+DC39)*Crechee/30*GB$4,IF(C36=1,IF(DA36+DA37+DA38+DB36+DB37+DB38+DC36+DC37+DC38+DD36+DD37+DD38&lt;=15,(DA36+DA37+DA38+DC36+DC37+DC38)*Percapita/30*GB$4,IF(DA36+DA37+DA38+DB36+DB37+DB38+DC36+DC37+DC38+DD36+DD37+DD38&gt;=16,Fixo/30*GB$4+(DA36+DA37+DA38+DB36+DB37+DB38+DC36+DC37+DC38+DD36+DD37-16)*Percapita/30*GB$4))))))</f>
        <v>0</v>
      </c>
      <c r="GC36" s="177">
        <f>IF(C36=4,SUM(DE36+DE37+DE38+DG36+DG37+DG38)*Percapita/30*GC$4+(DF36+DF37+DF38+DH36+DH37+DH38)*Cadeirante/30*GC$4,IF(C36=3,IF(DE39+DG39=10,Fixo/30*GC$4+(DE36+DE37+DE38+DG36+DG37+DG38)*Percapita/30*GC$4+(DF39+DH39)*Cadeirante/30*GC$4,IF(DE39+DG39&lt;=9,(DE39+DG39)*Crechee/30*GC$4)+(DF39+DH39)*Cadeirante/30*GC$4+(DE36+DE37+DE38+DG36+DG37+DG38)*Percapita/30*GC$4)+IF(DE39+DG39&gt;=11,Fixo/30*GC$4+(DE39+DG39-10)*Crechee/30*GC$4,0),IF(C36=2,IF(DF36+DF37+DF38+DF39+DH36+DH37+DH38+DH39=1,Cadeirante/30*GC$4,IF(DF36+DF37+DF38+DF39+DH36+DH37+DH38+DH39=2,Fixo/30*GC$4,IF(DF36+DF37+DF38+DF39+DH36+DH37+DH38+DH39&gt;2,Fixo/30*GC$4+(DF36+DF37+DF38+DF39+DH36+DH37+DH38+DH39-2)*Cadeirante/30*GC$4)))+(DE36+DE37+DE38+DG36+DG37+DG38)*Percapita/30*GC$4+(DE39+DG39)*Crechee/30*GC$4,IF(C36=1,IF(DE36+DE37+DE38+DF36+DF37+DF38+DG36+DG37+DG38+DH36+DH37+DH38&lt;=15,(DE36+DE37+DE38+DG36+DG37+DG38)*Percapita/30*GC$4,IF(DE36+DE37+DE38+DF36+DF37+DF38+DG36+DG37+DG38+DH36+DH37+DH38&gt;=16,Fixo/30*GC$4+(DE36+DE37+DE38+DF36+DF37+DF38+DG36+DG37+DG38+DH36+DH37-16)*Percapita/30*GC$4))))))</f>
        <v>0</v>
      </c>
      <c r="GD36" s="177">
        <f>IF(C36=4,SUM(DI36+DI37+DI38+DK36+DK37+DK38)*Percapita/30*GD$4+(DJ36+DJ37+DJ38+DL36+DL37+DL38)*Cadeirante/30*GD$4,IF(C36=3,IF(DI39+DK39=10,Fixo/30*GD$4+(DI36+DI37+DI38+DK36+DK37+DK38)*Percapita/30*GD$4+(DJ39+DL39)*Cadeirante/30*GD$4,IF(DI39+DK39&lt;=9,(DI39+DK39)*Crechee/30*GD$4)+(DJ39+DL39)*Cadeirante/30*GD$4+(DI36+DI37+DI38+DK36+DK37+DK38)*Percapita/30*GD$4)+IF(DI39+DK39&gt;=11,Fixo/30*GD$4+(DI39+DK39-10)*Crechee/30*GD$4,0),IF(C36=2,IF(DJ36+DJ37+DJ38+DJ39+DL36+DL37+DL38+DL39=1,Cadeirante/30*GD$4,IF(DJ36+DJ37+DJ38+DJ39+DL36+DL37+DL38+DL39=2,Fixo/30*GD$4,IF(DJ36+DJ37+DJ38+DJ39+DL36+DL37+DL38+DL39&gt;2,Fixo/30*GD$4+(DJ36+DJ37+DJ38+DJ39+DL36+DL37+DL38+DL39-2)*Cadeirante/30*GD$4)))+(DI36+DI37+DI38+DK36+DK37+DK38)*Percapita/30*GD$4+(DI39+DK39)*Crechee/30*GD$4,IF(C36=1,IF(DI36+DI37+DI38+DJ36+DJ37+DJ38+DK36+DK37+DK38+DL36+DL37+DL38&lt;=15,(DI36+DI37+DI38+DK36+DK37+DK38)*Percapita/30*GD$4,IF(DI36+DI37+DI38+DJ36+DJ37+DJ38+DK36+DK37+DK38+DL36+DL37+DL38&gt;=16,Fixo/30*GD$4+(DI36+DI37+DI38+DJ36+DJ37+DJ38+DK36+DK37+DK38+DL36+DL37-16)*Percapita/30*GD$4))))))</f>
        <v>0</v>
      </c>
      <c r="GE36" s="177">
        <f>IF(C36=4,SUM(DM36+DM37+DM38+DO36+DO37+DO38)*Percapita/30*GE$4+(DN36+DN37+DN38+DP36+DP37+DP38)*Cadeirante/30*GE$4,IF(C36=3,IF(DM39+DO39=10,Fixo/30*GE$4+(DM36+DM37+DM38+DO36+DO37+DO38)*Percapita/30*GE$4+(DN39+DP39)*Cadeirante/30*GE$4,IF(DM39+DO39&lt;=9,(DM39+DO39)*Crechee/30*GE$4)+(DN39+DP39)*Cadeirante/30*GE$4+(DM36+DM37+DM38+DO36+DO37+DO38)*Percapita/30*GE$4)+IF(DM39+DO39&gt;=11,Fixo/30*GE$4+(DM39+DO39-10)*Crechee/30*GE$4,0),IF(C36=2,IF(DN36+DN37+DN38+DN39+DP36+DP37+DP38+DP39=1,Cadeirante/30*GE$4,IF(DN36+DN37+DN38+DN39+DP36+DP37+DP38+DP39=2,Fixo/30*GE$4,IF(DN36+DN37+DN38+DN39+DP36+DP37+DP38+DP39&gt;2,Fixo/30*GE$4+(DN36+DN37+DN38+DN39+DP36+DP37+DP38+DP39-2)*Cadeirante/30*GE$4)))+(DM36+DM37+DM38+DO36+DO37+DO38)*Percapita/30*GE$4+(DM39+DO39)*Crechee/30*GE$4,IF(C36=1,IF(DM36+DM37+DM38+DN36+DN37+DN38+DO36+DO37+DO38+DP36+DP37+DP38&lt;=15,(DM36+DM37+DM38+DO36+DO37+DO38)*Percapita/30*GE$4,IF(DM36+DM37+DM38+DN36+DN37+DN38+DO36+DO37+DO38+DP36+DP37+DP38&gt;=16,Fixo/30*GE$4+(DM36+DM37+DM38+DN36+DN37+DN38+DO36+DO37+DO38+DP36+DP37-16)*Percapita/30*GE$4))))))</f>
        <v>0</v>
      </c>
      <c r="GF36" s="177">
        <f>IF(C36=4,SUM(DQ36+DQ37+DQ38+DS36+DS37+DS38)*Percapita/30*GF$4+(DR36+DR37+DR38+DT36+DT37+DT38)*Cadeirante/30*GF$4,IF(C36=3,IF(DQ39+DS39=10,Fixo/30*GF$4+(DQ36+DQ37+DQ38+DS36+DS37+DS38)*Percapita/30*GF$4+(DR39+DT39)*Cadeirante/30*GF$4,IF(DQ39+DS39&lt;=9,(DQ39+DS39)*Crechee/30*GF$4)+(DR39+DT39)*Cadeirante/30*GF$4+(DQ36+DQ37+DQ38+DS36+DS37+DS38)*Percapita/30*GF$4)+IF(DQ39+DS39&gt;=11,Fixo/30*GF$4+(DQ39+DS39-10)*Crechee/30*GF$4,0),IF(C36=2,IF(DR36+DR37+DR38+DR39+DT36+DT37+DT38+DT39=1,Cadeirante/30*GF$4,IF(DR36+DR37+DR38+DR39+DT36+DT37+DT38+DT39=2,Fixo/30*GF$4,IF(DR36+DR37+DR38+DR39+DT36+DT37+DT38+DT39&gt;2,Fixo/30*GF$4+(DR36+DR37+DR38+DR39+DT36+DT37+DT38+DT39-2)*Cadeirante/30*GF$4)))+(DQ36+DQ37+DQ38+DS36+DS37+DS38)*Percapita/30*GF$4+(DQ39+DS39)*Crechee/30*GF$4,IF(C36=1,IF(DQ36+DQ37+DQ38+DR36+DR37+DR38+DS36+DS37+DS38+DT36+DT37+DT38&lt;=15,(DQ36+DQ37+DQ38+DS36+DS37+DS38)*Percapita/30*GF$4,IF(DQ36+DQ37+DQ38+DR36+DR37+DR38+DS36+DS37+DS38+DT36+DT37+DT38&gt;=16,Fixo/30*GF$4+(DQ36+DQ37+DQ38+DR36+DR37+DR38+DS36+DS37+DS38+DT36+DT37-16)*Percapita/30*GF$4))))))</f>
        <v>0</v>
      </c>
      <c r="GG36" s="177">
        <f>IF(C36=4,SUM(DU36+DU37+DU38+DW36+DW37+DW38)*Percapita/30*GG$4+(DV36+DV37+DV38+DX36+DX37+DX38)*Cadeirante/30*GG$4,IF(C36=3,IF(DU39+DW39=10,Fixo/30*GG$4+(DU36+DU37+DU38+DW36+DW37+DW38)*Percapita/30*GG$4+(DV39+DX39)*Cadeirante/30*GG$4,IF(DU39+DW39&lt;=9,(DU39+DW39)*Crechee/30*GG$4)+(DV39+DX39)*Cadeirante/30*GG$4+(DU36+DU37+DU38+DW36+DW37+DW38)*Percapita/30*GG$4)+IF(DU39+DW39&gt;=11,Fixo/30*GG$4+(DU39+DW39-10)*Crechee/30*GG$4,0),IF(C36=2,IF(DV36+DV37+DV38+DV39+DX36+DX37+DX38+DX39=1,Cadeirante/30*GG$4,IF(DV36+DV37+DV38+DV39+DX36+DX37+DX38+DX39=2,Fixo/30*GG$4,IF(DV36+DV37+DV38+DV39+DX36+DX37+DX38+DX39&gt;2,Fixo/30*GG$4+(DV36+DV37+DV38+DV39+DX36+DX37+DX38+DX39-2)*Cadeirante/30*GG$4)))+(DU36+DU37+DU38+DW36+DW37+DW38)*Percapita/30*GG$4+(DU39+DW39)*Crechee/30*GG$4,IF(C36=1,IF(DU36+DU37+DU38+DV36+DV37+DV38+DW36+DW37+DW38+DX36+DX37+DX38&lt;=15,(DU36+DU37+DU38+DW36+DW37+DW38)*Percapita/30*GG$4,IF(DU36+DU37+DU38+DV36+DV37+DV38+DW36+DW37+DW38+DX36+DX37+DX38&gt;=16,Fixo/30*GG$4+(DU36+DU37+DU38+DV36+DV37+DV38+DW36+DW37+DW38+DX36+DX37-16)*Percapita/30*GG$4))))))</f>
        <v>0</v>
      </c>
      <c r="GH36" s="177">
        <f>IF(C36=4,SUM(DY36+DY37+DY38+EA36+EA37+EA38)*Percapita/30*GH$4+(DZ36+DZ37+DZ38+EB36+EB37+EB38)*Cadeirante/30*GH$4,IF(C36=3,IF(DY39+EA39=10,Fixo/30*GH$4+(DY36+DY37+DY38+EA36+EA37+EA38)*Percapita/30*GH$4+(DZ39+EB39)*Cadeirante/30*GH$4,IF(DY39+EA39&lt;=9,(DY39+EA39)*Crechee/30*GH$4)+(DZ39+EB39)*Cadeirante/30*GH$4+(DY36+DY37+DY38+EA36+EA37+EA38)*Percapita/30*GH$4)+IF(DY39+EA39&gt;=11,Fixo/30*GH$4+(DY39+EA39-10)*Crechee/30*GH$4,0),IF(C36=2,IF(DZ36+DZ37+DZ38+DZ39+EB36+EB37+EB38+EB39=1,Cadeirante/30*GH$4,IF(DZ36+DZ37+DZ38+DZ39+EB36+EB37+EB38+EB39=2,Fixo/30*GH$4,IF(DZ36+DZ37+DZ38+DZ39+EB36+EB37+EB38+EB39&gt;2,Fixo/30*GH$4+(DZ36+DZ37+DZ38+DZ39+EB36+EB37+EB38+EB39-2)*Cadeirante/30*GH$4)))+(DY36+DY37+DY38+EA36+EA37+EA38)*Percapita/30*GH$4+(DY39+EA39)*Crechee/30*GH$4,IF(C36=1,IF(DY36+DY37+DY38+DZ36+DZ37+DZ38+EA36+EA37+EA38+EB36+EB37+EB38&lt;=15,(DY36+DY37+DY38+EA36+EA37+EA38)*Percapita/30*GH$4,IF(DY36+DY37+DY38+DZ36+DZ37+DZ38+EA36+EA37+EA38+EB36+EB37+EB38&gt;=16,Fixo/30*GH$4+(DY36+DY37+DY38+DZ36+DZ37+DZ38+EA36+EA37+EA38+EB36+EB37-16)*Percapita/30*GH$4))))))</f>
        <v>0</v>
      </c>
      <c r="GI36" s="177">
        <f>IF(C36=4,SUM(EC36+EC37+EC38+EE36+EE37+EE38)*Percapita/30*GI$4+(ED36+ED37+ED38+EF36+EF37+EF38)*Cadeirante/30*GI$4,IF(C36=3,IF(EC39+EE39=10,Fixo/30*GI$4+(EC36+EC37+EC38+EE36+EE37+EE38)*Percapita/30*GI$4+(ED39+EF39)*Cadeirante/30*GI$4,IF(EC39+EE39&lt;=9,(EC39+EE39)*Crechee/30*GI$4)+(ED39+EF39)*Cadeirante/30*GI$4+(EC36+EC37+EC38+EE36+EE37+EE38)*Percapita/30*GI$4)+IF(EC39+EE39&gt;=11,Fixo/30*GI$4+(EC39+EE39-10)*Crechee/30*GI$4,0),IF(C36=2,IF(ED36+ED37+ED38+ED39+EF36+EF37+EF38+EF39=1,Cadeirante/30*GI$4,IF(ED36+ED37+ED38+ED39+EF36+EF37+EF38+EF39=2,Fixo/30*GI$4,IF(ED36+ED37+ED38+ED39+EF36+EF37+EF38+EF39&gt;2,Fixo/30*GI$4+(ED36+ED37+ED38+ED39+EF36+EF37+EF38+EF39-2)*Cadeirante/30*GI$4)))+(EC36+EC37+EC38+EE36+EE37+EE38)*Percapita/30*GI$4+(EC39+EE39)*Crechee/30*GI$4,IF(C36=1,IF(EC36+EC37+EC38+ED36+ED37+ED38+EE36+EE37+EE38+EF36+EF37+EF38&lt;=15,(EC36+EC37+EC38+EE36+EE37+EE38)*Percapita/30*GI$4,IF(EC36+EC37+EC38+ED36+ED37+ED38+EE36+EE37+EE38+EF36+EF37+EF38&gt;=16,Fixo/30*GI$4+(EC36+EC37+EC38+ED36+ED37+ED38+EE36+EE37+EE38+EF36+EF37-16)*Percapita/30*GI$4))))))</f>
        <v>0</v>
      </c>
      <c r="GJ36" s="177">
        <f>IF(C36=4,SUM(EG36+EG37+EG38+EI36+EI37+EI38)*Percapita/30*GJ$4+(EH36+EH37+EH38+EJ36+EJ37+EJ38)*Cadeirante/30*GJ$4,IF(C36=3,IF(EG39+EI39=10,Fixo/30*GJ$4+(EG36+EG37+EG38+EI36+EI37+EI38)*Percapita/30*GJ$4+(EH39+EJ39)*Cadeirante/30*GJ$4,IF(EG39+EI39&lt;=9,(EG39+EI39)*Crechee/30*GJ$4)+(EH39+EJ39)*Cadeirante/30*GJ$4+(EG36+EG37+EG38+EI36+EI37+EI38)*Percapita/30*GJ$4)+IF(EG39+EI39&gt;=11,Fixo/30*GJ$4+(EG39+EI39-10)*Crechee/30*GJ$4,0),IF(C36=2,IF(EH36+EH37+EH38+EH39+EJ36+EJ37+EJ38+EJ39=1,Cadeirante/30*GJ$4,IF(EH36+EH37+EH38+EH39+EJ36+EJ37+EJ38+EJ39=2,Fixo/30*GJ$4,IF(EH36+EH37+EH38+EH39+EJ36+EJ37+EJ38+EJ39&gt;2,Fixo/30*GJ$4+(EH36+EH37+EH38+EH39+EJ36+EJ37+EJ38+EJ39-2)*Cadeirante/30*GJ$4)))+(EG36+EG37+EG38+EI36+EI37+EI38)*Percapita/30*GJ$4+(EG39+EI39)*Crechee/30*GJ$4,IF(C36=1,IF(EG36+EG37+EG38+EH36+EH37+EH38+EI36+EI37+EI38+EJ36+EJ37+EJ38&lt;=15,(EG36+EG37+EG38+EI36+EI37+EI38)*Percapita/30*GJ$4,IF(EG36+EG37+EG38+EH36+EH37+EH38+EI36+EI37+EI38+EJ36+EJ37+EJ38&gt;=16,Fixo/30*GJ$4+(EG36+EG37+EG38+EH36+EH37+EH38+EI36+EI37+EI38+EJ36+EJ37-16)*Percapita/30*GJ$4))))))</f>
        <v>0</v>
      </c>
      <c r="GK36" s="178"/>
      <c r="GL36" s="103">
        <f t="shared" si="30"/>
        <v>0</v>
      </c>
      <c r="GM36" s="124"/>
      <c r="GN36" s="104">
        <f>SUMIF(V36:V39,"&lt;0")*Cadeirante/30*GN$4+SUMIF(X36:X39,"&lt;0")*Cadeirante/30*GN$4</f>
        <v>0</v>
      </c>
      <c r="GO36" s="104">
        <f>SUMIF(Z36:Z39,"&lt;0")*Cadeirante/30*GO$4+SUMIF(AB36:AB39,"&lt;0")*Cadeirante/30*GO$4</f>
        <v>0</v>
      </c>
      <c r="GP36" s="104">
        <f>SUMIF(AD36:AD39,"&lt;0")*Cadeirante/30*GP$4+SUMIF(AF36:AF39,"&lt;0")*Cadeirante/30*GP$4</f>
        <v>0</v>
      </c>
      <c r="GQ36" s="104">
        <f>SUMIF(AH36:AH39,"&lt;0")*Cadeirante/30*GQ$4+SUMIF(AJ36:AJ39,"&lt;0")*Cadeirante/30*GQ$4</f>
        <v>0</v>
      </c>
      <c r="GR36" s="104">
        <f>SUMIF(AL36:AL39,"&lt;0")*Cadeirante/30*GR$4+SUMIF(AN36:AN39,"&lt;0")*Cadeirante/30*GR$4</f>
        <v>0</v>
      </c>
      <c r="GS36" s="104">
        <f>SUMIF(AP36:AP39,"&lt;0")*Cadeirante/30*GS$4+SUMIF(AR36:AR39,"&lt;0")*Cadeirante/30*GS$4</f>
        <v>0</v>
      </c>
      <c r="GT36" s="104">
        <f>SUMIF(AT36:AT39,"&lt;0")*Cadeirante/30*GT$4+SUMIF(AV36:AV39,"&lt;0")*Cadeirante/30*GT$4</f>
        <v>0</v>
      </c>
      <c r="GU36" s="104">
        <f>SUMIF(AX36:AX39,"&lt;0")*Cadeirante/30*GU$4+SUMIF(AZ36:AZ39,"&lt;0")*Cadeirante/30*GU$4</f>
        <v>0</v>
      </c>
      <c r="GV36" s="104">
        <f>SUMIF(BB36:BB39,"&lt;0")*Cadeirante/30*GV$4+SUMIF(BD36:BD39,"&lt;0")*Cadeirante/30*GV$4</f>
        <v>0</v>
      </c>
      <c r="GW36" s="104">
        <f>SUMIF(BF36:BF39,"&lt;0")*Cadeirante/30*GW$4+SUMIF(BH36:BH39,"&lt;0")*Cadeirante/30*GW$4</f>
        <v>0</v>
      </c>
      <c r="GX36" s="104">
        <f>SUMIF(BJ36:BJ39,"&lt;0")*Cadeirante/30*GX$4+SUMIF(BL36:BL39,"&lt;0")*Cadeirante/30*GX$4</f>
        <v>0</v>
      </c>
      <c r="GY36" s="104">
        <f>SUMIF(BN36:BN39,"&lt;0")*Cadeirante/30*GY$4+SUMIF(BP36:BP39,"&lt;0")*Cadeirante/30*GY$4</f>
        <v>0</v>
      </c>
      <c r="GZ36" s="104">
        <f>SUMIF(BR36:BR39,"&lt;0")*Cadeirante/30*GZ$4+SUMIF(BT36:BT39,"&lt;0")*Cadeirante/30*GZ$4</f>
        <v>0</v>
      </c>
      <c r="HA36" s="104">
        <f>SUMIF(BV36:BV39,"&lt;0")*Cadeirante/30*HA$4+SUMIF(BX36:BX39,"&lt;0")*Cadeirante/30*HA$4</f>
        <v>0</v>
      </c>
      <c r="HB36" s="104">
        <f>SUMIF(BZ36:BZ39,"&lt;0")*Cadeirante/30*HB$4+SUMIF(CB36:CB39,"&lt;0")*Cadeirante/30*HB$4</f>
        <v>0</v>
      </c>
      <c r="HC36" s="104">
        <f>SUMIF(CD36:CD39,"&lt;0")*Cadeirante/30*HC$4+SUMIF(CF36:CF39,"&lt;0")*Cadeirante/30*HC$4</f>
        <v>0</v>
      </c>
      <c r="HD36" s="104">
        <f>SUMIF(CH36:CH39,"&lt;0")*Cadeirante/30*HD$4+SUMIF(CJ36:CJ39,"&lt;0")*Cadeirante/30*HD$4</f>
        <v>0</v>
      </c>
      <c r="HE36" s="104">
        <f>SUMIF(CL36:CL39,"&lt;0")*Cadeirante/30*HE$4+SUMIF(CN36:CN39,"&lt;0")*Cadeirante/30*HE$4</f>
        <v>0</v>
      </c>
      <c r="HF36" s="104">
        <f>SUMIF(CP36:CP39,"&lt;0")*Cadeirante/30*HF$4+SUMIF(CR36:CR39,"&lt;0")*Cadeirante/30*HF$4</f>
        <v>0</v>
      </c>
      <c r="HG36" s="104">
        <f>SUMIF(CT36:CT39,"&lt;0")*Cadeirante/30*HG$4+SUMIF(CV36:CV39,"&lt;0")*Cadeirante/30*HG$4</f>
        <v>0</v>
      </c>
      <c r="HH36" s="104">
        <f>SUMIF(CX36:CX39,"&lt;0")*Cadeirante/30*HH$4+SUMIF(CZ36:CZ39,"&lt;0")*Cadeirante/30*HH$4</f>
        <v>0</v>
      </c>
      <c r="HI36" s="104">
        <f>SUMIF(DB36:DB39,"&lt;0")*Cadeirante/30*HI$4+SUMIF(DD36:DD39,"&lt;0")*Cadeirante/30*HI$4</f>
        <v>0</v>
      </c>
      <c r="HJ36" s="104">
        <f>SUMIF(DF36:DF39,"&lt;0")*Cadeirante/30*HJ$4+SUMIF(DH36:DH39,"&lt;0")*Cadeirante/30*HJ$4</f>
        <v>0</v>
      </c>
      <c r="HK36" s="104">
        <f>SUMIF(DJ36:DJ39,"&lt;0")*Cadeirante/30*HK$4+SUMIF(DL36:DL39,"&lt;0")*Cadeirante/30*HK$4</f>
        <v>0</v>
      </c>
      <c r="HL36" s="104">
        <f>SUMIF(DN36:DN39,"&lt;0")*Cadeirante/30*HL$4+SUMIF(DP36:DP39,"&lt;0")*Cadeirante/30*HL$4</f>
        <v>0</v>
      </c>
      <c r="HM36" s="104">
        <f>SUMIF(DR36:DR39,"&lt;0")*Cadeirante/30*HM$4+SUMIF(DT36:DT39,"&lt;0")*Cadeirante/30*HM$4</f>
        <v>0</v>
      </c>
      <c r="HN36" s="104">
        <f>SUMIF(DV36:DV39,"&lt;0")*Cadeirante/30*HN$4+SUMIF(DX36:DX39,"&lt;0")*Cadeirante/30*HN$4</f>
        <v>0</v>
      </c>
      <c r="HO36" s="104">
        <f>SUMIF(DZ36:DZ39,"&lt;0")*Cadeirante/30*HO$4+SUMIF(EB36:EB39,"&lt;0")*Cadeirante/30*HO$4</f>
        <v>0</v>
      </c>
      <c r="HP36" s="104">
        <f>SUMIF(ED36:ED39,"&lt;0")*Cadeirante/30*HP$4+SUMIF(EF36:EF39,"&lt;0")*Cadeirante/30*HP$4</f>
        <v>0</v>
      </c>
      <c r="HQ36" s="64"/>
      <c r="HR36" s="64"/>
      <c r="HS36" s="64"/>
      <c r="HT36" s="64"/>
      <c r="HU36" s="64"/>
      <c r="HV36" s="64"/>
      <c r="HW36" s="176">
        <v>17629.309999999998</v>
      </c>
      <c r="HX36" s="64"/>
      <c r="HY36" s="280">
        <f>IF(ISTEXT(EM36), VALUE(EM36), EM36)</f>
        <v>0</v>
      </c>
      <c r="HZ36" s="280">
        <f>IF(ISTEXT(EN36), VALUE(EN36), EN36)</f>
        <v>0</v>
      </c>
      <c r="IA36" s="280">
        <f>IF(ISTEXT(EO36), VALUE(EO36), EO36)</f>
        <v>0</v>
      </c>
      <c r="IB36" s="64" t="b">
        <f>HW36=FE36</f>
        <v>0</v>
      </c>
      <c r="IC36" s="64"/>
    </row>
    <row r="37" spans="1:237" s="106" customFormat="1" ht="22.5" customHeight="1" x14ac:dyDescent="0.25">
      <c r="A37" s="368" t="s">
        <v>3220</v>
      </c>
      <c r="B37" s="369" t="s">
        <v>3221</v>
      </c>
      <c r="C37" s="370" t="s">
        <v>3193</v>
      </c>
      <c r="D37" s="371" t="s">
        <v>3222</v>
      </c>
      <c r="E37" s="371" t="s">
        <v>3223</v>
      </c>
      <c r="F37" s="372" t="s">
        <v>3181</v>
      </c>
      <c r="G37" s="372" t="s">
        <v>3182</v>
      </c>
      <c r="H37" s="373" t="s">
        <v>2794</v>
      </c>
      <c r="I37" s="374" t="s">
        <v>2794</v>
      </c>
      <c r="J37" s="421" t="s">
        <v>3183</v>
      </c>
      <c r="K37" s="421" t="s">
        <v>3185</v>
      </c>
      <c r="L37" s="329">
        <f>CONTINUA!BV37</f>
        <v>0</v>
      </c>
      <c r="M37" s="329">
        <f>CONTINUA!BW37</f>
        <v>0</v>
      </c>
      <c r="N37" s="895"/>
      <c r="O37" s="896" t="s">
        <v>3410</v>
      </c>
      <c r="P37" s="897">
        <v>0</v>
      </c>
      <c r="Q37" s="400">
        <v>18</v>
      </c>
      <c r="R37" s="401"/>
      <c r="S37" s="400">
        <v>2</v>
      </c>
      <c r="T37" s="401"/>
      <c r="U37" s="400"/>
      <c r="V37" s="401"/>
      <c r="W37" s="400"/>
      <c r="X37" s="401"/>
      <c r="Y37" s="400"/>
      <c r="Z37" s="401"/>
      <c r="AA37" s="400"/>
      <c r="AB37" s="401"/>
      <c r="AC37" s="400"/>
      <c r="AD37" s="401"/>
      <c r="AE37" s="400"/>
      <c r="AF37" s="401"/>
      <c r="AG37" s="400"/>
      <c r="AH37" s="401"/>
      <c r="AI37" s="400"/>
      <c r="AJ37" s="401"/>
      <c r="AK37" s="400"/>
      <c r="AL37" s="401"/>
      <c r="AM37" s="400"/>
      <c r="AN37" s="401"/>
      <c r="AO37" s="400"/>
      <c r="AP37" s="401"/>
      <c r="AQ37" s="400"/>
      <c r="AR37" s="401"/>
      <c r="AS37" s="400"/>
      <c r="AT37" s="401"/>
      <c r="AU37" s="400"/>
      <c r="AV37" s="401"/>
      <c r="AW37" s="400"/>
      <c r="AX37" s="401"/>
      <c r="AY37" s="400"/>
      <c r="AZ37" s="401"/>
      <c r="BA37" s="400"/>
      <c r="BB37" s="401"/>
      <c r="BC37" s="400"/>
      <c r="BD37" s="401"/>
      <c r="BE37" s="400"/>
      <c r="BF37" s="401"/>
      <c r="BG37" s="400"/>
      <c r="BH37" s="401"/>
      <c r="BI37" s="400"/>
      <c r="BJ37" s="401"/>
      <c r="BK37" s="400"/>
      <c r="BL37" s="401"/>
      <c r="BM37" s="400"/>
      <c r="BN37" s="401"/>
      <c r="BO37" s="400"/>
      <c r="BP37" s="401"/>
      <c r="BQ37" s="400"/>
      <c r="BR37" s="401"/>
      <c r="BS37" s="400"/>
      <c r="BT37" s="401"/>
      <c r="BU37" s="400"/>
      <c r="BV37" s="401"/>
      <c r="BW37" s="400"/>
      <c r="BX37" s="401"/>
      <c r="BY37" s="400"/>
      <c r="BZ37" s="401"/>
      <c r="CA37" s="400"/>
      <c r="CB37" s="401"/>
      <c r="CC37" s="400"/>
      <c r="CD37" s="401"/>
      <c r="CE37" s="400"/>
      <c r="CF37" s="401"/>
      <c r="CG37" s="400"/>
      <c r="CH37" s="401"/>
      <c r="CI37" s="400"/>
      <c r="CJ37" s="401"/>
      <c r="CK37" s="400"/>
      <c r="CL37" s="401"/>
      <c r="CM37" s="400"/>
      <c r="CN37" s="401"/>
      <c r="CO37" s="400"/>
      <c r="CP37" s="401"/>
      <c r="CQ37" s="400"/>
      <c r="CR37" s="401"/>
      <c r="CS37" s="400"/>
      <c r="CT37" s="401"/>
      <c r="CU37" s="400"/>
      <c r="CV37" s="401"/>
      <c r="CW37" s="400"/>
      <c r="CX37" s="401"/>
      <c r="CY37" s="400"/>
      <c r="CZ37" s="401"/>
      <c r="DA37" s="400"/>
      <c r="DB37" s="401"/>
      <c r="DC37" s="400"/>
      <c r="DD37" s="401"/>
      <c r="DE37" s="400"/>
      <c r="DF37" s="401"/>
      <c r="DG37" s="400"/>
      <c r="DH37" s="401"/>
      <c r="DI37" s="400"/>
      <c r="DJ37" s="401"/>
      <c r="DK37" s="400"/>
      <c r="DL37" s="401"/>
      <c r="DM37" s="400"/>
      <c r="DN37" s="401"/>
      <c r="DO37" s="400"/>
      <c r="DP37" s="401"/>
      <c r="DQ37" s="400"/>
      <c r="DR37" s="401"/>
      <c r="DS37" s="400"/>
      <c r="DT37" s="401"/>
      <c r="DU37" s="400"/>
      <c r="DV37" s="401"/>
      <c r="DW37" s="400"/>
      <c r="DX37" s="401"/>
      <c r="DY37" s="400"/>
      <c r="DZ37" s="401"/>
      <c r="EA37" s="400"/>
      <c r="EB37" s="401"/>
      <c r="EC37" s="400"/>
      <c r="ED37" s="401"/>
      <c r="EE37" s="400"/>
      <c r="EF37" s="401"/>
      <c r="EG37" s="400"/>
      <c r="EH37" s="401"/>
      <c r="EI37" s="400"/>
      <c r="EJ37" s="447"/>
      <c r="EK37" s="511"/>
      <c r="EL37" s="514"/>
      <c r="EM37" s="448"/>
      <c r="EN37" s="344"/>
      <c r="EO37" s="345"/>
      <c r="EP37" s="171">
        <f t="shared" si="22"/>
        <v>18</v>
      </c>
      <c r="EQ37" s="171">
        <f t="shared" si="23"/>
        <v>0</v>
      </c>
      <c r="ER37" s="171">
        <f t="shared" si="24"/>
        <v>2</v>
      </c>
      <c r="ES37" s="171">
        <f t="shared" si="25"/>
        <v>0</v>
      </c>
      <c r="ET37" s="171">
        <f t="shared" si="26"/>
        <v>0</v>
      </c>
      <c r="EU37" s="171">
        <f t="shared" si="27"/>
        <v>0</v>
      </c>
      <c r="EV37" s="172">
        <f t="shared" si="28"/>
        <v>20</v>
      </c>
      <c r="EW37" s="173"/>
      <c r="EX37" s="248">
        <f t="shared" si="55"/>
        <v>0</v>
      </c>
      <c r="EY37" s="174">
        <f>(L37*regular)+(M37*Cadeirantee)</f>
        <v>0</v>
      </c>
      <c r="EZ37" s="249">
        <f>SUMIF(FG37:GJ37,"&gt;0")</f>
        <v>0</v>
      </c>
      <c r="FA37" s="249">
        <f>SUMIF(FG37:GJ37,"&lt;0")+SUMIF(GN37:HP37,"&lt;0")</f>
        <v>0</v>
      </c>
      <c r="FB37" s="174">
        <v>0</v>
      </c>
      <c r="FC37" s="126">
        <f>N37*km*'VALORES TABELA'!$B$13</f>
        <v>0</v>
      </c>
      <c r="FD37" s="250">
        <f t="shared" ref="FD37:FD40" si="56">GL37</f>
        <v>0</v>
      </c>
      <c r="FE37" s="105"/>
      <c r="FF37" s="119"/>
      <c r="FG37" s="119"/>
      <c r="FH37" s="119"/>
      <c r="FI37" s="119"/>
      <c r="FJ37" s="119"/>
      <c r="FK37" s="119"/>
      <c r="FL37" s="119"/>
      <c r="FM37" s="119"/>
      <c r="FN37" s="119"/>
      <c r="FO37" s="119"/>
      <c r="FP37" s="119"/>
      <c r="FQ37" s="119"/>
      <c r="FR37" s="119"/>
      <c r="FS37" s="119"/>
      <c r="FT37" s="119"/>
      <c r="FU37" s="119"/>
      <c r="FV37" s="119"/>
      <c r="FW37" s="119"/>
      <c r="FX37" s="119"/>
      <c r="FY37" s="119"/>
      <c r="FZ37" s="119"/>
      <c r="GA37" s="119"/>
      <c r="GB37" s="119"/>
      <c r="GC37" s="119"/>
      <c r="GD37" s="119"/>
      <c r="GE37" s="119"/>
      <c r="GF37" s="119"/>
      <c r="GG37" s="119"/>
      <c r="GH37" s="119"/>
      <c r="GI37" s="119"/>
      <c r="GJ37" s="119"/>
      <c r="GK37" s="251"/>
      <c r="GL37" s="103">
        <f t="shared" si="30"/>
        <v>0</v>
      </c>
      <c r="GM37" s="124"/>
      <c r="GN37" s="104"/>
      <c r="GO37" s="104"/>
      <c r="GP37" s="104"/>
      <c r="GQ37" s="104"/>
      <c r="GR37" s="104"/>
      <c r="GS37" s="104"/>
      <c r="GT37" s="104"/>
      <c r="GU37" s="104"/>
      <c r="GV37" s="104"/>
      <c r="GW37" s="104"/>
      <c r="GX37" s="104"/>
      <c r="GY37" s="104"/>
      <c r="GZ37" s="104"/>
      <c r="HA37" s="104"/>
      <c r="HB37" s="104"/>
      <c r="HC37" s="104"/>
      <c r="HD37" s="104"/>
      <c r="HE37" s="104"/>
      <c r="HF37" s="104"/>
      <c r="HG37" s="104"/>
      <c r="HH37" s="104"/>
      <c r="HI37" s="104"/>
      <c r="HJ37" s="104"/>
      <c r="HK37" s="104"/>
      <c r="HL37" s="104"/>
      <c r="HM37" s="104"/>
      <c r="HN37" s="104"/>
      <c r="HO37" s="104"/>
      <c r="HP37" s="104"/>
      <c r="HQ37" s="64"/>
      <c r="HR37" s="64"/>
      <c r="HS37" s="64"/>
      <c r="HT37" s="64"/>
      <c r="HU37" s="64"/>
      <c r="HV37" s="64"/>
      <c r="HW37" s="105"/>
      <c r="HX37" s="64"/>
      <c r="HY37" s="280">
        <f t="shared" ref="HY37:HY40" si="57">IF(ISTEXT(EM37), VALUE(EM37), EM37)</f>
        <v>0</v>
      </c>
      <c r="HZ37" s="280">
        <f t="shared" ref="HZ37:HZ40" si="58">IF(ISTEXT(EN37), VALUE(EN37), EN37)</f>
        <v>0</v>
      </c>
      <c r="IA37" s="280">
        <f t="shared" ref="IA37:IA40" si="59">IF(ISTEXT(EO37), VALUE(EO37), EO37)</f>
        <v>0</v>
      </c>
      <c r="IB37" s="64"/>
      <c r="IC37" s="64"/>
    </row>
    <row r="38" spans="1:237" s="106" customFormat="1" ht="22.5" customHeight="1" x14ac:dyDescent="0.25">
      <c r="A38" s="368" t="s">
        <v>3220</v>
      </c>
      <c r="B38" s="369" t="s">
        <v>3221</v>
      </c>
      <c r="C38" s="375" t="s">
        <v>3193</v>
      </c>
      <c r="D38" s="371" t="s">
        <v>3222</v>
      </c>
      <c r="E38" s="371" t="s">
        <v>3223</v>
      </c>
      <c r="F38" s="376" t="s">
        <v>3181</v>
      </c>
      <c r="G38" s="376" t="s">
        <v>3182</v>
      </c>
      <c r="H38" s="373" t="s">
        <v>2794</v>
      </c>
      <c r="I38" s="374" t="s">
        <v>2794</v>
      </c>
      <c r="J38" s="421" t="s">
        <v>3183</v>
      </c>
      <c r="K38" s="422" t="s">
        <v>3186</v>
      </c>
      <c r="L38" s="329">
        <f>CONTINUA!BV38</f>
        <v>0</v>
      </c>
      <c r="M38" s="329">
        <f>CONTINUA!BW38</f>
        <v>0</v>
      </c>
      <c r="N38" s="895"/>
      <c r="O38" s="896" t="s">
        <v>3410</v>
      </c>
      <c r="P38" s="897">
        <v>0</v>
      </c>
      <c r="Q38" s="400"/>
      <c r="R38" s="401"/>
      <c r="S38" s="400"/>
      <c r="T38" s="401"/>
      <c r="U38" s="400"/>
      <c r="V38" s="401"/>
      <c r="W38" s="400"/>
      <c r="X38" s="401"/>
      <c r="Y38" s="400"/>
      <c r="Z38" s="401"/>
      <c r="AA38" s="400"/>
      <c r="AB38" s="401"/>
      <c r="AC38" s="400"/>
      <c r="AD38" s="401"/>
      <c r="AE38" s="400"/>
      <c r="AF38" s="401"/>
      <c r="AG38" s="400"/>
      <c r="AH38" s="401"/>
      <c r="AI38" s="400"/>
      <c r="AJ38" s="401"/>
      <c r="AK38" s="400"/>
      <c r="AL38" s="401"/>
      <c r="AM38" s="400"/>
      <c r="AN38" s="401"/>
      <c r="AO38" s="400"/>
      <c r="AP38" s="401"/>
      <c r="AQ38" s="400"/>
      <c r="AR38" s="401"/>
      <c r="AS38" s="400"/>
      <c r="AT38" s="401"/>
      <c r="AU38" s="400"/>
      <c r="AV38" s="401"/>
      <c r="AW38" s="400"/>
      <c r="AX38" s="401"/>
      <c r="AY38" s="400"/>
      <c r="AZ38" s="401"/>
      <c r="BA38" s="400"/>
      <c r="BB38" s="401"/>
      <c r="BC38" s="400"/>
      <c r="BD38" s="401"/>
      <c r="BE38" s="400"/>
      <c r="BF38" s="401"/>
      <c r="BG38" s="400"/>
      <c r="BH38" s="401"/>
      <c r="BI38" s="400"/>
      <c r="BJ38" s="401"/>
      <c r="BK38" s="400"/>
      <c r="BL38" s="401"/>
      <c r="BM38" s="400"/>
      <c r="BN38" s="401"/>
      <c r="BO38" s="400"/>
      <c r="BP38" s="401"/>
      <c r="BQ38" s="400"/>
      <c r="BR38" s="401"/>
      <c r="BS38" s="400"/>
      <c r="BT38" s="401"/>
      <c r="BU38" s="400"/>
      <c r="BV38" s="401"/>
      <c r="BW38" s="400"/>
      <c r="BX38" s="401"/>
      <c r="BY38" s="400"/>
      <c r="BZ38" s="401"/>
      <c r="CA38" s="400"/>
      <c r="CB38" s="401"/>
      <c r="CC38" s="400"/>
      <c r="CD38" s="401"/>
      <c r="CE38" s="400"/>
      <c r="CF38" s="401"/>
      <c r="CG38" s="400"/>
      <c r="CH38" s="401"/>
      <c r="CI38" s="400"/>
      <c r="CJ38" s="401"/>
      <c r="CK38" s="400"/>
      <c r="CL38" s="401"/>
      <c r="CM38" s="400"/>
      <c r="CN38" s="401"/>
      <c r="CO38" s="400"/>
      <c r="CP38" s="401"/>
      <c r="CQ38" s="400"/>
      <c r="CR38" s="401"/>
      <c r="CS38" s="400"/>
      <c r="CT38" s="401"/>
      <c r="CU38" s="400"/>
      <c r="CV38" s="401"/>
      <c r="CW38" s="400"/>
      <c r="CX38" s="401"/>
      <c r="CY38" s="400"/>
      <c r="CZ38" s="401"/>
      <c r="DA38" s="400"/>
      <c r="DB38" s="401"/>
      <c r="DC38" s="400"/>
      <c r="DD38" s="401"/>
      <c r="DE38" s="400"/>
      <c r="DF38" s="401"/>
      <c r="DG38" s="400"/>
      <c r="DH38" s="401"/>
      <c r="DI38" s="400"/>
      <c r="DJ38" s="401"/>
      <c r="DK38" s="400"/>
      <c r="DL38" s="401"/>
      <c r="DM38" s="400"/>
      <c r="DN38" s="401"/>
      <c r="DO38" s="400"/>
      <c r="DP38" s="401"/>
      <c r="DQ38" s="400"/>
      <c r="DR38" s="401"/>
      <c r="DS38" s="400"/>
      <c r="DT38" s="401"/>
      <c r="DU38" s="400"/>
      <c r="DV38" s="401"/>
      <c r="DW38" s="400"/>
      <c r="DX38" s="401"/>
      <c r="DY38" s="400"/>
      <c r="DZ38" s="401"/>
      <c r="EA38" s="400"/>
      <c r="EB38" s="401"/>
      <c r="EC38" s="400"/>
      <c r="ED38" s="401"/>
      <c r="EE38" s="400"/>
      <c r="EF38" s="401"/>
      <c r="EG38" s="400"/>
      <c r="EH38" s="401"/>
      <c r="EI38" s="400"/>
      <c r="EJ38" s="447"/>
      <c r="EK38" s="511"/>
      <c r="EL38" s="514"/>
      <c r="EM38" s="448"/>
      <c r="EN38" s="344"/>
      <c r="EO38" s="345"/>
      <c r="EP38" s="171">
        <f t="shared" si="22"/>
        <v>0</v>
      </c>
      <c r="EQ38" s="171">
        <f t="shared" si="23"/>
        <v>0</v>
      </c>
      <c r="ER38" s="171">
        <f t="shared" si="24"/>
        <v>0</v>
      </c>
      <c r="ES38" s="171">
        <f t="shared" si="25"/>
        <v>0</v>
      </c>
      <c r="ET38" s="171">
        <f t="shared" si="26"/>
        <v>0</v>
      </c>
      <c r="EU38" s="171">
        <f t="shared" si="27"/>
        <v>0</v>
      </c>
      <c r="EV38" s="172">
        <f t="shared" si="28"/>
        <v>0</v>
      </c>
      <c r="EW38" s="125"/>
      <c r="EX38" s="248">
        <f t="shared" si="55"/>
        <v>0</v>
      </c>
      <c r="EY38" s="174">
        <f>(L38*regular)+(M38*Cadeirantee)</f>
        <v>0</v>
      </c>
      <c r="EZ38" s="249">
        <f>SUMIF(FG38:GJ38,"&gt;0")</f>
        <v>0</v>
      </c>
      <c r="FA38" s="249">
        <f>SUMIF(FG38:GJ38,"&lt;0")+SUMIF(GN38:HP38,"&lt;0")</f>
        <v>0</v>
      </c>
      <c r="FB38" s="174">
        <v>0</v>
      </c>
      <c r="FC38" s="126">
        <f>N38*km*'VALORES TABELA'!$B$13</f>
        <v>0</v>
      </c>
      <c r="FD38" s="250">
        <f t="shared" si="56"/>
        <v>0</v>
      </c>
      <c r="FE38" s="105"/>
      <c r="FF38" s="108"/>
      <c r="FG38" s="108"/>
      <c r="FH38" s="108"/>
      <c r="FI38" s="108"/>
      <c r="FJ38" s="108"/>
      <c r="FK38" s="108"/>
      <c r="FL38" s="108"/>
      <c r="FM38" s="108"/>
      <c r="FN38" s="108"/>
      <c r="FO38" s="108"/>
      <c r="FP38" s="108"/>
      <c r="FQ38" s="108"/>
      <c r="FR38" s="108"/>
      <c r="FS38" s="108"/>
      <c r="FT38" s="108"/>
      <c r="FU38" s="108"/>
      <c r="FV38" s="108"/>
      <c r="FW38" s="108"/>
      <c r="FX38" s="108"/>
      <c r="FY38" s="108"/>
      <c r="FZ38" s="108"/>
      <c r="GA38" s="108"/>
      <c r="GB38" s="108"/>
      <c r="GC38" s="108"/>
      <c r="GD38" s="108"/>
      <c r="GE38" s="108"/>
      <c r="GF38" s="108"/>
      <c r="GG38" s="108"/>
      <c r="GH38" s="108"/>
      <c r="GI38" s="108"/>
      <c r="GJ38" s="108"/>
      <c r="GK38" s="251"/>
      <c r="GL38" s="103">
        <f t="shared" si="30"/>
        <v>0</v>
      </c>
      <c r="GM38" s="124"/>
      <c r="GN38" s="104"/>
      <c r="GO38" s="104"/>
      <c r="GP38" s="104"/>
      <c r="GQ38" s="104"/>
      <c r="GR38" s="104"/>
      <c r="GS38" s="104"/>
      <c r="GT38" s="104"/>
      <c r="GU38" s="104"/>
      <c r="GV38" s="104"/>
      <c r="GW38" s="104"/>
      <c r="GX38" s="104"/>
      <c r="GY38" s="104"/>
      <c r="GZ38" s="104"/>
      <c r="HA38" s="104"/>
      <c r="HB38" s="104"/>
      <c r="HC38" s="104"/>
      <c r="HD38" s="104"/>
      <c r="HE38" s="104"/>
      <c r="HF38" s="104"/>
      <c r="HG38" s="104"/>
      <c r="HH38" s="104"/>
      <c r="HI38" s="104"/>
      <c r="HJ38" s="104"/>
      <c r="HK38" s="104"/>
      <c r="HL38" s="104"/>
      <c r="HM38" s="104"/>
      <c r="HN38" s="104"/>
      <c r="HO38" s="104"/>
      <c r="HP38" s="104"/>
      <c r="HQ38" s="64"/>
      <c r="HR38" s="64"/>
      <c r="HS38" s="64"/>
      <c r="HT38" s="64"/>
      <c r="HU38" s="64"/>
      <c r="HV38" s="64"/>
      <c r="HW38" s="105"/>
      <c r="HX38" s="64"/>
      <c r="HY38" s="280">
        <f t="shared" si="57"/>
        <v>0</v>
      </c>
      <c r="HZ38" s="280">
        <f t="shared" si="58"/>
        <v>0</v>
      </c>
      <c r="IA38" s="280">
        <f t="shared" si="59"/>
        <v>0</v>
      </c>
      <c r="IB38" s="64"/>
      <c r="IC38" s="64"/>
    </row>
    <row r="39" spans="1:237" s="106" customFormat="1" ht="22.5" customHeight="1" x14ac:dyDescent="0.25">
      <c r="A39" s="368" t="s">
        <v>3220</v>
      </c>
      <c r="B39" s="369" t="s">
        <v>3221</v>
      </c>
      <c r="C39" s="375" t="s">
        <v>3193</v>
      </c>
      <c r="D39" s="371" t="s">
        <v>3222</v>
      </c>
      <c r="E39" s="371" t="s">
        <v>3223</v>
      </c>
      <c r="F39" s="376" t="s">
        <v>3181</v>
      </c>
      <c r="G39" s="376" t="s">
        <v>3182</v>
      </c>
      <c r="H39" s="373" t="s">
        <v>2794</v>
      </c>
      <c r="I39" s="374" t="s">
        <v>2794</v>
      </c>
      <c r="J39" s="421" t="s">
        <v>3183</v>
      </c>
      <c r="K39" s="423" t="s">
        <v>3187</v>
      </c>
      <c r="L39" s="329">
        <f>CONTINUA!BV39</f>
        <v>0</v>
      </c>
      <c r="M39" s="329">
        <f>CONTINUA!BW39</f>
        <v>0</v>
      </c>
      <c r="N39" s="895"/>
      <c r="O39" s="896" t="s">
        <v>3410</v>
      </c>
      <c r="P39" s="897">
        <v>0</v>
      </c>
      <c r="Q39" s="400"/>
      <c r="R39" s="401"/>
      <c r="S39" s="400"/>
      <c r="T39" s="401"/>
      <c r="U39" s="400"/>
      <c r="V39" s="401"/>
      <c r="W39" s="400"/>
      <c r="X39" s="401"/>
      <c r="Y39" s="400"/>
      <c r="Z39" s="401"/>
      <c r="AA39" s="400"/>
      <c r="AB39" s="401"/>
      <c r="AC39" s="400"/>
      <c r="AD39" s="401"/>
      <c r="AE39" s="400"/>
      <c r="AF39" s="401"/>
      <c r="AG39" s="400"/>
      <c r="AH39" s="401"/>
      <c r="AI39" s="400"/>
      <c r="AJ39" s="401"/>
      <c r="AK39" s="400"/>
      <c r="AL39" s="401"/>
      <c r="AM39" s="400"/>
      <c r="AN39" s="401"/>
      <c r="AO39" s="400"/>
      <c r="AP39" s="401"/>
      <c r="AQ39" s="400"/>
      <c r="AR39" s="401"/>
      <c r="AS39" s="400"/>
      <c r="AT39" s="401"/>
      <c r="AU39" s="400"/>
      <c r="AV39" s="401"/>
      <c r="AW39" s="400"/>
      <c r="AX39" s="401"/>
      <c r="AY39" s="400"/>
      <c r="AZ39" s="401"/>
      <c r="BA39" s="400"/>
      <c r="BB39" s="401"/>
      <c r="BC39" s="400"/>
      <c r="BD39" s="401"/>
      <c r="BE39" s="400"/>
      <c r="BF39" s="401"/>
      <c r="BG39" s="400"/>
      <c r="BH39" s="401"/>
      <c r="BI39" s="400"/>
      <c r="BJ39" s="401"/>
      <c r="BK39" s="400"/>
      <c r="BL39" s="401"/>
      <c r="BM39" s="400"/>
      <c r="BN39" s="401"/>
      <c r="BO39" s="400"/>
      <c r="BP39" s="401"/>
      <c r="BQ39" s="400"/>
      <c r="BR39" s="401"/>
      <c r="BS39" s="400"/>
      <c r="BT39" s="401"/>
      <c r="BU39" s="400"/>
      <c r="BV39" s="401"/>
      <c r="BW39" s="400"/>
      <c r="BX39" s="401"/>
      <c r="BY39" s="400"/>
      <c r="BZ39" s="401"/>
      <c r="CA39" s="400"/>
      <c r="CB39" s="401"/>
      <c r="CC39" s="400"/>
      <c r="CD39" s="401"/>
      <c r="CE39" s="400"/>
      <c r="CF39" s="401"/>
      <c r="CG39" s="400"/>
      <c r="CH39" s="401"/>
      <c r="CI39" s="400"/>
      <c r="CJ39" s="401"/>
      <c r="CK39" s="400"/>
      <c r="CL39" s="401"/>
      <c r="CM39" s="400"/>
      <c r="CN39" s="401"/>
      <c r="CO39" s="400"/>
      <c r="CP39" s="401"/>
      <c r="CQ39" s="400"/>
      <c r="CR39" s="401"/>
      <c r="CS39" s="400"/>
      <c r="CT39" s="401"/>
      <c r="CU39" s="400"/>
      <c r="CV39" s="401"/>
      <c r="CW39" s="400"/>
      <c r="CX39" s="401"/>
      <c r="CY39" s="400"/>
      <c r="CZ39" s="401"/>
      <c r="DA39" s="400"/>
      <c r="DB39" s="401"/>
      <c r="DC39" s="400"/>
      <c r="DD39" s="401"/>
      <c r="DE39" s="400"/>
      <c r="DF39" s="401"/>
      <c r="DG39" s="400"/>
      <c r="DH39" s="401"/>
      <c r="DI39" s="400"/>
      <c r="DJ39" s="401"/>
      <c r="DK39" s="400"/>
      <c r="DL39" s="401"/>
      <c r="DM39" s="400"/>
      <c r="DN39" s="401"/>
      <c r="DO39" s="400"/>
      <c r="DP39" s="401"/>
      <c r="DQ39" s="400"/>
      <c r="DR39" s="401"/>
      <c r="DS39" s="400"/>
      <c r="DT39" s="401"/>
      <c r="DU39" s="400"/>
      <c r="DV39" s="401"/>
      <c r="DW39" s="400"/>
      <c r="DX39" s="401"/>
      <c r="DY39" s="400"/>
      <c r="DZ39" s="401"/>
      <c r="EA39" s="400"/>
      <c r="EB39" s="401"/>
      <c r="EC39" s="400"/>
      <c r="ED39" s="401"/>
      <c r="EE39" s="400"/>
      <c r="EF39" s="401"/>
      <c r="EG39" s="400"/>
      <c r="EH39" s="401"/>
      <c r="EI39" s="400"/>
      <c r="EJ39" s="447"/>
      <c r="EK39" s="511"/>
      <c r="EL39" s="514"/>
      <c r="EM39" s="448"/>
      <c r="EN39" s="344"/>
      <c r="EO39" s="345"/>
      <c r="EP39" s="171">
        <f t="shared" si="22"/>
        <v>0</v>
      </c>
      <c r="EQ39" s="171">
        <f t="shared" si="23"/>
        <v>0</v>
      </c>
      <c r="ER39" s="171">
        <f t="shared" si="24"/>
        <v>0</v>
      </c>
      <c r="ES39" s="171">
        <f t="shared" si="25"/>
        <v>0</v>
      </c>
      <c r="ET39" s="171">
        <f t="shared" si="26"/>
        <v>0</v>
      </c>
      <c r="EU39" s="171">
        <f t="shared" si="27"/>
        <v>0</v>
      </c>
      <c r="EV39" s="172">
        <f t="shared" si="28"/>
        <v>0</v>
      </c>
      <c r="EW39" s="127"/>
      <c r="EX39" s="248">
        <f t="shared" si="55"/>
        <v>0</v>
      </c>
      <c r="EY39" s="174">
        <f>(L39*regular)+(M39*Cadeirantee)</f>
        <v>0</v>
      </c>
      <c r="EZ39" s="249">
        <f>SUMIF(FG39:GJ39,"&gt;0")</f>
        <v>0</v>
      </c>
      <c r="FA39" s="249">
        <f>SUMIF(FG39:GJ39,"&lt;0")+SUMIF(GN39:HP39,"&lt;0")</f>
        <v>0</v>
      </c>
      <c r="FB39" s="174">
        <v>0</v>
      </c>
      <c r="FC39" s="126">
        <f>N39*km*'VALORES TABELA'!$B$13</f>
        <v>0</v>
      </c>
      <c r="FD39" s="250">
        <f t="shared" si="56"/>
        <v>0</v>
      </c>
      <c r="FE39" s="105"/>
      <c r="FF39" s="118"/>
      <c r="FG39" s="118"/>
      <c r="FH39" s="118"/>
      <c r="FI39" s="118"/>
      <c r="FJ39" s="118"/>
      <c r="FK39" s="118"/>
      <c r="FL39" s="118"/>
      <c r="FM39" s="118"/>
      <c r="FN39" s="118"/>
      <c r="FO39" s="118"/>
      <c r="FP39" s="118"/>
      <c r="FQ39" s="118"/>
      <c r="FR39" s="118"/>
      <c r="FS39" s="118"/>
      <c r="FT39" s="118"/>
      <c r="FU39" s="118"/>
      <c r="FV39" s="118"/>
      <c r="FW39" s="118"/>
      <c r="FX39" s="118"/>
      <c r="FY39" s="118"/>
      <c r="FZ39" s="118"/>
      <c r="GA39" s="118"/>
      <c r="GB39" s="118"/>
      <c r="GC39" s="118"/>
      <c r="GD39" s="118"/>
      <c r="GE39" s="118"/>
      <c r="GF39" s="118"/>
      <c r="GG39" s="118"/>
      <c r="GH39" s="118"/>
      <c r="GI39" s="118"/>
      <c r="GJ39" s="118"/>
      <c r="GK39" s="252"/>
      <c r="GL39" s="103">
        <f t="shared" si="30"/>
        <v>0</v>
      </c>
      <c r="GM39" s="124"/>
      <c r="GN39" s="104"/>
      <c r="GO39" s="104"/>
      <c r="GP39" s="104"/>
      <c r="GQ39" s="104"/>
      <c r="GR39" s="104"/>
      <c r="GS39" s="104"/>
      <c r="GT39" s="104"/>
      <c r="GU39" s="104"/>
      <c r="GV39" s="104"/>
      <c r="GW39" s="104"/>
      <c r="GX39" s="104"/>
      <c r="GY39" s="104"/>
      <c r="GZ39" s="104"/>
      <c r="HA39" s="104"/>
      <c r="HB39" s="104"/>
      <c r="HC39" s="104"/>
      <c r="HD39" s="104"/>
      <c r="HE39" s="104"/>
      <c r="HF39" s="104"/>
      <c r="HG39" s="104"/>
      <c r="HH39" s="104"/>
      <c r="HI39" s="104"/>
      <c r="HJ39" s="104"/>
      <c r="HK39" s="104"/>
      <c r="HL39" s="104"/>
      <c r="HM39" s="104"/>
      <c r="HN39" s="104"/>
      <c r="HO39" s="104"/>
      <c r="HP39" s="104"/>
      <c r="HQ39" s="64"/>
      <c r="HR39" s="65"/>
      <c r="HS39" s="65"/>
      <c r="HT39" s="65"/>
      <c r="HU39" s="65"/>
      <c r="HV39" s="65"/>
      <c r="HW39" s="105"/>
      <c r="HX39" s="65"/>
      <c r="HY39" s="280">
        <f t="shared" si="57"/>
        <v>0</v>
      </c>
      <c r="HZ39" s="280">
        <f t="shared" si="58"/>
        <v>0</v>
      </c>
      <c r="IA39" s="280">
        <f t="shared" si="59"/>
        <v>0</v>
      </c>
      <c r="IB39" s="65"/>
      <c r="IC39" s="65"/>
    </row>
    <row r="40" spans="1:237" s="106" customFormat="1" ht="22.5" customHeight="1" thickBot="1" x14ac:dyDescent="0.3">
      <c r="A40" s="377" t="s">
        <v>3220</v>
      </c>
      <c r="B40" s="378" t="s">
        <v>3221</v>
      </c>
      <c r="C40" s="379" t="s">
        <v>3193</v>
      </c>
      <c r="D40" s="380" t="s">
        <v>3222</v>
      </c>
      <c r="E40" s="380" t="s">
        <v>3223</v>
      </c>
      <c r="F40" s="381" t="s">
        <v>3181</v>
      </c>
      <c r="G40" s="381" t="s">
        <v>3182</v>
      </c>
      <c r="H40" s="382" t="s">
        <v>2794</v>
      </c>
      <c r="I40" s="383" t="s">
        <v>2794</v>
      </c>
      <c r="J40" s="421" t="s">
        <v>3183</v>
      </c>
      <c r="K40" s="424" t="s">
        <v>60</v>
      </c>
      <c r="L40" s="329">
        <f>CONTINUA!BV40</f>
        <v>0</v>
      </c>
      <c r="M40" s="329">
        <f>CONTINUA!BW40</f>
        <v>0</v>
      </c>
      <c r="N40" s="895"/>
      <c r="O40" s="896" t="s">
        <v>3410</v>
      </c>
      <c r="P40" s="897">
        <v>0</v>
      </c>
      <c r="Q40" s="400"/>
      <c r="R40" s="401"/>
      <c r="S40" s="400"/>
      <c r="T40" s="401"/>
      <c r="U40" s="400"/>
      <c r="V40" s="401"/>
      <c r="W40" s="400"/>
      <c r="X40" s="401"/>
      <c r="Y40" s="400"/>
      <c r="Z40" s="401"/>
      <c r="AA40" s="400"/>
      <c r="AB40" s="401"/>
      <c r="AC40" s="400"/>
      <c r="AD40" s="401"/>
      <c r="AE40" s="400"/>
      <c r="AF40" s="401"/>
      <c r="AG40" s="400"/>
      <c r="AH40" s="401"/>
      <c r="AI40" s="400"/>
      <c r="AJ40" s="401"/>
      <c r="AK40" s="400"/>
      <c r="AL40" s="401"/>
      <c r="AM40" s="400"/>
      <c r="AN40" s="401"/>
      <c r="AO40" s="400"/>
      <c r="AP40" s="401"/>
      <c r="AQ40" s="400"/>
      <c r="AR40" s="401"/>
      <c r="AS40" s="400"/>
      <c r="AT40" s="401"/>
      <c r="AU40" s="400"/>
      <c r="AV40" s="401"/>
      <c r="AW40" s="400"/>
      <c r="AX40" s="401"/>
      <c r="AY40" s="400"/>
      <c r="AZ40" s="401"/>
      <c r="BA40" s="400"/>
      <c r="BB40" s="401"/>
      <c r="BC40" s="400"/>
      <c r="BD40" s="401"/>
      <c r="BE40" s="400"/>
      <c r="BF40" s="401"/>
      <c r="BG40" s="400"/>
      <c r="BH40" s="401"/>
      <c r="BI40" s="400"/>
      <c r="BJ40" s="401"/>
      <c r="BK40" s="400"/>
      <c r="BL40" s="401"/>
      <c r="BM40" s="400"/>
      <c r="BN40" s="401"/>
      <c r="BO40" s="400"/>
      <c r="BP40" s="401"/>
      <c r="BQ40" s="400"/>
      <c r="BR40" s="401"/>
      <c r="BS40" s="400"/>
      <c r="BT40" s="401"/>
      <c r="BU40" s="400"/>
      <c r="BV40" s="401"/>
      <c r="BW40" s="400"/>
      <c r="BX40" s="401"/>
      <c r="BY40" s="400"/>
      <c r="BZ40" s="401"/>
      <c r="CA40" s="400"/>
      <c r="CB40" s="401"/>
      <c r="CC40" s="400"/>
      <c r="CD40" s="401"/>
      <c r="CE40" s="400"/>
      <c r="CF40" s="401"/>
      <c r="CG40" s="400"/>
      <c r="CH40" s="401"/>
      <c r="CI40" s="400"/>
      <c r="CJ40" s="401"/>
      <c r="CK40" s="400"/>
      <c r="CL40" s="401"/>
      <c r="CM40" s="400"/>
      <c r="CN40" s="401"/>
      <c r="CO40" s="400"/>
      <c r="CP40" s="401"/>
      <c r="CQ40" s="400"/>
      <c r="CR40" s="401"/>
      <c r="CS40" s="400"/>
      <c r="CT40" s="401"/>
      <c r="CU40" s="400"/>
      <c r="CV40" s="401"/>
      <c r="CW40" s="400"/>
      <c r="CX40" s="401"/>
      <c r="CY40" s="400"/>
      <c r="CZ40" s="401"/>
      <c r="DA40" s="400"/>
      <c r="DB40" s="401"/>
      <c r="DC40" s="400"/>
      <c r="DD40" s="401"/>
      <c r="DE40" s="400"/>
      <c r="DF40" s="401"/>
      <c r="DG40" s="400"/>
      <c r="DH40" s="401"/>
      <c r="DI40" s="400"/>
      <c r="DJ40" s="401"/>
      <c r="DK40" s="400"/>
      <c r="DL40" s="401"/>
      <c r="DM40" s="400"/>
      <c r="DN40" s="401"/>
      <c r="DO40" s="400"/>
      <c r="DP40" s="401"/>
      <c r="DQ40" s="400"/>
      <c r="DR40" s="401"/>
      <c r="DS40" s="400"/>
      <c r="DT40" s="401"/>
      <c r="DU40" s="400"/>
      <c r="DV40" s="401"/>
      <c r="DW40" s="400"/>
      <c r="DX40" s="401"/>
      <c r="DY40" s="400"/>
      <c r="DZ40" s="401"/>
      <c r="EA40" s="400"/>
      <c r="EB40" s="401"/>
      <c r="EC40" s="400"/>
      <c r="ED40" s="401"/>
      <c r="EE40" s="400"/>
      <c r="EF40" s="401"/>
      <c r="EG40" s="400"/>
      <c r="EH40" s="401"/>
      <c r="EI40" s="400"/>
      <c r="EJ40" s="447"/>
      <c r="EK40" s="512"/>
      <c r="EL40" s="515"/>
      <c r="EM40" s="450"/>
      <c r="EN40" s="348"/>
      <c r="EO40" s="348"/>
      <c r="EP40" s="179">
        <f t="shared" si="22"/>
        <v>0</v>
      </c>
      <c r="EQ40" s="179">
        <f t="shared" si="23"/>
        <v>0</v>
      </c>
      <c r="ER40" s="179">
        <f t="shared" si="24"/>
        <v>0</v>
      </c>
      <c r="ES40" s="179">
        <f t="shared" si="25"/>
        <v>0</v>
      </c>
      <c r="ET40" s="179">
        <f t="shared" si="26"/>
        <v>0</v>
      </c>
      <c r="EU40" s="179">
        <f t="shared" si="27"/>
        <v>0</v>
      </c>
      <c r="EV40" s="172">
        <f t="shared" si="28"/>
        <v>0</v>
      </c>
      <c r="EW40" s="253"/>
      <c r="EX40" s="254">
        <v>0</v>
      </c>
      <c r="EY40" s="180">
        <v>0</v>
      </c>
      <c r="EZ40" s="255">
        <v>0</v>
      </c>
      <c r="FA40" s="255">
        <v>0</v>
      </c>
      <c r="FB40" s="180">
        <f>SUM(FF40:GI40)/2</f>
        <v>0</v>
      </c>
      <c r="FC40" s="256">
        <f>N40*km*'VALORES TABELA'!$B$13</f>
        <v>0</v>
      </c>
      <c r="FD40" s="250">
        <f t="shared" si="56"/>
        <v>0</v>
      </c>
      <c r="FE40" s="257"/>
      <c r="FF40" s="181">
        <f>((Q40+S40)*Percapita)+((R40+T40)*Cadeirante)</f>
        <v>0</v>
      </c>
      <c r="FG40" s="181">
        <f>((U40+W40)*Percapita/30*FG$4)+((V40+X40)*Cadeirante/30*FG$4)</f>
        <v>0</v>
      </c>
      <c r="FH40" s="181">
        <f>((Y40+AA40)*Percapita/30*FH$4)+((Z40+AB40)*Cadeirante/30*FH$4)</f>
        <v>0</v>
      </c>
      <c r="FI40" s="181">
        <f>((AC40+AE40)*Percapita/30*FI$4)+((AD40+AF40)*Cadeirante/30*FI$4)</f>
        <v>0</v>
      </c>
      <c r="FJ40" s="181">
        <f>((AG40+AI40)*Percapita/30*FJ$4)+((AH40+AJ40)*Cadeirante/30*FJ$4)</f>
        <v>0</v>
      </c>
      <c r="FK40" s="181">
        <f>((AK40+AM40)*Percapita/30*FK$4)+((AL40+AN40)*Cadeirante/30*FK$4)</f>
        <v>0</v>
      </c>
      <c r="FL40" s="181">
        <f>((AO40+AQ40)*Percapita/30*FL$4)+((AP40+AR40)*Cadeirante/30*FL$4)</f>
        <v>0</v>
      </c>
      <c r="FM40" s="181">
        <f>((AS40+AU40)*Percapita/30*FM$4)+((AT40+AV40)*Cadeirante/30*FM$4)</f>
        <v>0</v>
      </c>
      <c r="FN40" s="181">
        <f>((AW40+AY40)*Percapita/30*FN$4)+((AX40+AZ40)*Cadeirante/30*FN$4)</f>
        <v>0</v>
      </c>
      <c r="FO40" s="181">
        <f>((BA40+BC40)*Percapita/30*FO$4)+((BB40+BD40)*Cadeirante/30*FO$4)</f>
        <v>0</v>
      </c>
      <c r="FP40" s="181">
        <f>((BE40+BG40)*Percapita/30*FP$4)+((BF40+BH40)*Cadeirante/30*FP$4)</f>
        <v>0</v>
      </c>
      <c r="FQ40" s="181">
        <f>((BI40+BK40)*Percapita/30*FQ$4)+((BJ40+BL40)*Cadeirante/30*FQ$4)</f>
        <v>0</v>
      </c>
      <c r="FR40" s="181">
        <f>((BM40+BO40)*Percapita/30*FR$4)+((BN40+BP40)*Cadeirante/30*FR$4)</f>
        <v>0</v>
      </c>
      <c r="FS40" s="181">
        <f>((BQ40+BS40)*Percapita/30*FS$4)+((BR40+BT40)*Cadeirante/30*FS$4)</f>
        <v>0</v>
      </c>
      <c r="FT40" s="181">
        <f>((BU40+BW40)*Percapita/30*FT$4)+((BV40+BX40)*Cadeirante/30*FT$4)</f>
        <v>0</v>
      </c>
      <c r="FU40" s="181">
        <f>((BY40+CA40)*Percapita/30*FU$4)+((BZ40+CB40)*Cadeirante/30*FU$4)</f>
        <v>0</v>
      </c>
      <c r="FV40" s="181">
        <f>((CC40+CE40)*Percapita/30*FV$4)+((CD40+CF40)*Cadeirante/30*FV$4)</f>
        <v>0</v>
      </c>
      <c r="FW40" s="181">
        <f>((CG40+CI40)*Percapita/30*FW$4)+((CI40+CK40)*Cadeirante/30*FW$4)</f>
        <v>0</v>
      </c>
      <c r="FX40" s="181">
        <f>((CK40+CM40)*Percapita/30*FX$4)+((CL40+CN40)*Cadeirante/30*FX$4)</f>
        <v>0</v>
      </c>
      <c r="FY40" s="181">
        <f>((CO40+CQ40)*Percapita/30*FY$4)+((CP40+CR40)*Cadeirante/30*FY$4)</f>
        <v>0</v>
      </c>
      <c r="FZ40" s="181">
        <f>((CS40+CU40)*Percapita/30*FZ$4)+((CT40+CV40)*Cadeirante/30*FZ$4)</f>
        <v>0</v>
      </c>
      <c r="GA40" s="181">
        <f>((CW40+CY40)*Percapita/30*GA$4)+((CX40+CZ40)*Cadeirante/30*GA$4)</f>
        <v>0</v>
      </c>
      <c r="GB40" s="181">
        <f>((DA40+DC40)*Percapita/30*GB$4)+((DB40+DD40)*Cadeirante/30*GB$4)</f>
        <v>0</v>
      </c>
      <c r="GC40" s="181">
        <f>((DE40+DG40)*Percapita/30*GC$4)+((DF40+DH40)*Cadeirante/30*GC$4)</f>
        <v>0</v>
      </c>
      <c r="GD40" s="181">
        <f>((DI40+DK40)*Percapita/30*GD$4)+((DJ40+DL40)*Cadeirante/30*GD$4)</f>
        <v>0</v>
      </c>
      <c r="GE40" s="181">
        <f>((DM40+DO40)*Percapita/30*GE$4)+((DN40+DP40)*Cadeirante/30*GE$4)</f>
        <v>0</v>
      </c>
      <c r="GF40" s="181">
        <f>((DQ40+DS40)*Percapita/30*GF$4)+((DR40+DT40)*Cadeirante/30*GF$4)</f>
        <v>0</v>
      </c>
      <c r="GG40" s="181">
        <f>((DU40+DW40)*Percapita/30*GG$4)+((DV40+DX40)*Cadeirante/30*GG$4)</f>
        <v>0</v>
      </c>
      <c r="GH40" s="181">
        <f>((DY40+EA40)*Percapita/30*GH$4)+((DZ40+EB40)*Cadeirante/30*GH$4)</f>
        <v>0</v>
      </c>
      <c r="GI40" s="181">
        <f>((EC40+EE40)*Percapita/30*GI$4)+((ED40+EF40)*Cadeirante/30*GI$4)</f>
        <v>0</v>
      </c>
      <c r="GJ40" s="181">
        <f>((EG40+EI40)*Percapita)+((EH40+EJ40)*Cadeirante)</f>
        <v>0</v>
      </c>
      <c r="GK40" s="258"/>
      <c r="GL40" s="103">
        <f t="shared" si="30"/>
        <v>0</v>
      </c>
      <c r="GM40" s="124"/>
      <c r="GN40" s="182"/>
      <c r="GO40" s="182"/>
      <c r="GP40" s="182"/>
      <c r="GQ40" s="182"/>
      <c r="GR40" s="182"/>
      <c r="GS40" s="182"/>
      <c r="GT40" s="182"/>
      <c r="GU40" s="182"/>
      <c r="GV40" s="182"/>
      <c r="GW40" s="182"/>
      <c r="GX40" s="182"/>
      <c r="GY40" s="182"/>
      <c r="GZ40" s="182"/>
      <c r="HA40" s="182"/>
      <c r="HB40" s="182"/>
      <c r="HC40" s="182"/>
      <c r="HD40" s="182"/>
      <c r="HE40" s="182"/>
      <c r="HF40" s="182"/>
      <c r="HG40" s="182"/>
      <c r="HH40" s="182"/>
      <c r="HI40" s="182"/>
      <c r="HJ40" s="182"/>
      <c r="HK40" s="182"/>
      <c r="HL40" s="182"/>
      <c r="HM40" s="182"/>
      <c r="HN40" s="182"/>
      <c r="HO40" s="182"/>
      <c r="HP40" s="259"/>
      <c r="HQ40" s="64"/>
      <c r="HW40" s="257"/>
      <c r="HY40" s="280">
        <f t="shared" si="57"/>
        <v>0</v>
      </c>
      <c r="HZ40" s="280">
        <f t="shared" si="58"/>
        <v>0</v>
      </c>
      <c r="IA40" s="280">
        <f t="shared" si="59"/>
        <v>0</v>
      </c>
    </row>
    <row r="41" spans="1:237" s="106" customFormat="1" ht="22.5" customHeight="1" x14ac:dyDescent="0.25">
      <c r="A41" t="s">
        <v>3224</v>
      </c>
      <c r="B41" s="522" t="s">
        <v>3225</v>
      </c>
      <c r="C41" s="523">
        <v>1</v>
      </c>
      <c r="D41" s="524" t="s">
        <v>3226</v>
      </c>
      <c r="E41" s="524" t="s">
        <v>3227</v>
      </c>
      <c r="F41" s="525" t="s">
        <v>3181</v>
      </c>
      <c r="G41" s="525" t="s">
        <v>3182</v>
      </c>
      <c r="H41" s="350" t="s">
        <v>2796</v>
      </c>
      <c r="I41" s="351" t="s">
        <v>2796</v>
      </c>
      <c r="J41" s="409" t="s">
        <v>3183</v>
      </c>
      <c r="K41" s="410" t="s">
        <v>3184</v>
      </c>
      <c r="L41" s="329">
        <f>CONTINUA!BV41</f>
        <v>0</v>
      </c>
      <c r="M41" s="329">
        <f>CONTINUA!BW41</f>
        <v>0</v>
      </c>
      <c r="N41" s="895"/>
      <c r="O41" s="896" t="s">
        <v>3411</v>
      </c>
      <c r="P41" s="897">
        <v>0</v>
      </c>
      <c r="Q41" s="400">
        <v>43</v>
      </c>
      <c r="R41" s="401"/>
      <c r="S41" s="400"/>
      <c r="T41" s="401"/>
      <c r="U41" s="400"/>
      <c r="V41" s="401"/>
      <c r="W41" s="400"/>
      <c r="X41" s="401"/>
      <c r="Y41" s="400"/>
      <c r="Z41" s="401"/>
      <c r="AA41" s="400"/>
      <c r="AB41" s="401"/>
      <c r="AC41" s="400"/>
      <c r="AD41" s="401"/>
      <c r="AE41" s="400"/>
      <c r="AF41" s="401"/>
      <c r="AG41" s="400"/>
      <c r="AH41" s="401"/>
      <c r="AI41" s="400"/>
      <c r="AJ41" s="401"/>
      <c r="AK41" s="400"/>
      <c r="AL41" s="401"/>
      <c r="AM41" s="400"/>
      <c r="AN41" s="401"/>
      <c r="AO41" s="400"/>
      <c r="AP41" s="401"/>
      <c r="AQ41" s="400"/>
      <c r="AR41" s="401"/>
      <c r="AS41" s="400">
        <v>-1</v>
      </c>
      <c r="AT41" s="401"/>
      <c r="AU41" s="400"/>
      <c r="AV41" s="401"/>
      <c r="AW41" s="400"/>
      <c r="AX41" s="401"/>
      <c r="AY41" s="400"/>
      <c r="AZ41" s="401"/>
      <c r="BA41" s="400"/>
      <c r="BB41" s="401"/>
      <c r="BC41" s="400"/>
      <c r="BD41" s="401"/>
      <c r="BE41" s="400"/>
      <c r="BF41" s="401"/>
      <c r="BG41" s="400"/>
      <c r="BH41" s="401"/>
      <c r="BI41" s="400"/>
      <c r="BJ41" s="401"/>
      <c r="BK41" s="400"/>
      <c r="BL41" s="401"/>
      <c r="BM41" s="400"/>
      <c r="BN41" s="401"/>
      <c r="BO41" s="400"/>
      <c r="BP41" s="401"/>
      <c r="BQ41" s="400"/>
      <c r="BR41" s="401"/>
      <c r="BS41" s="400"/>
      <c r="BT41" s="401"/>
      <c r="BU41" s="400"/>
      <c r="BV41" s="401"/>
      <c r="BW41" s="400"/>
      <c r="BX41" s="401"/>
      <c r="BY41" s="400"/>
      <c r="BZ41" s="401"/>
      <c r="CA41" s="400"/>
      <c r="CB41" s="401"/>
      <c r="CC41" s="400"/>
      <c r="CD41" s="401"/>
      <c r="CE41" s="400"/>
      <c r="CF41" s="401"/>
      <c r="CG41" s="400"/>
      <c r="CH41" s="401"/>
      <c r="CI41" s="400"/>
      <c r="CJ41" s="401"/>
      <c r="CK41" s="400"/>
      <c r="CL41" s="401"/>
      <c r="CM41" s="400"/>
      <c r="CN41" s="401"/>
      <c r="CO41" s="400"/>
      <c r="CP41" s="401"/>
      <c r="CQ41" s="400"/>
      <c r="CR41" s="401"/>
      <c r="CS41" s="400"/>
      <c r="CT41" s="401"/>
      <c r="CU41" s="400"/>
      <c r="CV41" s="401"/>
      <c r="CW41" s="400"/>
      <c r="CX41" s="401"/>
      <c r="CY41" s="400"/>
      <c r="CZ41" s="401"/>
      <c r="DA41" s="400"/>
      <c r="DB41" s="401"/>
      <c r="DC41" s="400"/>
      <c r="DD41" s="401"/>
      <c r="DE41" s="400"/>
      <c r="DF41" s="401"/>
      <c r="DG41" s="400"/>
      <c r="DH41" s="401"/>
      <c r="DI41" s="400"/>
      <c r="DJ41" s="401"/>
      <c r="DK41" s="400"/>
      <c r="DL41" s="401"/>
      <c r="DM41" s="400"/>
      <c r="DN41" s="401"/>
      <c r="DO41" s="400"/>
      <c r="DP41" s="401"/>
      <c r="DQ41" s="400"/>
      <c r="DR41" s="401"/>
      <c r="DS41" s="400"/>
      <c r="DT41" s="401"/>
      <c r="DU41" s="400"/>
      <c r="DV41" s="401"/>
      <c r="DW41" s="400"/>
      <c r="DX41" s="401"/>
      <c r="DY41" s="400"/>
      <c r="DZ41" s="401"/>
      <c r="EA41" s="400"/>
      <c r="EB41" s="401"/>
      <c r="EC41" s="400"/>
      <c r="ED41" s="401"/>
      <c r="EE41" s="400"/>
      <c r="EF41" s="401"/>
      <c r="EG41" s="400"/>
      <c r="EH41" s="401"/>
      <c r="EI41" s="400"/>
      <c r="EJ41" s="447"/>
      <c r="EK41" s="510"/>
      <c r="EL41" s="513"/>
      <c r="EM41" s="520"/>
      <c r="EN41" s="520"/>
      <c r="EO41" s="520"/>
      <c r="EP41" s="171">
        <f t="shared" si="22"/>
        <v>43</v>
      </c>
      <c r="EQ41" s="171">
        <f t="shared" si="23"/>
        <v>-1</v>
      </c>
      <c r="ER41" s="171">
        <f t="shared" si="24"/>
        <v>0</v>
      </c>
      <c r="ES41" s="171">
        <f t="shared" si="25"/>
        <v>0</v>
      </c>
      <c r="ET41" s="171">
        <f t="shared" si="26"/>
        <v>0</v>
      </c>
      <c r="EU41" s="171">
        <f t="shared" si="27"/>
        <v>0</v>
      </c>
      <c r="EV41" s="172">
        <f t="shared" si="28"/>
        <v>42</v>
      </c>
      <c r="EW41" s="367">
        <f>IF(C41=4,IF(MAX(Q41:EJ43)&gt;0,(Especiall/30*(IF(($G41-$F41)=($G$5-$F$5),30,IF(DAY($G41)=31,($G41-$F41),($G41-$F41)+1)))),0),0)</f>
        <v>0</v>
      </c>
      <c r="EX41" s="248">
        <f t="shared" ref="EX41:EX44" si="60">FF41</f>
        <v>17893.730000000003</v>
      </c>
      <c r="EY41" s="174">
        <f>(L41*regular)+(M41*Cadeirantee)</f>
        <v>0</v>
      </c>
      <c r="EZ41" s="249">
        <f>SUMIF(FG41:GJ41,"&gt;0")</f>
        <v>0</v>
      </c>
      <c r="FA41" s="249">
        <f>SUMIF(FG41:GJ41,"&lt;0")+SUMIF(GN41:HP41,"&lt;0")</f>
        <v>-295.34300000000002</v>
      </c>
      <c r="FB41" s="174">
        <v>0</v>
      </c>
      <c r="FC41" s="175">
        <f>N41*km*'VALORES TABELA'!$B$13</f>
        <v>0</v>
      </c>
      <c r="FD41" s="250">
        <f>GL41</f>
        <v>0</v>
      </c>
      <c r="FE41" s="176">
        <f>(EW41+EW42+EW43+EW44+EX41+EX42+EX43+EX44+EY41+EY42+EY43+EY44+EY45+EZ41+EZ42+EZ43+EZ44+FA41+FA42+FA43+FA44+FC41+FC42+FC43+FC44+HY41-HZ41-IA41+FD41+FD42+FD43+FD44+FB45)</f>
        <v>17598.387000000002</v>
      </c>
      <c r="FF41" s="177">
        <f>IF(C41=4,SUM(Q41+Q42+Q43+S41+S42+S43)*Percapita/30*FF$4+(R41+R42+R43+T41+T42+T43)*Cadeirante/30*FF$4,IF(C41=3,IF(Q44+S44=10,Fixo/30*FF$4+(Q41+Q42+Q43+S41+S42+S43)*Percapita/30*FF$4+(R44+T44)*Cadeirante/30*FF$4,IF(Q44+S44&lt;=9,(Q44+S44)*Crechee/30*FF$4)+(R44+T44)*Cadeirante/30*FF$4+(Q41+Q42+Q43+S41+S42+S43)*Percapita/30*FF$4)+IF(Q44+S44&gt;=11,Fixo/30*FF$4+(Q44+S44-10)*Crechee/30*FF$4,0),IF(C41=2,IF(R41+R42+R43+R44+T41+T42+T43+T44=1,Cadeirante/30*FF$4,IF(R41+R42+R43+R44+T41+T42+T43+T44=2,Fixo/30*FF$4,IF(R41+R42+R43+R44+T41+T42+T43+T44&gt;2,Fixo/30*FF$4+(R41+R42+R43+R44+T41+T42+T43+T44-2)*Cadeirante/30*FF$4)))+(Q41+Q42+Q43+S41+S42+S43)*Percapita/30*FF$4+(Q44+S44)*Crechee/30*FF$4,IF(C41=1,IF(Q41+Q42+Q43+R41+R42+R43+S41+S42+S43+T41+T42+T43&lt;=15,(Q41+Q42+Q43+S41+S42+S43)*Percapita/30*FF$4,IF(Q41+Q42+Q43+R41+R42+R43+S41+S42+S43+T41+T42+T43&gt;=16,Fixo/30*FF$4+(Q41+Q42+Q43+R41+R42+R43+S41+S42+S43+T41+T42-16)*Percapita/30*FF$4))))))</f>
        <v>17893.730000000003</v>
      </c>
      <c r="FG41" s="177">
        <f>IF(C41=4,SUM(U41+U42+U43+W41+W42+W43)*Percapita/30*FG$4+(V41+V42+V43+X41+X42+X43)*Cadeirante/30*FG$4,IF(C41=3,IF(U44+W44=10,Fixo/30*FG$4+(U41+U42+U43+W41+W42+W43)*Percapita/30*FG$4+(V44+X44)*Cadeirante/30*FG$4,IF(U44+W44&lt;=9,(U44+W44)*Crechee/30*FG$4)+(V44+X44)*Cadeirante/30*FG$4+(U41+U42+U43+W41+W42+W43)*Percapita/30*FG$4)+IF(U44+W44&gt;=11,Fixo/30*FG$4+(U44+W44-10)*Crechee/30*FG$4,0),IF(C41=2,IF(V41+V42+V43+V44+X41+X42+X43+X44=1,Cadeirante/30*FG$4,IF(V41+V42+V43+V44+X41+X42+X43+X44=2,Fixo/30*FG$4,IF(V41+V42+V43+V44+X41+X42+X43+X44&gt;2,Fixo/30*FG$4+(V41+V42+V43+V44+X41+X42+X43+X44-2)*Cadeirante/30*FG$4)))+(U41+U42+U43+W41+W42+W43)*Percapita/30*FG$4+(U44+W44)*Crechee/30*FG$4,IF(C41=1,IF(U41+U42+U43+V41+V42+V43+W41+W42+W43+X41+X42+X43&lt;=15,(U41+U42+U43+W41+W42+W43)*Percapita/30*FG$4,IF(U41+U42+U43+V41+V42+V43+W41+W42+W43+X41+X42+X43&gt;=16,Fixo/30*FG$4+(U41+U42+U43+V41+V42+V43+W41+W42+W43+X41+X42-16)*Percapita/30*FG$4))))))</f>
        <v>0</v>
      </c>
      <c r="FH41" s="177">
        <f>IF(C41=4,SUM(Y41+Y42+Y43+AA41+AA42+AA43)*Percapita/30*FH$4+(Z41+Z42+Z43+AB41+AB42+AB43)*Cadeirante/30*FH$4,IF(C41=3,IF(Y44+AA44=10,Fixo/30*FH$4+(Y41+Y42+Y43+AA41+AA42+AA43)*Percapita/30*FH$4+(Z44+AB44)*Cadeirante/30*FH$4,IF(Y44+AA44&lt;=9,(Y44+AA44)*Crechee/30*FH$4)+(Z44+AB44)*Cadeirante/30*FH$4+(Y41+Y42+Y43+AA41+AA42+AA43)*Percapita/30*FH$4)+IF(Y44+AA44&gt;=11,Fixo/30*FH$4+(Y44+AA44-10)*Crechee/30*FH$4,0),IF(C41=2,IF(Z41+Z42+Z43+Z44+AB41+AB42+AB43+AB44=1,Cadeirante/30*FH$4,IF(Z41+Z42+Z43+Z44+AB41+AB42+AB43+AB44=2,Fixo/30*FH$4,IF(Z41+Z42+Z43+Z44+AB41+AB42+AB43+AB44&gt;2,Fixo/30*FH$4+(Z41+Z42+Z43+Z44+AB41+AB42+AB43+AB44-2)*Cadeirante/30*FH$4)))+(Y41+Y42+Y43+AA41+AA42+AA43)*Percapita/30*FH$4+(Y44+AA44)*Crechee/30*FH$4,IF(C41=1,IF(Y41+Y42+Y43+Z41+Z42+Z43+AA41+AA42+AA43+AB41+AB42+AB43&lt;=15,(Y41+Y42+Y43+AA41+AA42+AA43)*Percapita/30*FH$4,IF(Y41+Y42+Y43+Z41+Z42+Z43+AA41+AA42+AA43+AB41+AB42+AB43&gt;=16,Fixo/30*FH$4+(Y41+Y42+Y43+Z41+Z42+Z43+AA41+AA42+AA43+AB41+AB42-16)*Percapita/30*FH$4))))))</f>
        <v>0</v>
      </c>
      <c r="FI41" s="177">
        <f>IF(C41=4,SUM(AC41+AC42+AC43+AE41+AE42+AE43)*Percapita/30*FI$4+(AD41+AD42+AD43+AF41+AF42+AF43)*Cadeirante/30*FI$4,IF(C41=3,IF(AC44+AE44=10,Fixo/30*FI$4+(AC41+AC42+AC43+AE41+AE42+AE43)*Percapita/30*FI$4+(AD44+AF44)*Cadeirante/30*FI$4,IF(AC44+AE44&lt;=9,(AC44+AE44)*Crechee/30*FI$4)+(AD44+AF44)*Cadeirante/30*FI$4+(AC41+AC42+AC43+AE41+AE42+AE43)*Percapita/30*FI$4)+IF(AC44+AE44&gt;=11,Fixo/30*FI$4+(AC44+AE44-10)*Crechee/30*FI$4,0),IF(C41=2,IF(AD41+AD42+AD43+AD44+AF41+AF42+AF43+AF44=1,Cadeirante/30*FI$4,IF(AD41+AD42+AD43+AD44+AF41+AF42+AF43+AF44=2,Fixo/30*FI$4,IF(AD41+AD42+AD43+AD44+AF41+AF42+AF43+AF44&gt;2,Fixo/30*FI$4+(AD41+AD42+AD43+AD44+AF41+AF42+AF43+AF44-2)*Cadeirante/30*FI$4)))+(AC41+AC42+AC43+AE41+AE42+AE43)*Percapita/30*FI$4+(AC44+AE44)*Crechee/30*FI$4,IF(C41=1,IF(AC41+AC42+AC43+AD41+AD42+AD43+AE41+AE42+AE43+AF41+AF42+AF43&lt;=15,(AC41+AC42+AC43+AE41+AE42+AE43)*Percapita/30*FI$4,IF(AC41+AC42+AC43+AD41+AD42+AD43+AE41+AE42+AE43+AF41+AF42+AF43&gt;=16,Fixo/30*FI$4+(AC41+AC42+AC43+AD41+AD42+AD43+AE41+AE42+AE43+AF41+AF42-16)*Percapita/30*FI$4))))))</f>
        <v>0</v>
      </c>
      <c r="FJ41" s="177">
        <f>IF(C41=4,SUM(AG41+AG42+AG43+AI41+AI42+AI43)*Percapita/30*FJ$4+(AH41+AH42+AH43+AJ41+AJ42+AJ43)*Cadeirante/30*FJ$4,IF(C41=3,IF(AG44+AI44=10,Fixo/30*FJ$4+(AG41+AG42+AG43+AI41+AI42+AI43)*Percapita/30*FJ$4+(AH44+AJ44)*Cadeirante/30*FJ$4,IF(AG44+AI44&lt;=9,(AG44+AI44)*Crechee/30*FJ$4)+(AH44+AJ44)*Cadeirante/30*FJ$4+(AG41+AG42+AG43+AI41+AI42+AI43)*Percapita/30*FJ$4)+IF(AG44+AI44&gt;=11,Fixo/30*FJ$4+(AG44+AI44-10)*Crechee/30*FJ$4,0),IF(C41=2,IF(AH41+AH42+AH43+AH44+AJ41+AJ42+AJ43+AJ44=1,Cadeirante/30*FJ$4,IF(AH41+AH42+AH43+AH44+AJ41+AJ42+AJ43+AJ44=2,Fixo/30*FJ$4,IF(AH41+AH42+AH43+AH44+AJ41+AJ42+AJ43+AJ44&gt;2,Fixo/30*FJ$4+(AH41+AH42+AH43+AH44+AJ41+AJ42+AJ43+AJ44-2)*Cadeirante/30*FJ$4)))+(AG41+AG42+AG43+AI41+AI42+AI43)*Percapita/30*FJ$4+(AG44+AI44)*Crechee/30*FJ$4,IF(C41=1,IF(AG41+AG42+AG43+AH41+AH42+AH43+AI41+AI42+AI43+AJ41+AJ42+AJ43&lt;=15,(AG41+AG42+AG43+AI41+AI42+AI43)*Percapita/30*FJ$4,IF(AG41+AG42+AG43+AH41+AH42+AH43+AI41+AI42+AI43+AJ41+AJ42+AJ43&gt;=16,Fixo/30*FJ$4+(AG41+AG42+AG43+AH41+AH42+AH43+AI41+AI42+AI43+AJ41+AJ42-16)*Percapita/30*FJ$4))))))</f>
        <v>0</v>
      </c>
      <c r="FK41" s="177">
        <f>IF(C41=4,SUM(AK41+AK42+AK43+AM41+AM42+AM43)*Percapita/30*FK$4+(AL41+AL42+AL43+AN41+AN42+AN43)*Cadeirante/30*FK$4,IF(C41=3,IF(AK44+AM44=10,Fixo/30*FK$4+(AK41+AK42+AK43+AM41+AM42+AM43)*Percapita/30*FK$4+(AL44+AN44)*Cadeirante/30*FK$4,IF(AK44+AM44&lt;=9,(AK44+AM44)*Crechee/30*FK$4)+(AL44+AN44)*Cadeirante/30*FK$4+(AK41+AK42+AK43+AM41+AM42+AM43)*Percapita/30*FK$4)+IF(AK44+AM44&gt;=11,Fixo/30*FK$4+(AK44+AM44-10)*Crechee/30*FK$4,0),IF(C41=2,IF(AL41+AL42+AL43+AL44+AN41+AN42+AN43+AN44=1,Cadeirante/30*FK$4,IF(AL41+AL42+AL43+AL44+AN41+AN42+AN43+AN44=2,Fixo/30*FK$4,IF(AL41+AL42+AL43+AL44+AN41+AN42+AN43+AN44&gt;2,Fixo/30*FK$4+(AL41+AL42+AL43+AL44+AN41+AN42+AN43+AN44-2)*Cadeirante/30*FK$4)))+(AK41+AK42+AK43+AM41+AM42+AM43)*Percapita/30*FK$4+(AK44+AM44)*Crechee/30*FK$4,IF(C41=1,IF(AK41+AK42+AK43+AL41+AL42+AL43+AM41+AM42+AM43+AN41+AN42+AN43&lt;=15,(AK41+AK42+AK43+AM41+AM42+AM43)*Percapita/30*FK$4,IF(AK41+AK42+AK43+AL41+AL42+AL43+AM41+AM42+AM43+AN41+AN42+AN43&gt;=16,Fixo/30*FK$4+(AK41+AK42+AK43+AL41+AL42+AL43+AM41+AM42+AM43+AN41+AN42-16)*Percapita/30*FK$4))))))</f>
        <v>0</v>
      </c>
      <c r="FL41" s="177">
        <f>IF(C41=4,SUM(AO41+AO42+AO43+AQ41+AQ42+AQ43)*Percapita/30*FL$4+(AP41+AP42+AP43+AR41+AR42+AR43)*Cadeirante/30*FL$4,IF(C41=3,IF(AO44+AQ44=10,Fixo/30*FL$4+(AO41+AO42+AO43+AQ41+AQ42+AQ43)*Percapita/30*FL$4+(AP44+AR44)*Cadeirante/30*FL$4,IF(AO44+AQ44&lt;=9,(AO44+AQ44)*Crechee/30*FL$4)+(AP44+AR44)*Cadeirante/30*FL$4+(AO41+AO42+AO43+AQ41+AQ42+AQ43)*Percapita/30*FL$4)+IF(AO44+AQ44&gt;=11,Fixo/30*FL$4+(AO44+AQ44-10)*Crechee/30*FL$4,0),IF(C41=2,IF(AP41+AP42+AP43+AP44+AR41+AR42+AR43+AR44=1,Cadeirante/30*FL$4,IF(AP41+AP42+AP43+AP44+AR41+AR42+AR43+AR44=2,Fixo/30*FL$4,IF(AP41+AP42+AP43+AP44+AR41+AR42+AR43+AR44&gt;2,Fixo/30*FL$4+(AP41+AP42+AP43+AP44+AR41+AR42+AR43+AR44-2)*Cadeirante/30*FL$4)))+(AO41+AO42+AO43+AQ41+AQ42+AQ43)*Percapita/30*FL$4+(AO44+AQ44)*Crechee/30*FL$4,IF(C41=1,IF(AO41+AO42+AO43+AP41+AP42+AP43+AQ41+AQ42+AQ43+AR41+AR42+AR43&lt;=15,(AO41+AO42+AO43+AQ41+AQ42+AQ43)*Percapita/30*FL$4,IF(AO41+AO42+AO43+AP41+AP42+AP43+AQ41+AQ42+AQ43+AR41+AR42+AR43&gt;=16,Fixo/30*FL$4+(AO41+AO42+AO43+AP41+AP42+AP43+AQ41+AQ42+AQ43+AR41+AR42-16)*Percapita/30*FL$4))))))</f>
        <v>0</v>
      </c>
      <c r="FM41" s="177">
        <f>IF(C41=4,SUM(AS41+AS42+AS43+AU41+AU42+AU43)*Percapita/30*FM$4+(AT41+AT42+AT43+AV41+AV42+AV43)*Cadeirante/30*FM$4,IF(C41=3,IF(AS44+AU44=10,Fixo/30*FM$4+(AS41+AS42+AS43+AU41+AU42+AU43)*Percapita/30*FM$4+(AT44+AV44)*Cadeirante/30*FM$4,IF(AS44+AU44&lt;=9,(AS44+AU44)*Crechee/30*FM$4)+(AT44+AV44)*Cadeirante/30*FM$4+(AS41+AS42+AS43+AU41+AU42+AU43)*Percapita/30*FM$4)+IF(AS44+AU44&gt;=11,Fixo/30*FM$4+(AS44+AU44-10)*Crechee/30*FM$4,0),IF(C41=2,IF(AT41+AT42+AT43+AT44+AV41+AV42+AV43+AV44=1,Cadeirante/30*FM$4,IF(AT41+AT42+AT43+AT44+AV41+AV42+AV43+AV44=2,Fixo/30*FM$4,IF(AT41+AT42+AT43+AT44+AV41+AV42+AV43+AV44&gt;2,Fixo/30*FM$4+(AT41+AT42+AT43+AT44+AV41+AV42+AV43+AV44-2)*Cadeirante/30*FM$4)))+(AS41+AS42+AS43+AU41+AU42+AU43)*Percapita/30*FM$4+(AS44+AU44)*Crechee/30*FM$4,IF(C41=1,IF(AS41+AS42+AS43+AT41+AT42+AT43+AU41+AU42+AU43+AV41+AV42+AV43&lt;=15,(AS41+AS42+AS43+AU41+AU42+AU43)*Percapita/30*FM$4,IF(AS41+AS42+AS43+AT41+AT42+AT43+AU41+AU42+AU43+AV41+AV42+AV43&gt;=16,Fixo/30*FM$4+(AS41+AS42+AS43+AT41+AT42+AT43+AU41+AU42+AU43+AV41+AV42-16)*Percapita/30*FM$4))))))</f>
        <v>-295.34300000000002</v>
      </c>
      <c r="FN41" s="177">
        <f>IF(C41=4,SUM(AW41+AW42+AW43+AY41+AY42+AY43)*Percapita/30*FN$4+(AX41+AX42+AX43+AZ41+AZ42+AZ43)*Cadeirante/30*FN$4,IF(C41=3,IF(AW44+AY44=10,Fixo/30*FN$4+(AW41+AW42+AW43+AY41+AY42+AY43)*Percapita/30*FN$4+(AX44+AZ44)*Cadeirante/30*FN$4,IF(AW44+AY44&lt;=9,(AW44+AY44)*Crechee/30*FN$4)+(AX44+AZ44)*Cadeirante/30*FN$4+(AW41+AW42+AW43+AY41+AY42+AY43)*Percapita/30*FN$4)+IF(AW44+AY44&gt;=11,Fixo/30*FN$4+(AW44+AY44-10)*Crechee/30*FN$4,0),IF(C41=2,IF(AX41+AX42+AX43+AX44+AZ41+AZ42+AZ43+AZ44=1,Cadeirante/30*FN$4,IF(AX41+AX42+AX43+AX44+AZ41+AZ42+AZ43+AZ44=2,Fixo/30*FN$4,IF(AX41+AX42+AX43+AX44+AZ41+AZ42+AZ43+AZ44&gt;2,Fixo/30*FN$4+(AX41+AX42+AX43+AX44+AZ41+AZ42+AZ43+AZ44-2)*Cadeirante/30*FN$4)))+(AW41+AW42+AW43+AY41+AY42+AY43)*Percapita/30*FN$4+(AW44+AY44)*Crechee/30*FN$4,IF(C41=1,IF(AW41+AW42+AW43+AX41+AX42+AX43+AY41+AY42+AY43+AZ41+AZ42+AZ43&lt;=15,(AW41+AW42+AW43+AY41+AY42+AY43)*Percapita/30*FN$4,IF(AW41+AW42+AW43+AX41+AX42+AX43+AY41+AY42+AY43+AZ41+AZ42+AZ43&gt;=16,Fixo/30*FN$4+(AW41+AW42+AW43+AX41+AX42+AX43+AY41+AY42+AY43+AZ41+AZ42-16)*Percapita/30*FN$4))))))</f>
        <v>0</v>
      </c>
      <c r="FO41" s="177">
        <f>IF(C41=4,SUM(BA41+BA42+BA43+BC41+BC42+BC43)*Percapita/30*FO$4+(BB41+BB42+BB43+BD41+BD42+BD43)*Cadeirante/30*FO$4,IF(C41=3,IF(BA44+BC44=10,Fixo/30*FO$4+(BA41+BA42+BA43+BC41+BC42+BC43)*Percapita/30*FO$4+(BB44+BD44)*Cadeirante/30*FO$4,IF(BA44+BC44&lt;=9,(BA44+BC44)*Crechee/30*FO$4)+(BB44+BD44)*Cadeirante/30*FO$4+(BA41+BA42+BA43+BC41+BC42+BC43)*Percapita/30*FO$4)+IF(BA44+BC44&gt;=11,Fixo/30*FO$4+(BA44+BC44-10)*Crechee/30*FO$4,0),IF(C41=2,IF(BB41+BB42+BB43+BB44+BD41+BD42+BD43+BD44=1,Cadeirante/30*FO$4,IF(BB41+BB42+BB43+BB44+BD41+BD42+BD43+BD44=2,Fixo/30*FO$4,IF(BB41+BB42+BB43+BB44+BD41+BD42+BD43+BD44&gt;2,Fixo/30*FO$4+(BB41+BB42+BB43+BB44+BD41+BD42+BD43+BD44-2)*Cadeirante/30*FO$4)))+(BA41+BA42+BA43+BC41+BC42+BC43)*Percapita/30*FO$4+(BA44+BC44)*Crechee/30*FO$4,IF(C41=1,IF(BA41+BA42+BA43+BB41+BB42+BB43+BC41+BC42+BC43+BD41+BD42+BD43&lt;=15,(BA41+BA42+BA43+BC41+BC42+BC43)*Percapita/30*FO$4,IF(BA41+BA42+BA43+BB41+BB42+BB43+BC41+BC42+BC43+BD41+BD42+BD43&gt;=16,Fixo/30*FO$4+(BA41+BA42+BA43+BB41+BB42+BB43+BC41+BC42+BC43+BD41+BD42-16)*Percapita/30*FO$4))))))</f>
        <v>0</v>
      </c>
      <c r="FP41" s="177">
        <f>IF(C41=4,SUM(BE41+BE42+BE43+BG41+BG42+BG43)*Percapita/30*FP$4+(BF41+BF42+BF43+BH41+BH42+BH43)*Cadeirante/30*FP$4,IF(C41=3,IF(BE44+BG44=10,Fixo/30*FP$4+(BE41+BE42+BE43+BG41+BG42+BG43)*Percapita/30*FP$4+(BF44+BH44)*Cadeirante/30*FP$4,IF(BE44+BG44&lt;=9,(BE44+BG44)*Crechee/30*FP$4)+(BF44+BH44)*Cadeirante/30*FP$4+(BE41+BE42+BE43+BG41+BG42+BG43)*Percapita/30*FP$4)+IF(BE44+BG44&gt;=11,Fixo/30*FP$4+(BE44+BG44-10)*Crechee/30*FP$4,0),IF(C41=2,IF(BF41+BF42+BF43+BF44+BH41+BH42+BH43+BH44=1,Cadeirante/30*FP$4,IF(BF41+BF42+BF43+BF44+BH41+BH42+BH43+BH44=2,Fixo/30*FP$4,IF(BF41+BF42+BF43+BF44+BH41+BH42+BH43+BH44&gt;2,Fixo/30*FP$4+(BF41+BF42+BF43+BF44+BH41+BH42+BH43+BH44-2)*Cadeirante/30*FP$4)))+(BE41+BE42+BE43+BG41+BG42+BG43)*Percapita/30*FP$4+(BE44+BG44)*Crechee/30*FP$4,IF(C41=1,IF(BE41+BE42+BE43+BF41+BF42+BF43+BG41+BG42+BG43+BH41+BH42+BH43&lt;=15,(BE41+BE42+BE43+BG41+BG42+BG43)*Percapita/30*FP$4,IF(BE41+BE42+BE43+BF41+BF42+BF43+BG41+BG42+BG43+BH41+BH42+BH43&gt;=16,Fixo/30*FP$4+(BE41+BE42+BE43+BF41+BF42+BF43+BG41+BG42+BG43+BH41+BH42-16)*Percapita/30*FP$4))))))</f>
        <v>0</v>
      </c>
      <c r="FQ41" s="177">
        <f>IF(C41=4,SUM(BI41+BI42+BI43+BK41+BK42+BK43)*Percapita/30*FQ$4+(BJ41+BJ42+BJ43+BL41+BL42+BL43)*Cadeirante/30*FQ$4,IF(C41=3,IF(BI44+BK44=10,Fixo/30*FQ$4+(BI41+BI42+BI43+BK41+BK42+BK43)*Percapita/30*FQ$4+(BJ44+BL44)*Cadeirante/30*FQ$4,IF(BI44+BK44&lt;=9,(BI44+BK44)*Crechee/30*FQ$4)+(BJ44+BL44)*Cadeirante/30*FQ$4+(BI41+BI42+BI43+BK41+BK42+BK43)*Percapita/30*FQ$4)+IF(BI44+BK44&gt;=11,Fixo/30*FQ$4+(BI44+BK44-10)*Crechee/30*FQ$4,0),IF(C41=2,IF(BJ41+BJ42+BJ43+BJ44+BL41+BL42+BL43+BL44=1,Cadeirante/30*FQ$4,IF(BJ41+BJ42+BJ43+BJ44+BL41+BL42+BL43+BL44=2,Fixo/30*FQ$4,IF(BJ41+BJ42+BJ43+BJ44+BL41+BL42+BL43+BL44&gt;2,Fixo/30*FQ$4+(BJ41+BJ42+BJ43+BJ44+BL41+BL42+BL43+BL44-2)*Cadeirante/30*FQ$4)))+(BI41+BI42+BI43+BK41+BK42+BK43)*Percapita/30*FQ$4+(BI44+BK44)*Crechee/30*FQ$4,IF(C41=1,IF(BI41+BI42+BI43+BJ41+BJ42+BJ43+BK41+BK42+BK43+BL41+BL42+BL43&lt;=15,(BI41+BI42+BI43+BK41+BK42+BK43)*Percapita/30*FQ$4,IF(BI41+BI42+BI43+BJ41+BJ42+BJ43+BK41+BK42+BK43+BL41+BL42+BL43&gt;=16,Fixo/30*FQ$4+(BI41+BI42+BI43+BJ41+BJ42+BJ43+BK41+BK42+BK43+BL41+BL42-16)*Percapita/30*FQ$4))))))</f>
        <v>0</v>
      </c>
      <c r="FR41" s="177">
        <f>IF(C41=4,SUM(BM41+BM42+BM43+BO41+BO42+BO43)*Percapita/30*FR$4+(BN41+BN42+BN43+BP41+BP42+BP43)*Cadeirante/30*FR$4,IF(C41=3,IF(BM44+BO44=10,Fixo/30*FR$4+(BM41+BM42+BM43+BO41+BO42+BO43)*Percapita/30*FR$4+(BN44+BP44)*Cadeirante/30*FR$4,IF(BM44+BO44&lt;=9,(BM44+BO44)*Crechee/30*FR$4)+(BN44+BP44)*Cadeirante/30*FR$4+(BM41+BM42+BM43+BO41+BO42+BO43)*Percapita/30*FR$4)+IF(BM44+BO44&gt;=11,Fixo/30*FR$4+(BM44+BO44-10)*Crechee/30*FR$4,0),IF(C41=2,IF(BN41+BN42+BN43+BN44+BP41+BP42+BP43+BP44=1,Cadeirante/30*FR$4,IF(BN41+BN42+BN43+BN44+BP41+BP42+BP43+BP44=2,Fixo/30*FR$4,IF(BN41+BN42+BN43+BN44+BP41+BP42+BP43+BP44&gt;2,Fixo/30*FR$4+(BN41+BN42+BN43+BN44+BP41+BP42+BP43+BP44-2)*Cadeirante/30*FR$4)))+(BM41+BM42+BM43+BO41+BO42+BO43)*Percapita/30*FR$4+(BM44+BO44)*Crechee/30*FR$4,IF(C41=1,IF(BM41+BM42+BM43+BN41+BN42+BN43+BO41+BO42+BO43+BP41+BP42+BP43&lt;=15,(BM41+BM42+BM43+BO41+BO42+BO43)*Percapita/30*FR$4,IF(BM41+BM42+BM43+BN41+BN42+BN43+BO41+BO42+BO43+BP41+BP42+BP43&gt;=16,Fixo/30*FR$4+(BM41+BM42+BM43+BN41+BN42+BN43+BO41+BO42+BO43+BP41+BP42-16)*Percapita/30*FR$4))))))</f>
        <v>0</v>
      </c>
      <c r="FS41" s="177">
        <f>IF(C41=4,SUM(BQ41+BQ42+BQ43+BS41+BS42+BS43)*Percapita/30*FS$4+(BR41+BR42+BR43+BT41+BT42+BT43)*Cadeirante/30*FS$4,IF(C41=3,IF(BQ44+BS44=10,Fixo/30*FS$4+(BQ41+BQ42+BQ43+BS41+BS42+BS43)*Percapita/30*FS$4+(BR44+BT44)*Cadeirante/30*FS$4,IF(BQ44+BS44&lt;=9,(BQ44+BS44)*Crechee/30*FS$4)+(BR44+BT44)*Cadeirante/30*FS$4+(BQ41+BQ42+BQ43+BS41+BS42+BS43)*Percapita/30*FS$4)+IF(BQ44+BS44&gt;=11,Fixo/30*FS$4+(BQ44+BS44-10)*Crechee/30*FS$4,0),IF(C41=2,IF(BR41+BR42+BR43+BR44+BT41+BT42+BT43+BT44=1,Cadeirante/30*FS$4,IF(BR41+BR42+BR43+BR44+BT41+BT42+BT43+BT44=2,Fixo/30*FS$4,IF(BR41+BR42+BR43+BR44+BT41+BT42+BT43+BT44&gt;2,Fixo/30*FS$4+(BR41+BR42+BR43+BR44+BT41+BT42+BT43+BT44-2)*Cadeirante/30*FS$4)))+(BQ41+BQ42+BQ43+BS41+BS42+BS43)*Percapita/30*FS$4+(BQ44+BS44)*Crechee/30*FS$4,IF(C41=1,IF(BQ41+BQ42+BQ43+BR41+BR42+BR43+BS41+BS42+BS43+BT41+BT42+BT43&lt;=15,(BQ41+BQ42+BQ43+BS41+BS42+BS43)*Percapita/30*FS$4,IF(BQ41+BQ42+BQ43+BR41+BR42+BR43+BS41+BS42+BS43+BT41+BT42+BT43&gt;=16,Fixo/30*FS$4+(BQ41+BQ42+BQ43+BR41+BR42+BR43+BS41+BS42+BS43+BT41+BT42-16)*Percapita/30*FS$4))))))</f>
        <v>0</v>
      </c>
      <c r="FT41" s="177">
        <f>IF(C41=4,SUM(BU41+BU42+BU43+BW41+BW42+BW43)*Percapita/30*FT$4+(BV41+BV42+BV43+BX41+BX42+BX43)*Cadeirante/30*FT$4,IF(C41=3,IF(BU44+BW44=10,Fixo/30*FT$4+(BU41+BU42+BU43+BW41+BW42+BW43)*Percapita/30*FT$4+(BV44+BX44)*Cadeirante/30*FT$4,IF(BU44+BW44&lt;=9,(BU44+BW44)*Crechee/30*FT$4)+(BV44+BX44)*Cadeirante/30*FT$4+(BU41+BU42+BU43+BW41+BW42+BW43)*Percapita/30*FT$4)+IF(BU44+BW44&gt;=11,Fixo/30*FT$4+(BU44+BW44-10)*Crechee/30*FT$4,0),IF(C41=2,IF(BV41+BV42+BV43+BV44+BX41+BX42+BX43+BX44=1,Cadeirante/30*FT$4,IF(BV41+BV42+BV43+BV44+BX41+BX42+BX43+BX44=2,Fixo/30*FT$4,IF(BV41+BV42+BV43+BV44+BX41+BX42+BX43+BX44&gt;2,Fixo/30*FT$4+(BV41+BV42+BV43+BV44+BX41+BX42+BX43+BX44-2)*Cadeirante/30*FT$4)))+(BU41+BU42+BU43+BW41+BW42+BW43)*Percapita/30*FT$4+(BU44+BW44)*Crechee/30*FT$4,IF(C41=1,IF(BU41+BU42+BU43+BV41+BV42+BV43+BW41+BW42+BW43+BX41+BX42+BX43&lt;=15,(BU41+BU42+BU43+BW41+BW42+BW43)*Percapita/30*FT$4,IF(BU41+BU42+BU43+BV41+BV42+BV43+BW41+BW42+BW43+BX41+BX42+BX43&gt;=16,Fixo/30*FT$4+(BU41+BU42+BU43+BV41+BV42+BV43+BW41+BW42+BW43+BX41+BX42-16)*Percapita/30*FT$4))))))</f>
        <v>0</v>
      </c>
      <c r="FU41" s="177">
        <f>IF(C41=4,SUM(BY41+BY42+BY43+CA41+CA42+CA43)*Percapita/30*FU$4+(BZ41+BZ42+BZ43+CB41+CB42+CB43)*Cadeirante/30*FU$4,IF(C41=3,IF(BY44+CA44=10,Fixo/30*FU$4+(BY41+BY42+BY43+CA41+CA42+CA43)*Percapita/30*FU$4+(BZ44+CB44)*Cadeirante/30*FU$4,IF(BY44+CA44&lt;=9,(BY44+CA44)*Crechee/30*FU$4)+(BZ44+CB44)*Cadeirante/30*FU$4+(BY41+BY42+BY43+CA41+CA42+CA43)*Percapita/30*FU$4)+IF(BY44+CA44&gt;=11,Fixo/30*FU$4+(BY44+CA44-10)*Crechee/30*FU$4,0),IF(C41=2,IF(BZ41+BZ42+BZ43+BZ44+CB41+CB42+CB43+CB44=1,Cadeirante/30*FU$4,IF(BZ41+BZ42+BZ43+BZ44+CB41+CB42+CB43+CB44=2,Fixo/30*FU$4,IF(BZ41+BZ42+BZ43+BZ44+CB41+CB42+CB43+CB44&gt;2,Fixo/30*FU$4+(BZ41+BZ42+BZ43+BZ44+CB41+CB42+CB43+CB44-2)*Cadeirante/30*FU$4)))+(BY41+BY42+BY43+CA41+CA42+CA43)*Percapita/30*FU$4+(BY44+CA44)*Crechee/30*FU$4,IF(C41=1,IF(BY41+BY42+BY43+BZ41+BZ42+BZ43+CA41+CA42+CA43+CB41+CB42+CB43&lt;=15,(BY41+BY42+BY43+CA41+CA42+CA43)*Percapita/30*FU$4,IF(BY41+BY42+BY43+BZ41+BZ42+BZ43+CA41+CA42+CA43+CB41+CB42+CB43&gt;=16,Fixo/30*FU$4+(BY41+BY42+BY43+BZ41+BZ42+BZ43+CA41+CA42+CA43+CB41+CB42-16)*Percapita/30*FU$4))))))</f>
        <v>0</v>
      </c>
      <c r="FV41" s="177">
        <f>IF(C41=4,SUM(CC41+CC42+CC43+CE41+CE42+CE43)*Percapita/30*FV$4+(CD41+CD42+CD43+CF41+CF42+CF43)*Cadeirante/30*FV$4,IF(C41=3,IF(CC44+CE44=10,Fixo/30*FV$4+(CC41+CC42+CC43+CE41+CE42+CE43)*Percapita/30*FV$4+(CD44+CF44)*Cadeirante/30*FV$4,IF(CC44+CE44&lt;=9,(CC44+CE44)*Crechee/30*FV$4)+(CD44+CF44)*Cadeirante/30*FV$4+(CC41+CC42+CC43+CE41+CE42+CE43)*Percapita/30*FV$4)+IF(CC44+CE44&gt;=11,Fixo/30*FV$4+(CC44+CE44-10)*Crechee/30*FV$4,0),IF(C41=2,IF(CD41+CD42+CD43+CD44+CF41+CF42+CF43+CF44=1,Cadeirante/30*FV$4,IF(CD41+CD42+CD43+CD44+CF41+CF42+CF43+CF44=2,Fixo/30*FV$4,IF(CD41+CD42+CD43+CD44+CF41+CF42+CF43+CF44&gt;2,Fixo/30*FV$4+(CD41+CD42+CD43+CD44+CF41+CF42+CF43+CF44-2)*Cadeirante/30*FV$4)))+(CC41+CC42+CC43+CE41+CE42+CE43)*Percapita/30*FV$4+(CC44+CE44)*Crechee/30*FV$4,IF(C41=1,IF(CC41+CC42+CC43+CD41+CD42+CD43+CE41+CE42+CE43+CF41+CF42+CF43&lt;=15,(CC41+CC42+CC43+CE41+CE42+CE43)*Percapita/30*FV$4,IF(CC41+CC42+CC43+CD41+CD42+CD43+CE41+CE42+CE43+CF41+CF42+CF43&gt;=16,Fixo/30*FV$4+(CC41+CC42+CC43+CD41+CD42+CD43+CE41+CE42+CE43+CF41+CF42-16)*Percapita/30*FV$4))))))</f>
        <v>0</v>
      </c>
      <c r="FW41" s="177">
        <f>IF(C41=4,SUM(CG41+CG42+CG43+CI41+CI42+CI43)*Percapita/30*FW$4+(CH41+CH42+CH43+CJ41+CJ42+CJ43)*Cadeirante/30*FW$4,IF(C41=3,IF(CG44+CI44=10,Fixo/30*FW$4+(CG41+CG42+CG43+CI41+CI42+CI43)*Percapita/30*FW$4+(CH44+CJ44)*Cadeirante/30*FW$4,IF(CG44+CI44&lt;=9,(CG44+CI44)*Crechee/30*FW$4)+(CH44+CJ44)*Cadeirante/30*FW$4+(CG41+CG42+CG43+CI41+CI42+CI43)*Percapita/30*FW$4)+IF(CG44+CI44&gt;=11,Fixo/30*FW$4+(CG44+CI44-10)*Crechee/30*FW$4,0),IF(C41=2,IF(CH41+CH42+CH43+CH44+CJ41+CJ42+CJ43+CJ44=1,Cadeirante/30*FW$4,IF(CH41+CH42+CH43+CH44+CJ41+CJ42+CJ43+CJ44=2,Fixo/30*FW$4,IF(CH41+CH42+CH43+CH44+CJ41+CJ42+CJ43+CJ44&gt;2,Fixo/30*FW$4+(CH41+CH42+CH43+CH44+CJ41+CJ42+CJ43+CJ44-2)*Cadeirante/30*FW$4)))+(CG41+CG42+CG43+CI41+CI42+CI43)*Percapita/30*FW$4+(CG44+CI44)*Crechee/30*FW$4,IF(C41=1,IF(CG41+CG42+CG43+CH41+CH42+CH43+CI41+CI42+CI43+CJ41+CJ42+CJ43&lt;=15,(CG41+CG42+CG43+CI41+CI42+CI43)*Percapita/30*FW$4,IF(CG41+CG42+CG43+CH41+CH42+CH43+CI41+CI42+CI43+CJ41+CJ42+CJ43&gt;=16,Fixo/30*FW$4+(CG41+CG42+CG43+CH41+CH42+CH43+CI41+CI42+CI43+CJ41+CJ42-16)*Percapita/30*FW$4))))))</f>
        <v>0</v>
      </c>
      <c r="FX41" s="177">
        <f>IF(C41=4,SUM(CK41+CK42+CK43+CM41+CM42+CM43)*Percapita/30*FX$4+(CL41+CL42+CL43+CN41+CN42+CN43)*Cadeirante/30*FX$4,IF(C41=3,IF(CK44+CM44=10,Fixo/30*FX$4+(CK41+CK42+CK43+CM41+CM42+CM43)*Percapita/30*FX$4+(CL44+CN44)*Cadeirante/30*FX$4,IF(CK44+CM44&lt;=9,(CK44+CM44)*Crechee/30*FX$4)+(CL44+CN44)*Cadeirante/30*FX$4+(CK41+CK42+CK43+CM41+CM42+CM43)*Percapita/30*FX$4)+IF(CK44+CM44&gt;=11,Fixo/30*FX$4+(CK44+CM44-10)*Crechee/30*FX$4,0),IF(C41=2,IF(CL41+CL42+CL43+CL44+CN41+CN42+CN43+CN44=1,Cadeirante/30*FX$4,IF(CL41+CL42+CL43+CL44+CN41+CN42+CN43+CN44=2,Fixo/30*FX$4,IF(CL41+CL42+CL43+CL44+CN41+CN42+CN43+CN44&gt;2,Fixo/30*FX$4+(CL41+CL42+CL43+CL44+CN41+CN42+CN43+CN44-2)*Cadeirante/30*FX$4)))+(CK41+CK42+CK43+CM41+CM42+CM43)*Percapita/30*FX$4+(CK44+CM44)*Crechee/30*FX$4,IF(C41=1,IF(CK41+CK42+CK43+CL41+CL42+CL43+CM41+CM42+CM43+CN41+CN42+CN43&lt;=15,(CK41+CK42+CK43+CM41+CM42+CM43)*Percapita/30*FX$4,IF(CK41+CK42+CK43+CL41+CL42+CL43+CM41+CM42+CM43+CN41+CN42+CN43&gt;=16,Fixo/30*FX$4+(CK41+CK42+CK43+CL41+CL42+CL43+CM41+CM42+CM43+CN41+CN42-16)*Percapita/30*FX$4))))))</f>
        <v>0</v>
      </c>
      <c r="FY41" s="177">
        <f>IF(C41=4,SUM(CO41+CO42+CO43+CQ41+CQ42+CQ43)*Percapita/30*FY$4+(CP41+CP42+CP43+CR41+CR42+CR43)*Cadeirante/30*FY$4,IF(C41=3,IF(CO44+CQ44=10,Fixo/30*FY$4+(CO41+CO42+CO43+CQ41+CQ42+CQ43)*Percapita/30*FY$4+(CP44+CR44)*Cadeirante/30*FY$4,IF(CO44+CQ44&lt;=9,(CO44+CQ44)*Crechee/30*FY$4)+(CP44+CR44)*Cadeirante/30*FY$4+(CO41+CO42+CO43+CQ41+CQ42+CQ43)*Percapita/30*FY$4)+IF(CO44+CQ44&gt;=11,Fixo/30*FY$4+(CO44+CQ44-10)*Crechee/30*FY$4,0),IF(C41=2,IF(CP41+CP42+CP43+CP44+CR41+CR42+CR43+CR44=1,Cadeirante/30*FY$4,IF(CP41+CP42+CP43+CP44+CR41+CR42+CR43+CR44=2,Fixo/30*FY$4,IF(CP41+CP42+CP43+CP44+CR41+CR42+CR43+CR44&gt;2,Fixo/30*FY$4+(CP41+CP42+CP43+CP44+CR41+CR42+CR43+CR44-2)*Cadeirante/30*FY$4)))+(CO41+CO42+CO43+CQ41+CQ42+CQ43)*Percapita/30*FY$4+(CO44+CQ44)*Crechee/30*FY$4,IF(C41=1,IF(CO41+CO42+CO43+CP41+CP42+CP43+CQ41+CQ42+CQ43+CR41+CR42+CR43&lt;=15,(CO41+CO42+CO43+CQ41+CQ42+CQ43)*Percapita/30*FY$4,IF(CO41+CO42+CO43+CP41+CP42+CP43+CQ41+CQ42+CQ43+CR41+CR42+CR43&gt;=16,Fixo/30*FY$4+(CO41+CO42+CO43+CP41+CP42+CP43+CQ41+CQ42+CQ43+CR41+CR42-16)*Percapita/30*FY$4))))))</f>
        <v>0</v>
      </c>
      <c r="FZ41" s="177">
        <f>IF(C41=4,SUM(CS41+CS42+CS43+CU41+CU42+CU43)*Percapita/30*FZ$4+(CT41+CT42+CT43+CV41+CV42+CV43)*Cadeirante/30*FZ$4,IF(C41=3,IF(CS44+CU44=10,Fixo/30*FZ$4+(CS41+CS42+CS43+CU41+CU42+CU43)*Percapita/30*FZ$4+(CT44+CV44)*Cadeirante/30*FZ$4,IF(CS44+CU44&lt;=9,(CS44+CU44)*Crechee/30*FZ$4)+(CT44+CV44)*Cadeirante/30*FZ$4+(CS41+CS42+CS43+CU41+CU42+CU43)*Percapita/30*FZ$4)+IF(CS44+CU44&gt;=11,Fixo/30*FZ$4+(CS44+CU44-10)*Crechee/30*FZ$4,0),IF(C41=2,IF(CT41+CT42+CT43+CT44+CV41+CV42+CV43+CV44=1,Cadeirante/30*FZ$4,IF(CT41+CT42+CT43+CT44+CV41+CV42+CV43+CV44=2,Fixo/30*FZ$4,IF(CT41+CT42+CT43+CT44+CV41+CV42+CV43+CV44&gt;2,Fixo/30*FZ$4+(CT41+CT42+CT43+CT44+CV41+CV42+CV43+CV44-2)*Cadeirante/30*FZ$4)))+(CS41+CS42+CS43+CU41+CU42+CU43)*Percapita/30*FZ$4+(CS44+CU44)*Crechee/30*FZ$4,IF(C41=1,IF(CS41+CS42+CS43+CT41+CT42+CT43+CU41+CU42+CU43+CV41+CV42+CV43&lt;=15,(CS41+CS42+CS43+CU41+CU42+CU43)*Percapita/30*FZ$4,IF(CS41+CS42+CS43+CT41+CT42+CT43+CU41+CU42+CU43+CV41+CV42+CV43&gt;=16,Fixo/30*FZ$4+(CS41+CS42+CS43+CT41+CT42+CT43+CU41+CU42+CU43+CV41+CV42-16)*Percapita/30*FZ$4))))))</f>
        <v>0</v>
      </c>
      <c r="GA41" s="177">
        <f>IF(C41=4,SUM(CW41+CW42+CW43+CY41+CY42+CY43)*Percapita/30*GA$4+(CX41+CX42+CX43+CZ41+CZ42+CZ43)*Cadeirante/30*GA$4,IF(C41=3,IF(CW44+CY44=10,Fixo/30*GA$4+(CW41+CW42+CW43+CY41+CY42+CY43)*Percapita/30*GA$4+(CX44+CZ44)*Cadeirante/30*GA$4,IF(CW44+CY44&lt;=9,(CW44+CY44)*Crechee/30*GA$4)+(CX44+CZ44)*Cadeirante/30*GA$4+(CW41+CW42+CW43+CY41+CY42+CY43)*Percapita/30*GA$4)+IF(CW44+CY44&gt;=11,Fixo/30*GA$4+(CW44+CY44-10)*Crechee/30*GA$4,0),IF(C41=2,IF(CX41+CX42+CX43+CX44+CZ41+CZ42+CZ43+CZ44=1,Cadeirante/30*GA$4,IF(CX41+CX42+CX43+CX44+CZ41+CZ42+CZ43+CZ44=2,Fixo/30*GA$4,IF(CX41+CX42+CX43+CX44+CZ41+CZ42+CZ43+CZ44&gt;2,Fixo/30*GA$4+(CX41+CX42+CX43+CX44+CZ41+CZ42+CZ43+CZ44-2)*Cadeirante/30*GA$4)))+(CW41+CW42+CW43+CY41+CY42+CY43)*Percapita/30*GA$4+(CW44+CY44)*Crechee/30*GA$4,IF(C41=1,IF(CW41+CW42+CW43+CX41+CX42+CX43+CY41+CY42+CY43+CZ41+CZ42+CZ43&lt;=15,(CW41+CW42+CW43+CY41+CY42+CY43)*Percapita/30*GA$4,IF(CW41+CW42+CW43+CX41+CX42+CX43+CY41+CY42+CY43+CZ41+CZ42+CZ43&gt;=16,Fixo/30*GA$4+(CW41+CW42+CW43+CX41+CX42+CX43+CY41+CY42+CY43+CZ41+CZ42-16)*Percapita/30*GA$4))))))</f>
        <v>0</v>
      </c>
      <c r="GB41" s="177">
        <f>IF(C41=4,SUM(DA41+DA42+DA43+DC41+DC42+DC43)*Percapita/30*GB$4+(DB41+DB42+DB43+DD41+DD42+DD43)*Cadeirante/30*GB$4,IF(C41=3,IF(DA44+DC44=10,Fixo/30*GB$4+(DA41+DA42+DA43+DC41+DC42+DC43)*Percapita/30*GB$4+(DB44+DD44)*Cadeirante/30*GB$4,IF(DA44+DC44&lt;=9,(DA44+DC44)*Crechee/30*GB$4)+(DB44+DD44)*Cadeirante/30*GB$4+(DA41+DA42+DA43+DC41+DC42+DC43)*Percapita/30*GB$4)+IF(DA44+DC44&gt;=11,Fixo/30*GB$4+(DA44+DC44-10)*Crechee/30*GB$4,0),IF(C41=2,IF(DB41+DB42+DB43+DB44+DD41+DD42+DD43+DD44=1,Cadeirante/30*GB$4,IF(DB41+DB42+DB43+DB44+DD41+DD42+DD43+DD44=2,Fixo/30*GB$4,IF(DB41+DB42+DB43+DB44+DD41+DD42+DD43+DD44&gt;2,Fixo/30*GB$4+(DB41+DB42+DB43+DB44+DD41+DD42+DD43+DD44-2)*Cadeirante/30*GB$4)))+(DA41+DA42+DA43+DC41+DC42+DC43)*Percapita/30*GB$4+(DA44+DC44)*Crechee/30*GB$4,IF(C41=1,IF(DA41+DA42+DA43+DB41+DB42+DB43+DC41+DC42+DC43+DD41+DD42+DD43&lt;=15,(DA41+DA42+DA43+DC41+DC42+DC43)*Percapita/30*GB$4,IF(DA41+DA42+DA43+DB41+DB42+DB43+DC41+DC42+DC43+DD41+DD42+DD43&gt;=16,Fixo/30*GB$4+(DA41+DA42+DA43+DB41+DB42+DB43+DC41+DC42+DC43+DD41+DD42-16)*Percapita/30*GB$4))))))</f>
        <v>0</v>
      </c>
      <c r="GC41" s="177">
        <f>IF(C41=4,SUM(DE41+DE42+DE43+DG41+DG42+DG43)*Percapita/30*GC$4+(DF41+DF42+DF43+DH41+DH42+DH43)*Cadeirante/30*GC$4,IF(C41=3,IF(DE44+DG44=10,Fixo/30*GC$4+(DE41+DE42+DE43+DG41+DG42+DG43)*Percapita/30*GC$4+(DF44+DH44)*Cadeirante/30*GC$4,IF(DE44+DG44&lt;=9,(DE44+DG44)*Crechee/30*GC$4)+(DF44+DH44)*Cadeirante/30*GC$4+(DE41+DE42+DE43+DG41+DG42+DG43)*Percapita/30*GC$4)+IF(DE44+DG44&gt;=11,Fixo/30*GC$4+(DE44+DG44-10)*Crechee/30*GC$4,0),IF(C41=2,IF(DF41+DF42+DF43+DF44+DH41+DH42+DH43+DH44=1,Cadeirante/30*GC$4,IF(DF41+DF42+DF43+DF44+DH41+DH42+DH43+DH44=2,Fixo/30*GC$4,IF(DF41+DF42+DF43+DF44+DH41+DH42+DH43+DH44&gt;2,Fixo/30*GC$4+(DF41+DF42+DF43+DF44+DH41+DH42+DH43+DH44-2)*Cadeirante/30*GC$4)))+(DE41+DE42+DE43+DG41+DG42+DG43)*Percapita/30*GC$4+(DE44+DG44)*Crechee/30*GC$4,IF(C41=1,IF(DE41+DE42+DE43+DF41+DF42+DF43+DG41+DG42+DG43+DH41+DH42+DH43&lt;=15,(DE41+DE42+DE43+DG41+DG42+DG43)*Percapita/30*GC$4,IF(DE41+DE42+DE43+DF41+DF42+DF43+DG41+DG42+DG43+DH41+DH42+DH43&gt;=16,Fixo/30*GC$4+(DE41+DE42+DE43+DF41+DF42+DF43+DG41+DG42+DG43+DH41+DH42-16)*Percapita/30*GC$4))))))</f>
        <v>0</v>
      </c>
      <c r="GD41" s="177">
        <f>IF(C41=4,SUM(DI41+DI42+DI43+DK41+DK42+DK43)*Percapita/30*GD$4+(DJ41+DJ42+DJ43+DL41+DL42+DL43)*Cadeirante/30*GD$4,IF(C41=3,IF(DI44+DK44=10,Fixo/30*GD$4+(DI41+DI42+DI43+DK41+DK42+DK43)*Percapita/30*GD$4+(DJ44+DL44)*Cadeirante/30*GD$4,IF(DI44+DK44&lt;=9,(DI44+DK44)*Crechee/30*GD$4)+(DJ44+DL44)*Cadeirante/30*GD$4+(DI41+DI42+DI43+DK41+DK42+DK43)*Percapita/30*GD$4)+IF(DI44+DK44&gt;=11,Fixo/30*GD$4+(DI44+DK44-10)*Crechee/30*GD$4,0),IF(C41=2,IF(DJ41+DJ42+DJ43+DJ44+DL41+DL42+DL43+DL44=1,Cadeirante/30*GD$4,IF(DJ41+DJ42+DJ43+DJ44+DL41+DL42+DL43+DL44=2,Fixo/30*GD$4,IF(DJ41+DJ42+DJ43+DJ44+DL41+DL42+DL43+DL44&gt;2,Fixo/30*GD$4+(DJ41+DJ42+DJ43+DJ44+DL41+DL42+DL43+DL44-2)*Cadeirante/30*GD$4)))+(DI41+DI42+DI43+DK41+DK42+DK43)*Percapita/30*GD$4+(DI44+DK44)*Crechee/30*GD$4,IF(C41=1,IF(DI41+DI42+DI43+DJ41+DJ42+DJ43+DK41+DK42+DK43+DL41+DL42+DL43&lt;=15,(DI41+DI42+DI43+DK41+DK42+DK43)*Percapita/30*GD$4,IF(DI41+DI42+DI43+DJ41+DJ42+DJ43+DK41+DK42+DK43+DL41+DL42+DL43&gt;=16,Fixo/30*GD$4+(DI41+DI42+DI43+DJ41+DJ42+DJ43+DK41+DK42+DK43+DL41+DL42-16)*Percapita/30*GD$4))))))</f>
        <v>0</v>
      </c>
      <c r="GE41" s="177">
        <f>IF(C41=4,SUM(DM41+DM42+DM43+DO41+DO42+DO43)*Percapita/30*GE$4+(DN41+DN42+DN43+DP41+DP42+DP43)*Cadeirante/30*GE$4,IF(C41=3,IF(DM44+DO44=10,Fixo/30*GE$4+(DM41+DM42+DM43+DO41+DO42+DO43)*Percapita/30*GE$4+(DN44+DP44)*Cadeirante/30*GE$4,IF(DM44+DO44&lt;=9,(DM44+DO44)*Crechee/30*GE$4)+(DN44+DP44)*Cadeirante/30*GE$4+(DM41+DM42+DM43+DO41+DO42+DO43)*Percapita/30*GE$4)+IF(DM44+DO44&gt;=11,Fixo/30*GE$4+(DM44+DO44-10)*Crechee/30*GE$4,0),IF(C41=2,IF(DN41+DN42+DN43+DN44+DP41+DP42+DP43+DP44=1,Cadeirante/30*GE$4,IF(DN41+DN42+DN43+DN44+DP41+DP42+DP43+DP44=2,Fixo/30*GE$4,IF(DN41+DN42+DN43+DN44+DP41+DP42+DP43+DP44&gt;2,Fixo/30*GE$4+(DN41+DN42+DN43+DN44+DP41+DP42+DP43+DP44-2)*Cadeirante/30*GE$4)))+(DM41+DM42+DM43+DO41+DO42+DO43)*Percapita/30*GE$4+(DM44+DO44)*Crechee/30*GE$4,IF(C41=1,IF(DM41+DM42+DM43+DN41+DN42+DN43+DO41+DO42+DO43+DP41+DP42+DP43&lt;=15,(DM41+DM42+DM43+DO41+DO42+DO43)*Percapita/30*GE$4,IF(DM41+DM42+DM43+DN41+DN42+DN43+DO41+DO42+DO43+DP41+DP42+DP43&gt;=16,Fixo/30*GE$4+(DM41+DM42+DM43+DN41+DN42+DN43+DO41+DO42+DO43+DP41+DP42-16)*Percapita/30*GE$4))))))</f>
        <v>0</v>
      </c>
      <c r="GF41" s="177">
        <f>IF(C41=4,SUM(DQ41+DQ42+DQ43+DS41+DS42+DS43)*Percapita/30*GF$4+(DR41+DR42+DR43+DT41+DT42+DT43)*Cadeirante/30*GF$4,IF(C41=3,IF(DQ44+DS44=10,Fixo/30*GF$4+(DQ41+DQ42+DQ43+DS41+DS42+DS43)*Percapita/30*GF$4+(DR44+DT44)*Cadeirante/30*GF$4,IF(DQ44+DS44&lt;=9,(DQ44+DS44)*Crechee/30*GF$4)+(DR44+DT44)*Cadeirante/30*GF$4+(DQ41+DQ42+DQ43+DS41+DS42+DS43)*Percapita/30*GF$4)+IF(DQ44+DS44&gt;=11,Fixo/30*GF$4+(DQ44+DS44-10)*Crechee/30*GF$4,0),IF(C41=2,IF(DR41+DR42+DR43+DR44+DT41+DT42+DT43+DT44=1,Cadeirante/30*GF$4,IF(DR41+DR42+DR43+DR44+DT41+DT42+DT43+DT44=2,Fixo/30*GF$4,IF(DR41+DR42+DR43+DR44+DT41+DT42+DT43+DT44&gt;2,Fixo/30*GF$4+(DR41+DR42+DR43+DR44+DT41+DT42+DT43+DT44-2)*Cadeirante/30*GF$4)))+(DQ41+DQ42+DQ43+DS41+DS42+DS43)*Percapita/30*GF$4+(DQ44+DS44)*Crechee/30*GF$4,IF(C41=1,IF(DQ41+DQ42+DQ43+DR41+DR42+DR43+DS41+DS42+DS43+DT41+DT42+DT43&lt;=15,(DQ41+DQ42+DQ43+DS41+DS42+DS43)*Percapita/30*GF$4,IF(DQ41+DQ42+DQ43+DR41+DR42+DR43+DS41+DS42+DS43+DT41+DT42+DT43&gt;=16,Fixo/30*GF$4+(DQ41+DQ42+DQ43+DR41+DR42+DR43+DS41+DS42+DS43+DT41+DT42-16)*Percapita/30*GF$4))))))</f>
        <v>0</v>
      </c>
      <c r="GG41" s="177">
        <f>IF(C41=4,SUM(DU41+DU42+DU43+DW41+DW42+DW43)*Percapita/30*GG$4+(DV41+DV42+DV43+DX41+DX42+DX43)*Cadeirante/30*GG$4,IF(C41=3,IF(DU44+DW44=10,Fixo/30*GG$4+(DU41+DU42+DU43+DW41+DW42+DW43)*Percapita/30*GG$4+(DV44+DX44)*Cadeirante/30*GG$4,IF(DU44+DW44&lt;=9,(DU44+DW44)*Crechee/30*GG$4)+(DV44+DX44)*Cadeirante/30*GG$4+(DU41+DU42+DU43+DW41+DW42+DW43)*Percapita/30*GG$4)+IF(DU44+DW44&gt;=11,Fixo/30*GG$4+(DU44+DW44-10)*Crechee/30*GG$4,0),IF(C41=2,IF(DV41+DV42+DV43+DV44+DX41+DX42+DX43+DX44=1,Cadeirante/30*GG$4,IF(DV41+DV42+DV43+DV44+DX41+DX42+DX43+DX44=2,Fixo/30*GG$4,IF(DV41+DV42+DV43+DV44+DX41+DX42+DX43+DX44&gt;2,Fixo/30*GG$4+(DV41+DV42+DV43+DV44+DX41+DX42+DX43+DX44-2)*Cadeirante/30*GG$4)))+(DU41+DU42+DU43+DW41+DW42+DW43)*Percapita/30*GG$4+(DU44+DW44)*Crechee/30*GG$4,IF(C41=1,IF(DU41+DU42+DU43+DV41+DV42+DV43+DW41+DW42+DW43+DX41+DX42+DX43&lt;=15,(DU41+DU42+DU43+DW41+DW42+DW43)*Percapita/30*GG$4,IF(DU41+DU42+DU43+DV41+DV42+DV43+DW41+DW42+DW43+DX41+DX42+DX43&gt;=16,Fixo/30*GG$4+(DU41+DU42+DU43+DV41+DV42+DV43+DW41+DW42+DW43+DX41+DX42-16)*Percapita/30*GG$4))))))</f>
        <v>0</v>
      </c>
      <c r="GH41" s="177">
        <f>IF(C41=4,SUM(DY41+DY42+DY43+EA41+EA42+EA43)*Percapita/30*GH$4+(DZ41+DZ42+DZ43+EB41+EB42+EB43)*Cadeirante/30*GH$4,IF(C41=3,IF(DY44+EA44=10,Fixo/30*GH$4+(DY41+DY42+DY43+EA41+EA42+EA43)*Percapita/30*GH$4+(DZ44+EB44)*Cadeirante/30*GH$4,IF(DY44+EA44&lt;=9,(DY44+EA44)*Crechee/30*GH$4)+(DZ44+EB44)*Cadeirante/30*GH$4+(DY41+DY42+DY43+EA41+EA42+EA43)*Percapita/30*GH$4)+IF(DY44+EA44&gt;=11,Fixo/30*GH$4+(DY44+EA44-10)*Crechee/30*GH$4,0),IF(C41=2,IF(DZ41+DZ42+DZ43+DZ44+EB41+EB42+EB43+EB44=1,Cadeirante/30*GH$4,IF(DZ41+DZ42+DZ43+DZ44+EB41+EB42+EB43+EB44=2,Fixo/30*GH$4,IF(DZ41+DZ42+DZ43+DZ44+EB41+EB42+EB43+EB44&gt;2,Fixo/30*GH$4+(DZ41+DZ42+DZ43+DZ44+EB41+EB42+EB43+EB44-2)*Cadeirante/30*GH$4)))+(DY41+DY42+DY43+EA41+EA42+EA43)*Percapita/30*GH$4+(DY44+EA44)*Crechee/30*GH$4,IF(C41=1,IF(DY41+DY42+DY43+DZ41+DZ42+DZ43+EA41+EA42+EA43+EB41+EB42+EB43&lt;=15,(DY41+DY42+DY43+EA41+EA42+EA43)*Percapita/30*GH$4,IF(DY41+DY42+DY43+DZ41+DZ42+DZ43+EA41+EA42+EA43+EB41+EB42+EB43&gt;=16,Fixo/30*GH$4+(DY41+DY42+DY43+DZ41+DZ42+DZ43+EA41+EA42+EA43+EB41+EB42-16)*Percapita/30*GH$4))))))</f>
        <v>0</v>
      </c>
      <c r="GI41" s="177">
        <f>IF(C41=4,SUM(EC41+EC42+EC43+EE41+EE42+EE43)*Percapita/30*GI$4+(ED41+ED42+ED43+EF41+EF42+EF43)*Cadeirante/30*GI$4,IF(C41=3,IF(EC44+EE44=10,Fixo/30*GI$4+(EC41+EC42+EC43+EE41+EE42+EE43)*Percapita/30*GI$4+(ED44+EF44)*Cadeirante/30*GI$4,IF(EC44+EE44&lt;=9,(EC44+EE44)*Crechee/30*GI$4)+(ED44+EF44)*Cadeirante/30*GI$4+(EC41+EC42+EC43+EE41+EE42+EE43)*Percapita/30*GI$4)+IF(EC44+EE44&gt;=11,Fixo/30*GI$4+(EC44+EE44-10)*Crechee/30*GI$4,0),IF(C41=2,IF(ED41+ED42+ED43+ED44+EF41+EF42+EF43+EF44=1,Cadeirante/30*GI$4,IF(ED41+ED42+ED43+ED44+EF41+EF42+EF43+EF44=2,Fixo/30*GI$4,IF(ED41+ED42+ED43+ED44+EF41+EF42+EF43+EF44&gt;2,Fixo/30*GI$4+(ED41+ED42+ED43+ED44+EF41+EF42+EF43+EF44-2)*Cadeirante/30*GI$4)))+(EC41+EC42+EC43+EE41+EE42+EE43)*Percapita/30*GI$4+(EC44+EE44)*Crechee/30*GI$4,IF(C41=1,IF(EC41+EC42+EC43+ED41+ED42+ED43+EE41+EE42+EE43+EF41+EF42+EF43&lt;=15,(EC41+EC42+EC43+EE41+EE42+EE43)*Percapita/30*GI$4,IF(EC41+EC42+EC43+ED41+ED42+ED43+EE41+EE42+EE43+EF41+EF42+EF43&gt;=16,Fixo/30*GI$4+(EC41+EC42+EC43+ED41+ED42+ED43+EE41+EE42+EE43+EF41+EF42-16)*Percapita/30*GI$4))))))</f>
        <v>0</v>
      </c>
      <c r="GJ41" s="177">
        <f>IF(C41=4,SUM(EG41+EG42+EG43+EI41+EI42+EI43)*Percapita/30*GJ$4+(EH41+EH42+EH43+EJ41+EJ42+EJ43)*Cadeirante/30*GJ$4,IF(C41=3,IF(EG44+EI44=10,Fixo/30*GJ$4+(EG41+EG42+EG43+EI41+EI42+EI43)*Percapita/30*GJ$4+(EH44+EJ44)*Cadeirante/30*GJ$4,IF(EG44+EI44&lt;=9,(EG44+EI44)*Crechee/30*GJ$4)+(EH44+EJ44)*Cadeirante/30*GJ$4+(EG41+EG42+EG43+EI41+EI42+EI43)*Percapita/30*GJ$4)+IF(EG44+EI44&gt;=11,Fixo/30*GJ$4+(EG44+EI44-10)*Crechee/30*GJ$4,0),IF(C41=2,IF(EH41+EH42+EH43+EH44+EJ41+EJ42+EJ43+EJ44=1,Cadeirante/30*GJ$4,IF(EH41+EH42+EH43+EH44+EJ41+EJ42+EJ43+EJ44=2,Fixo/30*GJ$4,IF(EH41+EH42+EH43+EH44+EJ41+EJ42+EJ43+EJ44&gt;2,Fixo/30*GJ$4+(EH41+EH42+EH43+EH44+EJ41+EJ42+EJ43+EJ44-2)*Cadeirante/30*GJ$4)))+(EG41+EG42+EG43+EI41+EI42+EI43)*Percapita/30*GJ$4+(EG44+EI44)*Crechee/30*GJ$4,IF(C41=1,IF(EG41+EG42+EG43+EH41+EH42+EH43+EI41+EI42+EI43+EJ41+EJ42+EJ43&lt;=15,(EG41+EG42+EG43+EI41+EI42+EI43)*Percapita/30*GJ$4,IF(EG41+EG42+EG43+EH41+EH42+EH43+EI41+EI42+EI43+EJ41+EJ42+EJ43&gt;=16,Fixo/30*GJ$4+(EG41+EG42+EG43+EH41+EH42+EH43+EI41+EI42+EI43+EJ41+EJ42-16)*Percapita/30*GJ$4))))))</f>
        <v>0</v>
      </c>
      <c r="GK41" s="178"/>
      <c r="GL41" s="103">
        <f t="shared" si="30"/>
        <v>0</v>
      </c>
      <c r="GM41" s="124"/>
      <c r="GN41" s="104">
        <f>SUMIF(V41:V44,"&lt;0")*Cadeirante/30*GN$4+SUMIF(X41:X44,"&lt;0")*Cadeirante/30*GN$4</f>
        <v>0</v>
      </c>
      <c r="GO41" s="104">
        <f>SUMIF(Z41:Z44,"&lt;0")*Cadeirante/30*GO$4+SUMIF(AB41:AB44,"&lt;0")*Cadeirante/30*GO$4</f>
        <v>0</v>
      </c>
      <c r="GP41" s="104">
        <f>SUMIF(AD41:AD44,"&lt;0")*Cadeirante/30*GP$4+SUMIF(AF41:AF44,"&lt;0")*Cadeirante/30*GP$4</f>
        <v>0</v>
      </c>
      <c r="GQ41" s="104">
        <f>SUMIF(AH41:AH44,"&lt;0")*Cadeirante/30*GQ$4+SUMIF(AJ41:AJ44,"&lt;0")*Cadeirante/30*GQ$4</f>
        <v>0</v>
      </c>
      <c r="GR41" s="104">
        <f>SUMIF(AL41:AL44,"&lt;0")*Cadeirante/30*GR$4+SUMIF(AN41:AN44,"&lt;0")*Cadeirante/30*GR$4</f>
        <v>0</v>
      </c>
      <c r="GS41" s="104">
        <f>SUMIF(AP41:AP44,"&lt;0")*Cadeirante/30*GS$4+SUMIF(AR41:AR44,"&lt;0")*Cadeirante/30*GS$4</f>
        <v>0</v>
      </c>
      <c r="GT41" s="104">
        <f>SUMIF(AT41:AT44,"&lt;0")*Cadeirante/30*GT$4+SUMIF(AV41:AV44,"&lt;0")*Cadeirante/30*GT$4</f>
        <v>0</v>
      </c>
      <c r="GU41" s="104">
        <f>SUMIF(AX41:AX44,"&lt;0")*Cadeirante/30*GU$4+SUMIF(AZ41:AZ44,"&lt;0")*Cadeirante/30*GU$4</f>
        <v>0</v>
      </c>
      <c r="GV41" s="104">
        <f>SUMIF(BB41:BB44,"&lt;0")*Cadeirante/30*GV$4+SUMIF(BD41:BD44,"&lt;0")*Cadeirante/30*GV$4</f>
        <v>0</v>
      </c>
      <c r="GW41" s="104">
        <f>SUMIF(BF41:BF44,"&lt;0")*Cadeirante/30*GW$4+SUMIF(BH41:BH44,"&lt;0")*Cadeirante/30*GW$4</f>
        <v>0</v>
      </c>
      <c r="GX41" s="104">
        <f>SUMIF(BJ41:BJ44,"&lt;0")*Cadeirante/30*GX$4+SUMIF(BL41:BL44,"&lt;0")*Cadeirante/30*GX$4</f>
        <v>0</v>
      </c>
      <c r="GY41" s="104">
        <f>SUMIF(BN41:BN44,"&lt;0")*Cadeirante/30*GY$4+SUMIF(BP41:BP44,"&lt;0")*Cadeirante/30*GY$4</f>
        <v>0</v>
      </c>
      <c r="GZ41" s="104">
        <f>SUMIF(BR41:BR44,"&lt;0")*Cadeirante/30*GZ$4+SUMIF(BT41:BT44,"&lt;0")*Cadeirante/30*GZ$4</f>
        <v>0</v>
      </c>
      <c r="HA41" s="104">
        <f>SUMIF(BV41:BV44,"&lt;0")*Cadeirante/30*HA$4+SUMIF(BX41:BX44,"&lt;0")*Cadeirante/30*HA$4</f>
        <v>0</v>
      </c>
      <c r="HB41" s="104">
        <f>SUMIF(BZ41:BZ44,"&lt;0")*Cadeirante/30*HB$4+SUMIF(CB41:CB44,"&lt;0")*Cadeirante/30*HB$4</f>
        <v>0</v>
      </c>
      <c r="HC41" s="104">
        <f>SUMIF(CD41:CD44,"&lt;0")*Cadeirante/30*HC$4+SUMIF(CF41:CF44,"&lt;0")*Cadeirante/30*HC$4</f>
        <v>0</v>
      </c>
      <c r="HD41" s="104">
        <f>SUMIF(CH41:CH44,"&lt;0")*Cadeirante/30*HD$4+SUMIF(CJ41:CJ44,"&lt;0")*Cadeirante/30*HD$4</f>
        <v>0</v>
      </c>
      <c r="HE41" s="104">
        <f>SUMIF(CL41:CL44,"&lt;0")*Cadeirante/30*HE$4+SUMIF(CN41:CN44,"&lt;0")*Cadeirante/30*HE$4</f>
        <v>0</v>
      </c>
      <c r="HF41" s="104">
        <f>SUMIF(CP41:CP44,"&lt;0")*Cadeirante/30*HF$4+SUMIF(CR41:CR44,"&lt;0")*Cadeirante/30*HF$4</f>
        <v>0</v>
      </c>
      <c r="HG41" s="104">
        <f>SUMIF(CT41:CT44,"&lt;0")*Cadeirante/30*HG$4+SUMIF(CV41:CV44,"&lt;0")*Cadeirante/30*HG$4</f>
        <v>0</v>
      </c>
      <c r="HH41" s="104">
        <f>SUMIF(CX41:CX44,"&lt;0")*Cadeirante/30*HH$4+SUMIF(CZ41:CZ44,"&lt;0")*Cadeirante/30*HH$4</f>
        <v>0</v>
      </c>
      <c r="HI41" s="104">
        <f>SUMIF(DB41:DB44,"&lt;0")*Cadeirante/30*HI$4+SUMIF(DD41:DD44,"&lt;0")*Cadeirante/30*HI$4</f>
        <v>0</v>
      </c>
      <c r="HJ41" s="104">
        <f>SUMIF(DF41:DF44,"&lt;0")*Cadeirante/30*HJ$4+SUMIF(DH41:DH44,"&lt;0")*Cadeirante/30*HJ$4</f>
        <v>0</v>
      </c>
      <c r="HK41" s="104">
        <f>SUMIF(DJ41:DJ44,"&lt;0")*Cadeirante/30*HK$4+SUMIF(DL41:DL44,"&lt;0")*Cadeirante/30*HK$4</f>
        <v>0</v>
      </c>
      <c r="HL41" s="104">
        <f>SUMIF(DN41:DN44,"&lt;0")*Cadeirante/30*HL$4+SUMIF(DP41:DP44,"&lt;0")*Cadeirante/30*HL$4</f>
        <v>0</v>
      </c>
      <c r="HM41" s="104">
        <f>SUMIF(DR41:DR44,"&lt;0")*Cadeirante/30*HM$4+SUMIF(DT41:DT44,"&lt;0")*Cadeirante/30*HM$4</f>
        <v>0</v>
      </c>
      <c r="HN41" s="104">
        <f>SUMIF(DV41:DV44,"&lt;0")*Cadeirante/30*HN$4+SUMIF(DX41:DX44,"&lt;0")*Cadeirante/30*HN$4</f>
        <v>0</v>
      </c>
      <c r="HO41" s="104">
        <f>SUMIF(DZ41:DZ44,"&lt;0")*Cadeirante/30*HO$4+SUMIF(EB41:EB44,"&lt;0")*Cadeirante/30*HO$4</f>
        <v>0</v>
      </c>
      <c r="HP41" s="104">
        <f>SUMIF(ED41:ED44,"&lt;0")*Cadeirante/30*HP$4+SUMIF(EF41:EF44,"&lt;0")*Cadeirante/30*HP$4</f>
        <v>0</v>
      </c>
      <c r="HQ41" s="64"/>
      <c r="HR41" s="64"/>
      <c r="HS41" s="64"/>
      <c r="HT41" s="64"/>
      <c r="HU41" s="64"/>
      <c r="HV41" s="64"/>
      <c r="HW41" s="176">
        <v>17629.309999999998</v>
      </c>
      <c r="HX41" s="64"/>
      <c r="HY41" s="280">
        <f>IF(ISTEXT(EM41), VALUE(EM41), EM41)</f>
        <v>0</v>
      </c>
      <c r="HZ41" s="280">
        <f>IF(ISTEXT(EN41), VALUE(EN41), EN41)</f>
        <v>0</v>
      </c>
      <c r="IA41" s="280">
        <f>IF(ISTEXT(EO41), VALUE(EO41), EO41)</f>
        <v>0</v>
      </c>
      <c r="IB41" s="64" t="b">
        <f>HW41=FE41</f>
        <v>0</v>
      </c>
      <c r="IC41" s="64"/>
    </row>
    <row r="42" spans="1:237" s="106" customFormat="1" ht="22.5" customHeight="1" x14ac:dyDescent="0.25">
      <c r="A42" s="368" t="s">
        <v>3224</v>
      </c>
      <c r="B42" s="369" t="s">
        <v>3225</v>
      </c>
      <c r="C42" s="370" t="s">
        <v>3193</v>
      </c>
      <c r="D42" s="371" t="s">
        <v>3226</v>
      </c>
      <c r="E42" s="371" t="s">
        <v>3227</v>
      </c>
      <c r="F42" s="372" t="s">
        <v>3181</v>
      </c>
      <c r="G42" s="372" t="s">
        <v>3182</v>
      </c>
      <c r="H42" s="373" t="s">
        <v>2796</v>
      </c>
      <c r="I42" s="374" t="s">
        <v>2796</v>
      </c>
      <c r="J42" s="421" t="s">
        <v>3183</v>
      </c>
      <c r="K42" s="421" t="s">
        <v>3185</v>
      </c>
      <c r="L42" s="329">
        <f>CONTINUA!BV42</f>
        <v>0</v>
      </c>
      <c r="M42" s="329">
        <f>CONTINUA!BW42</f>
        <v>0</v>
      </c>
      <c r="N42" s="895"/>
      <c r="O42" s="896" t="s">
        <v>3411</v>
      </c>
      <c r="P42" s="897">
        <v>0</v>
      </c>
      <c r="Q42" s="400"/>
      <c r="R42" s="401"/>
      <c r="S42" s="400"/>
      <c r="T42" s="401"/>
      <c r="U42" s="400"/>
      <c r="V42" s="401"/>
      <c r="W42" s="400"/>
      <c r="X42" s="401"/>
      <c r="Y42" s="400"/>
      <c r="Z42" s="401"/>
      <c r="AA42" s="400"/>
      <c r="AB42" s="401"/>
      <c r="AC42" s="400"/>
      <c r="AD42" s="401"/>
      <c r="AE42" s="400"/>
      <c r="AF42" s="401"/>
      <c r="AG42" s="400"/>
      <c r="AH42" s="401"/>
      <c r="AI42" s="400"/>
      <c r="AJ42" s="401"/>
      <c r="AK42" s="400"/>
      <c r="AL42" s="401"/>
      <c r="AM42" s="400"/>
      <c r="AN42" s="401"/>
      <c r="AO42" s="400"/>
      <c r="AP42" s="401"/>
      <c r="AQ42" s="400"/>
      <c r="AR42" s="401"/>
      <c r="AS42" s="400"/>
      <c r="AT42" s="401"/>
      <c r="AU42" s="400"/>
      <c r="AV42" s="401"/>
      <c r="AW42" s="400"/>
      <c r="AX42" s="401"/>
      <c r="AY42" s="400"/>
      <c r="AZ42" s="401"/>
      <c r="BA42" s="400"/>
      <c r="BB42" s="401"/>
      <c r="BC42" s="400"/>
      <c r="BD42" s="401"/>
      <c r="BE42" s="400"/>
      <c r="BF42" s="401"/>
      <c r="BG42" s="400"/>
      <c r="BH42" s="401"/>
      <c r="BI42" s="400"/>
      <c r="BJ42" s="401"/>
      <c r="BK42" s="400"/>
      <c r="BL42" s="401"/>
      <c r="BM42" s="400"/>
      <c r="BN42" s="401"/>
      <c r="BO42" s="400"/>
      <c r="BP42" s="401"/>
      <c r="BQ42" s="400"/>
      <c r="BR42" s="401"/>
      <c r="BS42" s="400"/>
      <c r="BT42" s="401"/>
      <c r="BU42" s="400"/>
      <c r="BV42" s="401"/>
      <c r="BW42" s="400"/>
      <c r="BX42" s="401"/>
      <c r="BY42" s="400"/>
      <c r="BZ42" s="401"/>
      <c r="CA42" s="400"/>
      <c r="CB42" s="401"/>
      <c r="CC42" s="400"/>
      <c r="CD42" s="401"/>
      <c r="CE42" s="400"/>
      <c r="CF42" s="401"/>
      <c r="CG42" s="400"/>
      <c r="CH42" s="401"/>
      <c r="CI42" s="400"/>
      <c r="CJ42" s="401"/>
      <c r="CK42" s="400"/>
      <c r="CL42" s="401"/>
      <c r="CM42" s="400"/>
      <c r="CN42" s="401"/>
      <c r="CO42" s="400"/>
      <c r="CP42" s="401"/>
      <c r="CQ42" s="400"/>
      <c r="CR42" s="401"/>
      <c r="CS42" s="400"/>
      <c r="CT42" s="401"/>
      <c r="CU42" s="400"/>
      <c r="CV42" s="401"/>
      <c r="CW42" s="400"/>
      <c r="CX42" s="401"/>
      <c r="CY42" s="400"/>
      <c r="CZ42" s="401"/>
      <c r="DA42" s="400"/>
      <c r="DB42" s="401"/>
      <c r="DC42" s="400"/>
      <c r="DD42" s="401"/>
      <c r="DE42" s="400"/>
      <c r="DF42" s="401"/>
      <c r="DG42" s="400"/>
      <c r="DH42" s="401"/>
      <c r="DI42" s="400"/>
      <c r="DJ42" s="401"/>
      <c r="DK42" s="400"/>
      <c r="DL42" s="401"/>
      <c r="DM42" s="400"/>
      <c r="DN42" s="401"/>
      <c r="DO42" s="400"/>
      <c r="DP42" s="401"/>
      <c r="DQ42" s="400"/>
      <c r="DR42" s="401"/>
      <c r="DS42" s="400"/>
      <c r="DT42" s="401"/>
      <c r="DU42" s="400"/>
      <c r="DV42" s="401"/>
      <c r="DW42" s="400"/>
      <c r="DX42" s="401"/>
      <c r="DY42" s="400"/>
      <c r="DZ42" s="401"/>
      <c r="EA42" s="400"/>
      <c r="EB42" s="401"/>
      <c r="EC42" s="400"/>
      <c r="ED42" s="401"/>
      <c r="EE42" s="400"/>
      <c r="EF42" s="401"/>
      <c r="EG42" s="400"/>
      <c r="EH42" s="401"/>
      <c r="EI42" s="400"/>
      <c r="EJ42" s="447"/>
      <c r="EK42" s="511"/>
      <c r="EL42" s="514"/>
      <c r="EM42" s="448"/>
      <c r="EN42" s="344"/>
      <c r="EO42" s="345"/>
      <c r="EP42" s="171">
        <f t="shared" si="22"/>
        <v>0</v>
      </c>
      <c r="EQ42" s="171">
        <f t="shared" si="23"/>
        <v>0</v>
      </c>
      <c r="ER42" s="171">
        <f t="shared" si="24"/>
        <v>0</v>
      </c>
      <c r="ES42" s="171">
        <f t="shared" si="25"/>
        <v>0</v>
      </c>
      <c r="ET42" s="171">
        <f t="shared" si="26"/>
        <v>0</v>
      </c>
      <c r="EU42" s="171">
        <f t="shared" si="27"/>
        <v>0</v>
      </c>
      <c r="EV42" s="172">
        <f t="shared" si="28"/>
        <v>0</v>
      </c>
      <c r="EW42" s="173"/>
      <c r="EX42" s="248">
        <f t="shared" si="60"/>
        <v>0</v>
      </c>
      <c r="EY42" s="174">
        <f>(L42*regular)+(M42*Cadeirantee)</f>
        <v>0</v>
      </c>
      <c r="EZ42" s="249">
        <f>SUMIF(FG42:GJ42,"&gt;0")</f>
        <v>0</v>
      </c>
      <c r="FA42" s="249">
        <f>SUMIF(FG42:GJ42,"&lt;0")+SUMIF(GN42:HP42,"&lt;0")</f>
        <v>0</v>
      </c>
      <c r="FB42" s="174">
        <v>0</v>
      </c>
      <c r="FC42" s="126">
        <f>N42*km*'VALORES TABELA'!$B$13</f>
        <v>0</v>
      </c>
      <c r="FD42" s="250">
        <f t="shared" ref="FD42:FD45" si="61">GL42</f>
        <v>0</v>
      </c>
      <c r="FE42" s="105"/>
      <c r="FF42" s="119"/>
      <c r="FG42" s="119"/>
      <c r="FH42" s="119"/>
      <c r="FI42" s="119"/>
      <c r="FJ42" s="119"/>
      <c r="FK42" s="119"/>
      <c r="FL42" s="119"/>
      <c r="FM42" s="119"/>
      <c r="FN42" s="119"/>
      <c r="FO42" s="119"/>
      <c r="FP42" s="119"/>
      <c r="FQ42" s="119"/>
      <c r="FR42" s="119"/>
      <c r="FS42" s="119"/>
      <c r="FT42" s="119"/>
      <c r="FU42" s="119"/>
      <c r="FV42" s="119"/>
      <c r="FW42" s="119"/>
      <c r="FX42" s="119"/>
      <c r="FY42" s="119"/>
      <c r="FZ42" s="119"/>
      <c r="GA42" s="119"/>
      <c r="GB42" s="119"/>
      <c r="GC42" s="119"/>
      <c r="GD42" s="119"/>
      <c r="GE42" s="119"/>
      <c r="GF42" s="119"/>
      <c r="GG42" s="119"/>
      <c r="GH42" s="119"/>
      <c r="GI42" s="119"/>
      <c r="GJ42" s="119"/>
      <c r="GK42" s="251"/>
      <c r="GL42" s="103">
        <f t="shared" si="30"/>
        <v>0</v>
      </c>
      <c r="GM42" s="124"/>
      <c r="GN42" s="104"/>
      <c r="GO42" s="104"/>
      <c r="GP42" s="104"/>
      <c r="GQ42" s="104"/>
      <c r="GR42" s="104"/>
      <c r="GS42" s="104"/>
      <c r="GT42" s="104"/>
      <c r="GU42" s="104"/>
      <c r="GV42" s="104"/>
      <c r="GW42" s="104"/>
      <c r="GX42" s="104"/>
      <c r="GY42" s="104"/>
      <c r="GZ42" s="104"/>
      <c r="HA42" s="104"/>
      <c r="HB42" s="104"/>
      <c r="HC42" s="104"/>
      <c r="HD42" s="104"/>
      <c r="HE42" s="104"/>
      <c r="HF42" s="104"/>
      <c r="HG42" s="104"/>
      <c r="HH42" s="104"/>
      <c r="HI42" s="104"/>
      <c r="HJ42" s="104"/>
      <c r="HK42" s="104"/>
      <c r="HL42" s="104"/>
      <c r="HM42" s="104"/>
      <c r="HN42" s="104"/>
      <c r="HO42" s="104"/>
      <c r="HP42" s="104"/>
      <c r="HQ42" s="64"/>
      <c r="HR42" s="64"/>
      <c r="HS42" s="64"/>
      <c r="HT42" s="64"/>
      <c r="HU42" s="64"/>
      <c r="HV42" s="64"/>
      <c r="HW42" s="105"/>
      <c r="HX42" s="64"/>
      <c r="HY42" s="280">
        <f t="shared" ref="HY42:HY45" si="62">IF(ISTEXT(EM42), VALUE(EM42), EM42)</f>
        <v>0</v>
      </c>
      <c r="HZ42" s="280">
        <f t="shared" ref="HZ42:HZ45" si="63">IF(ISTEXT(EN42), VALUE(EN42), EN42)</f>
        <v>0</v>
      </c>
      <c r="IA42" s="280">
        <f t="shared" ref="IA42:IA45" si="64">IF(ISTEXT(EO42), VALUE(EO42), EO42)</f>
        <v>0</v>
      </c>
      <c r="IB42" s="64"/>
      <c r="IC42" s="64"/>
    </row>
    <row r="43" spans="1:237" s="106" customFormat="1" ht="22.5" customHeight="1" x14ac:dyDescent="0.25">
      <c r="A43" s="368" t="s">
        <v>3224</v>
      </c>
      <c r="B43" s="369" t="s">
        <v>3225</v>
      </c>
      <c r="C43" s="375" t="s">
        <v>3193</v>
      </c>
      <c r="D43" s="371" t="s">
        <v>3226</v>
      </c>
      <c r="E43" s="371" t="s">
        <v>3227</v>
      </c>
      <c r="F43" s="376" t="s">
        <v>3181</v>
      </c>
      <c r="G43" s="376" t="s">
        <v>3182</v>
      </c>
      <c r="H43" s="373" t="s">
        <v>2796</v>
      </c>
      <c r="I43" s="374" t="s">
        <v>2796</v>
      </c>
      <c r="J43" s="421" t="s">
        <v>3183</v>
      </c>
      <c r="K43" s="422" t="s">
        <v>3186</v>
      </c>
      <c r="L43" s="329">
        <f>CONTINUA!BV43</f>
        <v>0</v>
      </c>
      <c r="M43" s="329">
        <f>CONTINUA!BW43</f>
        <v>0</v>
      </c>
      <c r="N43" s="895"/>
      <c r="O43" s="896" t="s">
        <v>3411</v>
      </c>
      <c r="P43" s="897">
        <v>0</v>
      </c>
      <c r="Q43" s="400"/>
      <c r="R43" s="401"/>
      <c r="S43" s="400"/>
      <c r="T43" s="401"/>
      <c r="U43" s="400"/>
      <c r="V43" s="401"/>
      <c r="W43" s="400"/>
      <c r="X43" s="401"/>
      <c r="Y43" s="400"/>
      <c r="Z43" s="401"/>
      <c r="AA43" s="400"/>
      <c r="AB43" s="401"/>
      <c r="AC43" s="400"/>
      <c r="AD43" s="401"/>
      <c r="AE43" s="400"/>
      <c r="AF43" s="401"/>
      <c r="AG43" s="400"/>
      <c r="AH43" s="401"/>
      <c r="AI43" s="400"/>
      <c r="AJ43" s="401"/>
      <c r="AK43" s="400"/>
      <c r="AL43" s="401"/>
      <c r="AM43" s="400"/>
      <c r="AN43" s="401"/>
      <c r="AO43" s="400"/>
      <c r="AP43" s="401"/>
      <c r="AQ43" s="400"/>
      <c r="AR43" s="401"/>
      <c r="AS43" s="400"/>
      <c r="AT43" s="401"/>
      <c r="AU43" s="400"/>
      <c r="AV43" s="401"/>
      <c r="AW43" s="400"/>
      <c r="AX43" s="401"/>
      <c r="AY43" s="400"/>
      <c r="AZ43" s="401"/>
      <c r="BA43" s="400"/>
      <c r="BB43" s="401"/>
      <c r="BC43" s="400"/>
      <c r="BD43" s="401"/>
      <c r="BE43" s="400"/>
      <c r="BF43" s="401"/>
      <c r="BG43" s="400"/>
      <c r="BH43" s="401"/>
      <c r="BI43" s="400"/>
      <c r="BJ43" s="401"/>
      <c r="BK43" s="400"/>
      <c r="BL43" s="401"/>
      <c r="BM43" s="400"/>
      <c r="BN43" s="401"/>
      <c r="BO43" s="400"/>
      <c r="BP43" s="401"/>
      <c r="BQ43" s="400"/>
      <c r="BR43" s="401"/>
      <c r="BS43" s="400"/>
      <c r="BT43" s="401"/>
      <c r="BU43" s="400"/>
      <c r="BV43" s="401"/>
      <c r="BW43" s="400"/>
      <c r="BX43" s="401"/>
      <c r="BY43" s="400"/>
      <c r="BZ43" s="401"/>
      <c r="CA43" s="400"/>
      <c r="CB43" s="401"/>
      <c r="CC43" s="400"/>
      <c r="CD43" s="401"/>
      <c r="CE43" s="400"/>
      <c r="CF43" s="401"/>
      <c r="CG43" s="400"/>
      <c r="CH43" s="401"/>
      <c r="CI43" s="400"/>
      <c r="CJ43" s="401"/>
      <c r="CK43" s="400"/>
      <c r="CL43" s="401"/>
      <c r="CM43" s="400"/>
      <c r="CN43" s="401"/>
      <c r="CO43" s="400"/>
      <c r="CP43" s="401"/>
      <c r="CQ43" s="400"/>
      <c r="CR43" s="401"/>
      <c r="CS43" s="400"/>
      <c r="CT43" s="401"/>
      <c r="CU43" s="400"/>
      <c r="CV43" s="401"/>
      <c r="CW43" s="400"/>
      <c r="CX43" s="401"/>
      <c r="CY43" s="400"/>
      <c r="CZ43" s="401"/>
      <c r="DA43" s="400"/>
      <c r="DB43" s="401"/>
      <c r="DC43" s="400"/>
      <c r="DD43" s="401"/>
      <c r="DE43" s="400"/>
      <c r="DF43" s="401"/>
      <c r="DG43" s="400"/>
      <c r="DH43" s="401"/>
      <c r="DI43" s="400"/>
      <c r="DJ43" s="401"/>
      <c r="DK43" s="400"/>
      <c r="DL43" s="401"/>
      <c r="DM43" s="400"/>
      <c r="DN43" s="401"/>
      <c r="DO43" s="400"/>
      <c r="DP43" s="401"/>
      <c r="DQ43" s="400"/>
      <c r="DR43" s="401"/>
      <c r="DS43" s="400"/>
      <c r="DT43" s="401"/>
      <c r="DU43" s="400"/>
      <c r="DV43" s="401"/>
      <c r="DW43" s="400"/>
      <c r="DX43" s="401"/>
      <c r="DY43" s="400"/>
      <c r="DZ43" s="401"/>
      <c r="EA43" s="400"/>
      <c r="EB43" s="401"/>
      <c r="EC43" s="400"/>
      <c r="ED43" s="401"/>
      <c r="EE43" s="400"/>
      <c r="EF43" s="401"/>
      <c r="EG43" s="400"/>
      <c r="EH43" s="401"/>
      <c r="EI43" s="400"/>
      <c r="EJ43" s="447"/>
      <c r="EK43" s="511"/>
      <c r="EL43" s="514"/>
      <c r="EM43" s="448"/>
      <c r="EN43" s="344"/>
      <c r="EO43" s="345"/>
      <c r="EP43" s="171">
        <f t="shared" si="22"/>
        <v>0</v>
      </c>
      <c r="EQ43" s="171">
        <f t="shared" si="23"/>
        <v>0</v>
      </c>
      <c r="ER43" s="171">
        <f t="shared" si="24"/>
        <v>0</v>
      </c>
      <c r="ES43" s="171">
        <f t="shared" si="25"/>
        <v>0</v>
      </c>
      <c r="ET43" s="171">
        <f t="shared" si="26"/>
        <v>0</v>
      </c>
      <c r="EU43" s="171">
        <f t="shared" si="27"/>
        <v>0</v>
      </c>
      <c r="EV43" s="172">
        <f t="shared" si="28"/>
        <v>0</v>
      </c>
      <c r="EW43" s="125"/>
      <c r="EX43" s="248">
        <f t="shared" si="60"/>
        <v>0</v>
      </c>
      <c r="EY43" s="174">
        <f>(L43*regular)+(M43*Cadeirantee)</f>
        <v>0</v>
      </c>
      <c r="EZ43" s="249">
        <f>SUMIF(FG43:GJ43,"&gt;0")</f>
        <v>0</v>
      </c>
      <c r="FA43" s="249">
        <f>SUMIF(FG43:GJ43,"&lt;0")+SUMIF(GN43:HP43,"&lt;0")</f>
        <v>0</v>
      </c>
      <c r="FB43" s="174">
        <v>0</v>
      </c>
      <c r="FC43" s="126">
        <f>N43*km*'VALORES TABELA'!$B$13</f>
        <v>0</v>
      </c>
      <c r="FD43" s="250">
        <f t="shared" si="61"/>
        <v>0</v>
      </c>
      <c r="FE43" s="105"/>
      <c r="FF43" s="108"/>
      <c r="FG43" s="108"/>
      <c r="FH43" s="108"/>
      <c r="FI43" s="108"/>
      <c r="FJ43" s="108"/>
      <c r="FK43" s="108"/>
      <c r="FL43" s="108"/>
      <c r="FM43" s="108"/>
      <c r="FN43" s="108"/>
      <c r="FO43" s="108"/>
      <c r="FP43" s="108"/>
      <c r="FQ43" s="108"/>
      <c r="FR43" s="108"/>
      <c r="FS43" s="108"/>
      <c r="FT43" s="108"/>
      <c r="FU43" s="108"/>
      <c r="FV43" s="108"/>
      <c r="FW43" s="108"/>
      <c r="FX43" s="108"/>
      <c r="FY43" s="108"/>
      <c r="FZ43" s="108"/>
      <c r="GA43" s="108"/>
      <c r="GB43" s="108"/>
      <c r="GC43" s="108"/>
      <c r="GD43" s="108"/>
      <c r="GE43" s="108"/>
      <c r="GF43" s="108"/>
      <c r="GG43" s="108"/>
      <c r="GH43" s="108"/>
      <c r="GI43" s="108"/>
      <c r="GJ43" s="108"/>
      <c r="GK43" s="251"/>
      <c r="GL43" s="103">
        <f t="shared" si="30"/>
        <v>0</v>
      </c>
      <c r="GM43" s="124"/>
      <c r="GN43" s="104"/>
      <c r="GO43" s="104"/>
      <c r="GP43" s="104"/>
      <c r="GQ43" s="104"/>
      <c r="GR43" s="104"/>
      <c r="GS43" s="104"/>
      <c r="GT43" s="104"/>
      <c r="GU43" s="104"/>
      <c r="GV43" s="104"/>
      <c r="GW43" s="104"/>
      <c r="GX43" s="104"/>
      <c r="GY43" s="104"/>
      <c r="GZ43" s="104"/>
      <c r="HA43" s="104"/>
      <c r="HB43" s="104"/>
      <c r="HC43" s="104"/>
      <c r="HD43" s="104"/>
      <c r="HE43" s="104"/>
      <c r="HF43" s="104"/>
      <c r="HG43" s="104"/>
      <c r="HH43" s="104"/>
      <c r="HI43" s="104"/>
      <c r="HJ43" s="104"/>
      <c r="HK43" s="104"/>
      <c r="HL43" s="104"/>
      <c r="HM43" s="104"/>
      <c r="HN43" s="104"/>
      <c r="HO43" s="104"/>
      <c r="HP43" s="104"/>
      <c r="HQ43" s="64"/>
      <c r="HR43" s="64"/>
      <c r="HS43" s="64"/>
      <c r="HT43" s="64"/>
      <c r="HU43" s="64"/>
      <c r="HV43" s="64"/>
      <c r="HW43" s="105"/>
      <c r="HX43" s="64"/>
      <c r="HY43" s="280">
        <f t="shared" si="62"/>
        <v>0</v>
      </c>
      <c r="HZ43" s="280">
        <f t="shared" si="63"/>
        <v>0</v>
      </c>
      <c r="IA43" s="280">
        <f t="shared" si="64"/>
        <v>0</v>
      </c>
      <c r="IB43" s="64"/>
      <c r="IC43" s="64"/>
    </row>
    <row r="44" spans="1:237" s="106" customFormat="1" ht="22.5" customHeight="1" x14ac:dyDescent="0.25">
      <c r="A44" s="368" t="s">
        <v>3224</v>
      </c>
      <c r="B44" s="369" t="s">
        <v>3225</v>
      </c>
      <c r="C44" s="375" t="s">
        <v>3193</v>
      </c>
      <c r="D44" s="371" t="s">
        <v>3226</v>
      </c>
      <c r="E44" s="371" t="s">
        <v>3227</v>
      </c>
      <c r="F44" s="376" t="s">
        <v>3181</v>
      </c>
      <c r="G44" s="376" t="s">
        <v>3182</v>
      </c>
      <c r="H44" s="373" t="s">
        <v>2796</v>
      </c>
      <c r="I44" s="374" t="s">
        <v>2796</v>
      </c>
      <c r="J44" s="421" t="s">
        <v>3183</v>
      </c>
      <c r="K44" s="423" t="s">
        <v>3187</v>
      </c>
      <c r="L44" s="329">
        <f>CONTINUA!BV44</f>
        <v>0</v>
      </c>
      <c r="M44" s="329">
        <f>CONTINUA!BW44</f>
        <v>0</v>
      </c>
      <c r="N44" s="895"/>
      <c r="O44" s="896" t="s">
        <v>3411</v>
      </c>
      <c r="P44" s="897">
        <v>0</v>
      </c>
      <c r="Q44" s="400"/>
      <c r="R44" s="401"/>
      <c r="S44" s="400"/>
      <c r="T44" s="401"/>
      <c r="U44" s="400"/>
      <c r="V44" s="401"/>
      <c r="W44" s="400"/>
      <c r="X44" s="401"/>
      <c r="Y44" s="400"/>
      <c r="Z44" s="401"/>
      <c r="AA44" s="400"/>
      <c r="AB44" s="401"/>
      <c r="AC44" s="400"/>
      <c r="AD44" s="401"/>
      <c r="AE44" s="400"/>
      <c r="AF44" s="401"/>
      <c r="AG44" s="400"/>
      <c r="AH44" s="401"/>
      <c r="AI44" s="400"/>
      <c r="AJ44" s="401"/>
      <c r="AK44" s="400"/>
      <c r="AL44" s="401"/>
      <c r="AM44" s="400"/>
      <c r="AN44" s="401"/>
      <c r="AO44" s="400"/>
      <c r="AP44" s="401"/>
      <c r="AQ44" s="400"/>
      <c r="AR44" s="401"/>
      <c r="AS44" s="400"/>
      <c r="AT44" s="401"/>
      <c r="AU44" s="400"/>
      <c r="AV44" s="401"/>
      <c r="AW44" s="400"/>
      <c r="AX44" s="401"/>
      <c r="AY44" s="400"/>
      <c r="AZ44" s="401"/>
      <c r="BA44" s="400"/>
      <c r="BB44" s="401"/>
      <c r="BC44" s="400"/>
      <c r="BD44" s="401"/>
      <c r="BE44" s="400"/>
      <c r="BF44" s="401"/>
      <c r="BG44" s="400"/>
      <c r="BH44" s="401"/>
      <c r="BI44" s="400"/>
      <c r="BJ44" s="401"/>
      <c r="BK44" s="400"/>
      <c r="BL44" s="401"/>
      <c r="BM44" s="400"/>
      <c r="BN44" s="401"/>
      <c r="BO44" s="400"/>
      <c r="BP44" s="401"/>
      <c r="BQ44" s="400"/>
      <c r="BR44" s="401"/>
      <c r="BS44" s="400"/>
      <c r="BT44" s="401"/>
      <c r="BU44" s="400"/>
      <c r="BV44" s="401"/>
      <c r="BW44" s="400"/>
      <c r="BX44" s="401"/>
      <c r="BY44" s="400"/>
      <c r="BZ44" s="401"/>
      <c r="CA44" s="400"/>
      <c r="CB44" s="401"/>
      <c r="CC44" s="400"/>
      <c r="CD44" s="401"/>
      <c r="CE44" s="400"/>
      <c r="CF44" s="401"/>
      <c r="CG44" s="400"/>
      <c r="CH44" s="401"/>
      <c r="CI44" s="400"/>
      <c r="CJ44" s="401"/>
      <c r="CK44" s="400"/>
      <c r="CL44" s="401"/>
      <c r="CM44" s="400"/>
      <c r="CN44" s="401"/>
      <c r="CO44" s="400"/>
      <c r="CP44" s="401"/>
      <c r="CQ44" s="400"/>
      <c r="CR44" s="401"/>
      <c r="CS44" s="400"/>
      <c r="CT44" s="401"/>
      <c r="CU44" s="400"/>
      <c r="CV44" s="401"/>
      <c r="CW44" s="400"/>
      <c r="CX44" s="401"/>
      <c r="CY44" s="400"/>
      <c r="CZ44" s="401"/>
      <c r="DA44" s="400"/>
      <c r="DB44" s="401"/>
      <c r="DC44" s="400"/>
      <c r="DD44" s="401"/>
      <c r="DE44" s="400"/>
      <c r="DF44" s="401"/>
      <c r="DG44" s="400"/>
      <c r="DH44" s="401"/>
      <c r="DI44" s="400"/>
      <c r="DJ44" s="401"/>
      <c r="DK44" s="400"/>
      <c r="DL44" s="401"/>
      <c r="DM44" s="400"/>
      <c r="DN44" s="401"/>
      <c r="DO44" s="400"/>
      <c r="DP44" s="401"/>
      <c r="DQ44" s="400"/>
      <c r="DR44" s="401"/>
      <c r="DS44" s="400"/>
      <c r="DT44" s="401"/>
      <c r="DU44" s="400"/>
      <c r="DV44" s="401"/>
      <c r="DW44" s="400"/>
      <c r="DX44" s="401"/>
      <c r="DY44" s="400"/>
      <c r="DZ44" s="401"/>
      <c r="EA44" s="400"/>
      <c r="EB44" s="401"/>
      <c r="EC44" s="400"/>
      <c r="ED44" s="401"/>
      <c r="EE44" s="400"/>
      <c r="EF44" s="401"/>
      <c r="EG44" s="400"/>
      <c r="EH44" s="401"/>
      <c r="EI44" s="400"/>
      <c r="EJ44" s="447"/>
      <c r="EK44" s="511"/>
      <c r="EL44" s="514"/>
      <c r="EM44" s="448"/>
      <c r="EN44" s="344"/>
      <c r="EO44" s="345"/>
      <c r="EP44" s="171">
        <f t="shared" si="22"/>
        <v>0</v>
      </c>
      <c r="EQ44" s="171">
        <f t="shared" si="23"/>
        <v>0</v>
      </c>
      <c r="ER44" s="171">
        <f t="shared" si="24"/>
        <v>0</v>
      </c>
      <c r="ES44" s="171">
        <f t="shared" si="25"/>
        <v>0</v>
      </c>
      <c r="ET44" s="171">
        <f t="shared" si="26"/>
        <v>0</v>
      </c>
      <c r="EU44" s="171">
        <f t="shared" si="27"/>
        <v>0</v>
      </c>
      <c r="EV44" s="172">
        <f t="shared" si="28"/>
        <v>0</v>
      </c>
      <c r="EW44" s="127"/>
      <c r="EX44" s="248">
        <f t="shared" si="60"/>
        <v>0</v>
      </c>
      <c r="EY44" s="174">
        <f>(L44*regular)+(M44*Cadeirantee)</f>
        <v>0</v>
      </c>
      <c r="EZ44" s="249">
        <f>SUMIF(FG44:GJ44,"&gt;0")</f>
        <v>0</v>
      </c>
      <c r="FA44" s="249">
        <f>SUMIF(FG44:GJ44,"&lt;0")+SUMIF(GN44:HP44,"&lt;0")</f>
        <v>0</v>
      </c>
      <c r="FB44" s="174">
        <v>0</v>
      </c>
      <c r="FC44" s="126">
        <f>N44*km*'VALORES TABELA'!$B$13</f>
        <v>0</v>
      </c>
      <c r="FD44" s="250">
        <f t="shared" si="61"/>
        <v>0</v>
      </c>
      <c r="FE44" s="105"/>
      <c r="FF44" s="118"/>
      <c r="FG44" s="118"/>
      <c r="FH44" s="118"/>
      <c r="FI44" s="118"/>
      <c r="FJ44" s="118"/>
      <c r="FK44" s="118"/>
      <c r="FL44" s="118"/>
      <c r="FM44" s="118"/>
      <c r="FN44" s="118"/>
      <c r="FO44" s="118"/>
      <c r="FP44" s="118"/>
      <c r="FQ44" s="118"/>
      <c r="FR44" s="118"/>
      <c r="FS44" s="118"/>
      <c r="FT44" s="118"/>
      <c r="FU44" s="118"/>
      <c r="FV44" s="118"/>
      <c r="FW44" s="118"/>
      <c r="FX44" s="118"/>
      <c r="FY44" s="118"/>
      <c r="FZ44" s="118"/>
      <c r="GA44" s="118"/>
      <c r="GB44" s="118"/>
      <c r="GC44" s="118"/>
      <c r="GD44" s="118"/>
      <c r="GE44" s="118"/>
      <c r="GF44" s="118"/>
      <c r="GG44" s="118"/>
      <c r="GH44" s="118"/>
      <c r="GI44" s="118"/>
      <c r="GJ44" s="118"/>
      <c r="GK44" s="252"/>
      <c r="GL44" s="103">
        <f t="shared" si="30"/>
        <v>0</v>
      </c>
      <c r="GM44" s="124"/>
      <c r="GN44" s="104"/>
      <c r="GO44" s="104"/>
      <c r="GP44" s="104"/>
      <c r="GQ44" s="104"/>
      <c r="GR44" s="104"/>
      <c r="GS44" s="104"/>
      <c r="GT44" s="104"/>
      <c r="GU44" s="104"/>
      <c r="GV44" s="104"/>
      <c r="GW44" s="104"/>
      <c r="GX44" s="104"/>
      <c r="GY44" s="104"/>
      <c r="GZ44" s="104"/>
      <c r="HA44" s="104"/>
      <c r="HB44" s="104"/>
      <c r="HC44" s="104"/>
      <c r="HD44" s="104"/>
      <c r="HE44" s="104"/>
      <c r="HF44" s="104"/>
      <c r="HG44" s="104"/>
      <c r="HH44" s="104"/>
      <c r="HI44" s="104"/>
      <c r="HJ44" s="104"/>
      <c r="HK44" s="104"/>
      <c r="HL44" s="104"/>
      <c r="HM44" s="104"/>
      <c r="HN44" s="104"/>
      <c r="HO44" s="104"/>
      <c r="HP44" s="104"/>
      <c r="HQ44" s="64"/>
      <c r="HR44" s="65"/>
      <c r="HS44" s="65"/>
      <c r="HT44" s="65"/>
      <c r="HU44" s="65"/>
      <c r="HV44" s="65"/>
      <c r="HW44" s="105"/>
      <c r="HX44" s="65"/>
      <c r="HY44" s="280">
        <f t="shared" si="62"/>
        <v>0</v>
      </c>
      <c r="HZ44" s="280">
        <f t="shared" si="63"/>
        <v>0</v>
      </c>
      <c r="IA44" s="280">
        <f t="shared" si="64"/>
        <v>0</v>
      </c>
      <c r="IB44" s="65"/>
      <c r="IC44" s="65"/>
    </row>
    <row r="45" spans="1:237" s="106" customFormat="1" ht="22.5" customHeight="1" thickBot="1" x14ac:dyDescent="0.3">
      <c r="A45" s="377" t="s">
        <v>3224</v>
      </c>
      <c r="B45" s="378" t="s">
        <v>3225</v>
      </c>
      <c r="C45" s="379" t="s">
        <v>3193</v>
      </c>
      <c r="D45" s="380" t="s">
        <v>3226</v>
      </c>
      <c r="E45" s="380" t="s">
        <v>3227</v>
      </c>
      <c r="F45" s="381" t="s">
        <v>3181</v>
      </c>
      <c r="G45" s="381" t="s">
        <v>3182</v>
      </c>
      <c r="H45" s="382" t="s">
        <v>2796</v>
      </c>
      <c r="I45" s="383" t="s">
        <v>2796</v>
      </c>
      <c r="J45" s="421" t="s">
        <v>3183</v>
      </c>
      <c r="K45" s="424" t="s">
        <v>60</v>
      </c>
      <c r="L45" s="329">
        <f>CONTINUA!BV45</f>
        <v>0</v>
      </c>
      <c r="M45" s="329">
        <f>CONTINUA!BW45</f>
        <v>0</v>
      </c>
      <c r="N45" s="895"/>
      <c r="O45" s="896" t="s">
        <v>3411</v>
      </c>
      <c r="P45" s="897">
        <v>0</v>
      </c>
      <c r="Q45" s="400"/>
      <c r="R45" s="401"/>
      <c r="S45" s="400"/>
      <c r="T45" s="401"/>
      <c r="U45" s="400"/>
      <c r="V45" s="401"/>
      <c r="W45" s="400"/>
      <c r="X45" s="401"/>
      <c r="Y45" s="400"/>
      <c r="Z45" s="401"/>
      <c r="AA45" s="400"/>
      <c r="AB45" s="401"/>
      <c r="AC45" s="400"/>
      <c r="AD45" s="401"/>
      <c r="AE45" s="400"/>
      <c r="AF45" s="401"/>
      <c r="AG45" s="400"/>
      <c r="AH45" s="401"/>
      <c r="AI45" s="400"/>
      <c r="AJ45" s="401"/>
      <c r="AK45" s="400"/>
      <c r="AL45" s="401"/>
      <c r="AM45" s="400"/>
      <c r="AN45" s="401"/>
      <c r="AO45" s="400"/>
      <c r="AP45" s="401"/>
      <c r="AQ45" s="400"/>
      <c r="AR45" s="401"/>
      <c r="AS45" s="400"/>
      <c r="AT45" s="401"/>
      <c r="AU45" s="400"/>
      <c r="AV45" s="401"/>
      <c r="AW45" s="400"/>
      <c r="AX45" s="401"/>
      <c r="AY45" s="400"/>
      <c r="AZ45" s="401"/>
      <c r="BA45" s="400"/>
      <c r="BB45" s="401"/>
      <c r="BC45" s="400"/>
      <c r="BD45" s="401"/>
      <c r="BE45" s="400"/>
      <c r="BF45" s="401"/>
      <c r="BG45" s="400"/>
      <c r="BH45" s="401"/>
      <c r="BI45" s="400"/>
      <c r="BJ45" s="401"/>
      <c r="BK45" s="400"/>
      <c r="BL45" s="401"/>
      <c r="BM45" s="400"/>
      <c r="BN45" s="401"/>
      <c r="BO45" s="400"/>
      <c r="BP45" s="401"/>
      <c r="BQ45" s="400"/>
      <c r="BR45" s="401"/>
      <c r="BS45" s="400"/>
      <c r="BT45" s="401"/>
      <c r="BU45" s="400"/>
      <c r="BV45" s="401"/>
      <c r="BW45" s="400"/>
      <c r="BX45" s="401"/>
      <c r="BY45" s="400"/>
      <c r="BZ45" s="401"/>
      <c r="CA45" s="400"/>
      <c r="CB45" s="401"/>
      <c r="CC45" s="400"/>
      <c r="CD45" s="401"/>
      <c r="CE45" s="400"/>
      <c r="CF45" s="401"/>
      <c r="CG45" s="400"/>
      <c r="CH45" s="401"/>
      <c r="CI45" s="400"/>
      <c r="CJ45" s="401"/>
      <c r="CK45" s="400"/>
      <c r="CL45" s="401"/>
      <c r="CM45" s="400"/>
      <c r="CN45" s="401"/>
      <c r="CO45" s="400"/>
      <c r="CP45" s="401"/>
      <c r="CQ45" s="400"/>
      <c r="CR45" s="401"/>
      <c r="CS45" s="400"/>
      <c r="CT45" s="401"/>
      <c r="CU45" s="400"/>
      <c r="CV45" s="401"/>
      <c r="CW45" s="400"/>
      <c r="CX45" s="401"/>
      <c r="CY45" s="400"/>
      <c r="CZ45" s="401"/>
      <c r="DA45" s="400"/>
      <c r="DB45" s="401"/>
      <c r="DC45" s="400"/>
      <c r="DD45" s="401"/>
      <c r="DE45" s="400"/>
      <c r="DF45" s="401"/>
      <c r="DG45" s="400"/>
      <c r="DH45" s="401"/>
      <c r="DI45" s="400"/>
      <c r="DJ45" s="401"/>
      <c r="DK45" s="400"/>
      <c r="DL45" s="401"/>
      <c r="DM45" s="400"/>
      <c r="DN45" s="401"/>
      <c r="DO45" s="400"/>
      <c r="DP45" s="401"/>
      <c r="DQ45" s="400"/>
      <c r="DR45" s="401"/>
      <c r="DS45" s="400"/>
      <c r="DT45" s="401"/>
      <c r="DU45" s="400"/>
      <c r="DV45" s="401"/>
      <c r="DW45" s="400"/>
      <c r="DX45" s="401"/>
      <c r="DY45" s="400"/>
      <c r="DZ45" s="401"/>
      <c r="EA45" s="400"/>
      <c r="EB45" s="401"/>
      <c r="EC45" s="400"/>
      <c r="ED45" s="401"/>
      <c r="EE45" s="400"/>
      <c r="EF45" s="401"/>
      <c r="EG45" s="400"/>
      <c r="EH45" s="401"/>
      <c r="EI45" s="400"/>
      <c r="EJ45" s="447"/>
      <c r="EK45" s="512"/>
      <c r="EL45" s="515"/>
      <c r="EM45" s="450"/>
      <c r="EN45" s="348"/>
      <c r="EO45" s="348"/>
      <c r="EP45" s="179">
        <f t="shared" si="22"/>
        <v>0</v>
      </c>
      <c r="EQ45" s="179">
        <f t="shared" si="23"/>
        <v>0</v>
      </c>
      <c r="ER45" s="179">
        <f t="shared" si="24"/>
        <v>0</v>
      </c>
      <c r="ES45" s="179">
        <f t="shared" si="25"/>
        <v>0</v>
      </c>
      <c r="ET45" s="179">
        <f t="shared" si="26"/>
        <v>0</v>
      </c>
      <c r="EU45" s="179">
        <f t="shared" si="27"/>
        <v>0</v>
      </c>
      <c r="EV45" s="172">
        <f t="shared" si="28"/>
        <v>0</v>
      </c>
      <c r="EW45" s="253"/>
      <c r="EX45" s="254">
        <v>0</v>
      </c>
      <c r="EY45" s="180">
        <v>0</v>
      </c>
      <c r="EZ45" s="255">
        <v>0</v>
      </c>
      <c r="FA45" s="255">
        <v>0</v>
      </c>
      <c r="FB45" s="180">
        <f>SUM(FF45:GI45)/2</f>
        <v>0</v>
      </c>
      <c r="FC45" s="256">
        <f>N45*km*'VALORES TABELA'!$B$13</f>
        <v>0</v>
      </c>
      <c r="FD45" s="250">
        <f t="shared" si="61"/>
        <v>0</v>
      </c>
      <c r="FE45" s="257"/>
      <c r="FF45" s="181">
        <f>((Q45+S45)*Percapita)+((R45+T45)*Cadeirante)</f>
        <v>0</v>
      </c>
      <c r="FG45" s="181">
        <f>((U45+W45)*Percapita/30*FG$4)+((V45+X45)*Cadeirante/30*FG$4)</f>
        <v>0</v>
      </c>
      <c r="FH45" s="181">
        <f>((Y45+AA45)*Percapita/30*FH$4)+((Z45+AB45)*Cadeirante/30*FH$4)</f>
        <v>0</v>
      </c>
      <c r="FI45" s="181">
        <f>((AC45+AE45)*Percapita/30*FI$4)+((AD45+AF45)*Cadeirante/30*FI$4)</f>
        <v>0</v>
      </c>
      <c r="FJ45" s="181">
        <f>((AG45+AI45)*Percapita/30*FJ$4)+((AH45+AJ45)*Cadeirante/30*FJ$4)</f>
        <v>0</v>
      </c>
      <c r="FK45" s="181">
        <f>((AK45+AM45)*Percapita/30*FK$4)+((AL45+AN45)*Cadeirante/30*FK$4)</f>
        <v>0</v>
      </c>
      <c r="FL45" s="181">
        <f>((AO45+AQ45)*Percapita/30*FL$4)+((AP45+AR45)*Cadeirante/30*FL$4)</f>
        <v>0</v>
      </c>
      <c r="FM45" s="181">
        <f>((AS45+AU45)*Percapita/30*FM$4)+((AT45+AV45)*Cadeirante/30*FM$4)</f>
        <v>0</v>
      </c>
      <c r="FN45" s="181">
        <f>((AW45+AY45)*Percapita/30*FN$4)+((AX45+AZ45)*Cadeirante/30*FN$4)</f>
        <v>0</v>
      </c>
      <c r="FO45" s="181">
        <f>((BA45+BC45)*Percapita/30*FO$4)+((BB45+BD45)*Cadeirante/30*FO$4)</f>
        <v>0</v>
      </c>
      <c r="FP45" s="181">
        <f>((BE45+BG45)*Percapita/30*FP$4)+((BF45+BH45)*Cadeirante/30*FP$4)</f>
        <v>0</v>
      </c>
      <c r="FQ45" s="181">
        <f>((BI45+BK45)*Percapita/30*FQ$4)+((BJ45+BL45)*Cadeirante/30*FQ$4)</f>
        <v>0</v>
      </c>
      <c r="FR45" s="181">
        <f>((BM45+BO45)*Percapita/30*FR$4)+((BN45+BP45)*Cadeirante/30*FR$4)</f>
        <v>0</v>
      </c>
      <c r="FS45" s="181">
        <f>((BQ45+BS45)*Percapita/30*FS$4)+((BR45+BT45)*Cadeirante/30*FS$4)</f>
        <v>0</v>
      </c>
      <c r="FT45" s="181">
        <f>((BU45+BW45)*Percapita/30*FT$4)+((BV45+BX45)*Cadeirante/30*FT$4)</f>
        <v>0</v>
      </c>
      <c r="FU45" s="181">
        <f>((BY45+CA45)*Percapita/30*FU$4)+((BZ45+CB45)*Cadeirante/30*FU$4)</f>
        <v>0</v>
      </c>
      <c r="FV45" s="181">
        <f>((CC45+CE45)*Percapita/30*FV$4)+((CD45+CF45)*Cadeirante/30*FV$4)</f>
        <v>0</v>
      </c>
      <c r="FW45" s="181">
        <f>((CG45+CI45)*Percapita/30*FW$4)+((CI45+CK45)*Cadeirante/30*FW$4)</f>
        <v>0</v>
      </c>
      <c r="FX45" s="181">
        <f>((CK45+CM45)*Percapita/30*FX$4)+((CL45+CN45)*Cadeirante/30*FX$4)</f>
        <v>0</v>
      </c>
      <c r="FY45" s="181">
        <f>((CO45+CQ45)*Percapita/30*FY$4)+((CP45+CR45)*Cadeirante/30*FY$4)</f>
        <v>0</v>
      </c>
      <c r="FZ45" s="181">
        <f>((CS45+CU45)*Percapita/30*FZ$4)+((CT45+CV45)*Cadeirante/30*FZ$4)</f>
        <v>0</v>
      </c>
      <c r="GA45" s="181">
        <f>((CW45+CY45)*Percapita/30*GA$4)+((CX45+CZ45)*Cadeirante/30*GA$4)</f>
        <v>0</v>
      </c>
      <c r="GB45" s="181">
        <f>((DA45+DC45)*Percapita/30*GB$4)+((DB45+DD45)*Cadeirante/30*GB$4)</f>
        <v>0</v>
      </c>
      <c r="GC45" s="181">
        <f>((DE45+DG45)*Percapita/30*GC$4)+((DF45+DH45)*Cadeirante/30*GC$4)</f>
        <v>0</v>
      </c>
      <c r="GD45" s="181">
        <f>((DI45+DK45)*Percapita/30*GD$4)+((DJ45+DL45)*Cadeirante/30*GD$4)</f>
        <v>0</v>
      </c>
      <c r="GE45" s="181">
        <f>((DM45+DO45)*Percapita/30*GE$4)+((DN45+DP45)*Cadeirante/30*GE$4)</f>
        <v>0</v>
      </c>
      <c r="GF45" s="181">
        <f>((DQ45+DS45)*Percapita/30*GF$4)+((DR45+DT45)*Cadeirante/30*GF$4)</f>
        <v>0</v>
      </c>
      <c r="GG45" s="181">
        <f>((DU45+DW45)*Percapita/30*GG$4)+((DV45+DX45)*Cadeirante/30*GG$4)</f>
        <v>0</v>
      </c>
      <c r="GH45" s="181">
        <f>((DY45+EA45)*Percapita/30*GH$4)+((DZ45+EB45)*Cadeirante/30*GH$4)</f>
        <v>0</v>
      </c>
      <c r="GI45" s="181">
        <f>((EC45+EE45)*Percapita/30*GI$4)+((ED45+EF45)*Cadeirante/30*GI$4)</f>
        <v>0</v>
      </c>
      <c r="GJ45" s="181">
        <f>((EG45+EI45)*Percapita)+((EH45+EJ45)*Cadeirante)</f>
        <v>0</v>
      </c>
      <c r="GK45" s="258"/>
      <c r="GL45" s="103">
        <f t="shared" si="30"/>
        <v>0</v>
      </c>
      <c r="GM45" s="124"/>
      <c r="GN45" s="182"/>
      <c r="GO45" s="182"/>
      <c r="GP45" s="182"/>
      <c r="GQ45" s="182"/>
      <c r="GR45" s="182"/>
      <c r="GS45" s="182"/>
      <c r="GT45" s="182"/>
      <c r="GU45" s="182"/>
      <c r="GV45" s="182"/>
      <c r="GW45" s="182"/>
      <c r="GX45" s="182"/>
      <c r="GY45" s="182"/>
      <c r="GZ45" s="182"/>
      <c r="HA45" s="182"/>
      <c r="HB45" s="182"/>
      <c r="HC45" s="182"/>
      <c r="HD45" s="182"/>
      <c r="HE45" s="182"/>
      <c r="HF45" s="182"/>
      <c r="HG45" s="182"/>
      <c r="HH45" s="182"/>
      <c r="HI45" s="182"/>
      <c r="HJ45" s="182"/>
      <c r="HK45" s="182"/>
      <c r="HL45" s="182"/>
      <c r="HM45" s="182"/>
      <c r="HN45" s="182"/>
      <c r="HO45" s="182"/>
      <c r="HP45" s="259"/>
      <c r="HQ45" s="64"/>
      <c r="HW45" s="257"/>
      <c r="HY45" s="280">
        <f t="shared" si="62"/>
        <v>0</v>
      </c>
      <c r="HZ45" s="280">
        <f t="shared" si="63"/>
        <v>0</v>
      </c>
      <c r="IA45" s="280">
        <f t="shared" si="64"/>
        <v>0</v>
      </c>
    </row>
    <row r="46" spans="1:237" s="106" customFormat="1" ht="22.5" customHeight="1" x14ac:dyDescent="0.25">
      <c r="A46" t="s">
        <v>3228</v>
      </c>
      <c r="B46" s="522" t="s">
        <v>3229</v>
      </c>
      <c r="C46" s="523">
        <v>1</v>
      </c>
      <c r="D46" s="524" t="s">
        <v>3230</v>
      </c>
      <c r="E46" s="524" t="s">
        <v>3231</v>
      </c>
      <c r="F46" s="525" t="s">
        <v>3181</v>
      </c>
      <c r="G46" s="525" t="s">
        <v>3182</v>
      </c>
      <c r="H46" s="350" t="s">
        <v>2798</v>
      </c>
      <c r="I46" s="351" t="s">
        <v>2798</v>
      </c>
      <c r="J46" s="409" t="s">
        <v>3183</v>
      </c>
      <c r="K46" s="410" t="s">
        <v>3184</v>
      </c>
      <c r="L46" s="329">
        <f>CONTINUA!BV46</f>
        <v>0</v>
      </c>
      <c r="M46" s="329">
        <f>CONTINUA!BW46</f>
        <v>0</v>
      </c>
      <c r="N46" s="895"/>
      <c r="O46" s="896" t="s">
        <v>3412</v>
      </c>
      <c r="P46" s="897">
        <v>0</v>
      </c>
      <c r="Q46" s="400"/>
      <c r="R46" s="401"/>
      <c r="S46" s="400"/>
      <c r="T46" s="401"/>
      <c r="U46" s="400"/>
      <c r="V46" s="401"/>
      <c r="W46" s="400"/>
      <c r="X46" s="401"/>
      <c r="Y46" s="400"/>
      <c r="Z46" s="401"/>
      <c r="AA46" s="400"/>
      <c r="AB46" s="401"/>
      <c r="AC46" s="400"/>
      <c r="AD46" s="401"/>
      <c r="AE46" s="400"/>
      <c r="AF46" s="401"/>
      <c r="AG46" s="400"/>
      <c r="AH46" s="401"/>
      <c r="AI46" s="400"/>
      <c r="AJ46" s="401"/>
      <c r="AK46" s="400"/>
      <c r="AL46" s="401"/>
      <c r="AM46" s="400"/>
      <c r="AN46" s="401"/>
      <c r="AO46" s="400"/>
      <c r="AP46" s="401"/>
      <c r="AQ46" s="400"/>
      <c r="AR46" s="401"/>
      <c r="AS46" s="400"/>
      <c r="AT46" s="401"/>
      <c r="AU46" s="400"/>
      <c r="AV46" s="401"/>
      <c r="AW46" s="400"/>
      <c r="AX46" s="401"/>
      <c r="AY46" s="400"/>
      <c r="AZ46" s="401"/>
      <c r="BA46" s="400"/>
      <c r="BB46" s="401"/>
      <c r="BC46" s="400"/>
      <c r="BD46" s="401"/>
      <c r="BE46" s="400"/>
      <c r="BF46" s="401"/>
      <c r="BG46" s="400"/>
      <c r="BH46" s="401"/>
      <c r="BI46" s="400"/>
      <c r="BJ46" s="401"/>
      <c r="BK46" s="400"/>
      <c r="BL46" s="401"/>
      <c r="BM46" s="400"/>
      <c r="BN46" s="401"/>
      <c r="BO46" s="400"/>
      <c r="BP46" s="401"/>
      <c r="BQ46" s="400"/>
      <c r="BR46" s="401"/>
      <c r="BS46" s="400"/>
      <c r="BT46" s="401"/>
      <c r="BU46" s="400"/>
      <c r="BV46" s="401"/>
      <c r="BW46" s="400"/>
      <c r="BX46" s="401"/>
      <c r="BY46" s="400"/>
      <c r="BZ46" s="401"/>
      <c r="CA46" s="400"/>
      <c r="CB46" s="401"/>
      <c r="CC46" s="400"/>
      <c r="CD46" s="401"/>
      <c r="CE46" s="400"/>
      <c r="CF46" s="401"/>
      <c r="CG46" s="400"/>
      <c r="CH46" s="401"/>
      <c r="CI46" s="400"/>
      <c r="CJ46" s="401"/>
      <c r="CK46" s="400"/>
      <c r="CL46" s="401"/>
      <c r="CM46" s="400"/>
      <c r="CN46" s="401"/>
      <c r="CO46" s="400"/>
      <c r="CP46" s="401"/>
      <c r="CQ46" s="400"/>
      <c r="CR46" s="401"/>
      <c r="CS46" s="400"/>
      <c r="CT46" s="401"/>
      <c r="CU46" s="400"/>
      <c r="CV46" s="401"/>
      <c r="CW46" s="400"/>
      <c r="CX46" s="401"/>
      <c r="CY46" s="400"/>
      <c r="CZ46" s="401"/>
      <c r="DA46" s="400"/>
      <c r="DB46" s="401"/>
      <c r="DC46" s="400"/>
      <c r="DD46" s="401"/>
      <c r="DE46" s="400"/>
      <c r="DF46" s="401"/>
      <c r="DG46" s="400"/>
      <c r="DH46" s="401"/>
      <c r="DI46" s="400"/>
      <c r="DJ46" s="401"/>
      <c r="DK46" s="400"/>
      <c r="DL46" s="401"/>
      <c r="DM46" s="400"/>
      <c r="DN46" s="401"/>
      <c r="DO46" s="400"/>
      <c r="DP46" s="401"/>
      <c r="DQ46" s="400"/>
      <c r="DR46" s="401"/>
      <c r="DS46" s="400"/>
      <c r="DT46" s="401"/>
      <c r="DU46" s="400"/>
      <c r="DV46" s="401"/>
      <c r="DW46" s="400"/>
      <c r="DX46" s="401"/>
      <c r="DY46" s="400"/>
      <c r="DZ46" s="401"/>
      <c r="EA46" s="400"/>
      <c r="EB46" s="401"/>
      <c r="EC46" s="400"/>
      <c r="ED46" s="401"/>
      <c r="EE46" s="400"/>
      <c r="EF46" s="401"/>
      <c r="EG46" s="400"/>
      <c r="EH46" s="401"/>
      <c r="EI46" s="400"/>
      <c r="EJ46" s="447"/>
      <c r="EK46" s="510"/>
      <c r="EL46" s="513"/>
      <c r="EM46" s="520"/>
      <c r="EN46" s="520"/>
      <c r="EO46" s="520"/>
      <c r="EP46" s="171">
        <f t="shared" si="22"/>
        <v>0</v>
      </c>
      <c r="EQ46" s="171">
        <f t="shared" si="23"/>
        <v>0</v>
      </c>
      <c r="ER46" s="171">
        <f t="shared" si="24"/>
        <v>0</v>
      </c>
      <c r="ES46" s="171">
        <f t="shared" si="25"/>
        <v>0</v>
      </c>
      <c r="ET46" s="171">
        <f t="shared" si="26"/>
        <v>0</v>
      </c>
      <c r="EU46" s="171">
        <f t="shared" si="27"/>
        <v>0</v>
      </c>
      <c r="EV46" s="172">
        <f t="shared" si="28"/>
        <v>0</v>
      </c>
      <c r="EW46" s="367">
        <f>IF(C46=4,IF(MAX(Q46:EJ48)&gt;0,(Especiall/30*(IF(($G46-$F46)=($G$5-$F$5),30,IF(DAY($G46)=31,($G46-$F46),($G46-$F46)+1)))),0),0)</f>
        <v>0</v>
      </c>
      <c r="EX46" s="248">
        <f t="shared" ref="EX46:EX49" si="65">FF46</f>
        <v>17508.5</v>
      </c>
      <c r="EY46" s="174">
        <f>(L46*regular)+(M46*Cadeirantee)</f>
        <v>0</v>
      </c>
      <c r="EZ46" s="249">
        <f>SUMIF(FG46:GJ46,"&gt;0")</f>
        <v>0</v>
      </c>
      <c r="FA46" s="249">
        <f>SUMIF(FG46:GJ46,"&lt;0")+SUMIF(GN46:HP46,"&lt;0")</f>
        <v>0</v>
      </c>
      <c r="FB46" s="174">
        <v>0</v>
      </c>
      <c r="FC46" s="175">
        <f>N46*km*'VALORES TABELA'!$B$13</f>
        <v>0</v>
      </c>
      <c r="FD46" s="250">
        <f>GL46</f>
        <v>0</v>
      </c>
      <c r="FE46" s="176">
        <f>(EW46+EW47+EW48+EW49+EX46+EX47+EX48+EX49+EY46+EY47+EY48+EY49+EY50+EZ46+EZ47+EZ48+EZ49+FA46+FA47+FA48+FA49+FC46+FC47+FC48+FC49+HY46-HZ46-IA46+FD46+FD47+FD48+FD49+FB50)</f>
        <v>17508.5</v>
      </c>
      <c r="FF46" s="177">
        <f>IF(C46=4,SUM(Q46+Q47+Q48+S46+S47+S48)*Percapita/30*FF$4+(R46+R47+R48+T46+T47+T48)*Cadeirante/30*FF$4,IF(C46=3,IF(Q49+S49=10,Fixo/30*FF$4+(Q46+Q47+Q48+S46+S47+S48)*Percapita/30*FF$4+(R49+T49)*Cadeirante/30*FF$4,IF(Q49+S49&lt;=9,(Q49+S49)*Crechee/30*FF$4)+(R49+T49)*Cadeirante/30*FF$4+(Q46+Q47+Q48+S46+S47+S48)*Percapita/30*FF$4)+IF(Q49+S49&gt;=11,Fixo/30*FF$4+(Q49+S49-10)*Crechee/30*FF$4,0),IF(C46=2,IF(R46+R47+R48+R49+T46+T47+T48+T49=1,Cadeirante/30*FF$4,IF(R46+R47+R48+R49+T46+T47+T48+T49=2,Fixo/30*FF$4,IF(R46+R47+R48+R49+T46+T47+T48+T49&gt;2,Fixo/30*FF$4+(R46+R47+R48+R49+T46+T47+T48+T49-2)*Cadeirante/30*FF$4)))+(Q46+Q47+Q48+S46+S47+S48)*Percapita/30*FF$4+(Q49+S49)*Crechee/30*FF$4,IF(C46=1,IF(Q46+Q47+Q48+R46+R47+R48+S46+S47+S48+T46+T47+T48&lt;=15,(Q46+Q47+Q48+S46+S47+S48)*Percapita/30*FF$4,IF(Q46+Q47+Q48+R46+R47+R48+S46+S47+S48+T46+T47+T48&gt;=16,Fixo/30*FF$4+(Q46+Q47+Q48+R46+R47+R48+S46+S47+S48+T46+T47-16)*Percapita/30*FF$4))))))</f>
        <v>17508.5</v>
      </c>
      <c r="FG46" s="177">
        <f>IF(C46=4,SUM(U46+U47+U48+W46+W47+W48)*Percapita/30*FG$4+(V46+V47+V48+X46+X47+X48)*Cadeirante/30*FG$4,IF(C46=3,IF(U49+W49=10,Fixo/30*FG$4+(U46+U47+U48+W46+W47+W48)*Percapita/30*FG$4+(V49+X49)*Cadeirante/30*FG$4,IF(U49+W49&lt;=9,(U49+W49)*Crechee/30*FG$4)+(V49+X49)*Cadeirante/30*FG$4+(U46+U47+U48+W46+W47+W48)*Percapita/30*FG$4)+IF(U49+W49&gt;=11,Fixo/30*FG$4+(U49+W49-10)*Crechee/30*FG$4,0),IF(C46=2,IF(V46+V47+V48+V49+X46+X47+X48+X49=1,Cadeirante/30*FG$4,IF(V46+V47+V48+V49+X46+X47+X48+X49=2,Fixo/30*FG$4,IF(V46+V47+V48+V49+X46+X47+X48+X49&gt;2,Fixo/30*FG$4+(V46+V47+V48+V49+X46+X47+X48+X49-2)*Cadeirante/30*FG$4)))+(U46+U47+U48+W46+W47+W48)*Percapita/30*FG$4+(U49+W49)*Crechee/30*FG$4,IF(C46=1,IF(U46+U47+U48+V46+V47+V48+W46+W47+W48+X46+X47+X48&lt;=15,(U46+U47+U48+W46+W47+W48)*Percapita/30*FG$4,IF(U46+U47+U48+V46+V47+V48+W46+W47+W48+X46+X47+X48&gt;=16,Fixo/30*FG$4+(U46+U47+U48+V46+V47+V48+W46+W47+W48+X46+X47-16)*Percapita/30*FG$4))))))</f>
        <v>0</v>
      </c>
      <c r="FH46" s="177">
        <f>IF(C46=4,SUM(Y46+Y47+Y48+AA46+AA47+AA48)*Percapita/30*FH$4+(Z46+Z47+Z48+AB46+AB47+AB48)*Cadeirante/30*FH$4,IF(C46=3,IF(Y49+AA49=10,Fixo/30*FH$4+(Y46+Y47+Y48+AA46+AA47+AA48)*Percapita/30*FH$4+(Z49+AB49)*Cadeirante/30*FH$4,IF(Y49+AA49&lt;=9,(Y49+AA49)*Crechee/30*FH$4)+(Z49+AB49)*Cadeirante/30*FH$4+(Y46+Y47+Y48+AA46+AA47+AA48)*Percapita/30*FH$4)+IF(Y49+AA49&gt;=11,Fixo/30*FH$4+(Y49+AA49-10)*Crechee/30*FH$4,0),IF(C46=2,IF(Z46+Z47+Z48+Z49+AB46+AB47+AB48+AB49=1,Cadeirante/30*FH$4,IF(Z46+Z47+Z48+Z49+AB46+AB47+AB48+AB49=2,Fixo/30*FH$4,IF(Z46+Z47+Z48+Z49+AB46+AB47+AB48+AB49&gt;2,Fixo/30*FH$4+(Z46+Z47+Z48+Z49+AB46+AB47+AB48+AB49-2)*Cadeirante/30*FH$4)))+(Y46+Y47+Y48+AA46+AA47+AA48)*Percapita/30*FH$4+(Y49+AA49)*Crechee/30*FH$4,IF(C46=1,IF(Y46+Y47+Y48+Z46+Z47+Z48+AA46+AA47+AA48+AB46+AB47+AB48&lt;=15,(Y46+Y47+Y48+AA46+AA47+AA48)*Percapita/30*FH$4,IF(Y46+Y47+Y48+Z46+Z47+Z48+AA46+AA47+AA48+AB46+AB47+AB48&gt;=16,Fixo/30*FH$4+(Y46+Y47+Y48+Z46+Z47+Z48+AA46+AA47+AA48+AB46+AB47-16)*Percapita/30*FH$4))))))</f>
        <v>0</v>
      </c>
      <c r="FI46" s="177">
        <f>IF(C46=4,SUM(AC46+AC47+AC48+AE46+AE47+AE48)*Percapita/30*FI$4+(AD46+AD47+AD48+AF46+AF47+AF48)*Cadeirante/30*FI$4,IF(C46=3,IF(AC49+AE49=10,Fixo/30*FI$4+(AC46+AC47+AC48+AE46+AE47+AE48)*Percapita/30*FI$4+(AD49+AF49)*Cadeirante/30*FI$4,IF(AC49+AE49&lt;=9,(AC49+AE49)*Crechee/30*FI$4)+(AD49+AF49)*Cadeirante/30*FI$4+(AC46+AC47+AC48+AE46+AE47+AE48)*Percapita/30*FI$4)+IF(AC49+AE49&gt;=11,Fixo/30*FI$4+(AC49+AE49-10)*Crechee/30*FI$4,0),IF(C46=2,IF(AD46+AD47+AD48+AD49+AF46+AF47+AF48+AF49=1,Cadeirante/30*FI$4,IF(AD46+AD47+AD48+AD49+AF46+AF47+AF48+AF49=2,Fixo/30*FI$4,IF(AD46+AD47+AD48+AD49+AF46+AF47+AF48+AF49&gt;2,Fixo/30*FI$4+(AD46+AD47+AD48+AD49+AF46+AF47+AF48+AF49-2)*Cadeirante/30*FI$4)))+(AC46+AC47+AC48+AE46+AE47+AE48)*Percapita/30*FI$4+(AC49+AE49)*Crechee/30*FI$4,IF(C46=1,IF(AC46+AC47+AC48+AD46+AD47+AD48+AE46+AE47+AE48+AF46+AF47+AF48&lt;=15,(AC46+AC47+AC48+AE46+AE47+AE48)*Percapita/30*FI$4,IF(AC46+AC47+AC48+AD46+AD47+AD48+AE46+AE47+AE48+AF46+AF47+AF48&gt;=16,Fixo/30*FI$4+(AC46+AC47+AC48+AD46+AD47+AD48+AE46+AE47+AE48+AF46+AF47-16)*Percapita/30*FI$4))))))</f>
        <v>0</v>
      </c>
      <c r="FJ46" s="177">
        <f>IF(C46=4,SUM(AG46+AG47+AG48+AI46+AI47+AI48)*Percapita/30*FJ$4+(AH46+AH47+AH48+AJ46+AJ47+AJ48)*Cadeirante/30*FJ$4,IF(C46=3,IF(AG49+AI49=10,Fixo/30*FJ$4+(AG46+AG47+AG48+AI46+AI47+AI48)*Percapita/30*FJ$4+(AH49+AJ49)*Cadeirante/30*FJ$4,IF(AG49+AI49&lt;=9,(AG49+AI49)*Crechee/30*FJ$4)+(AH49+AJ49)*Cadeirante/30*FJ$4+(AG46+AG47+AG48+AI46+AI47+AI48)*Percapita/30*FJ$4)+IF(AG49+AI49&gt;=11,Fixo/30*FJ$4+(AG49+AI49-10)*Crechee/30*FJ$4,0),IF(C46=2,IF(AH46+AH47+AH48+AH49+AJ46+AJ47+AJ48+AJ49=1,Cadeirante/30*FJ$4,IF(AH46+AH47+AH48+AH49+AJ46+AJ47+AJ48+AJ49=2,Fixo/30*FJ$4,IF(AH46+AH47+AH48+AH49+AJ46+AJ47+AJ48+AJ49&gt;2,Fixo/30*FJ$4+(AH46+AH47+AH48+AH49+AJ46+AJ47+AJ48+AJ49-2)*Cadeirante/30*FJ$4)))+(AG46+AG47+AG48+AI46+AI47+AI48)*Percapita/30*FJ$4+(AG49+AI49)*Crechee/30*FJ$4,IF(C46=1,IF(AG46+AG47+AG48+AH46+AH47+AH48+AI46+AI47+AI48+AJ46+AJ47+AJ48&lt;=15,(AG46+AG47+AG48+AI46+AI47+AI48)*Percapita/30*FJ$4,IF(AG46+AG47+AG48+AH46+AH47+AH48+AI46+AI47+AI48+AJ46+AJ47+AJ48&gt;=16,Fixo/30*FJ$4+(AG46+AG47+AG48+AH46+AH47+AH48+AI46+AI47+AI48+AJ46+AJ47-16)*Percapita/30*FJ$4))))))</f>
        <v>0</v>
      </c>
      <c r="FK46" s="177">
        <f>IF(C46=4,SUM(AK46+AK47+AK48+AM46+AM47+AM48)*Percapita/30*FK$4+(AL46+AL47+AL48+AN46+AN47+AN48)*Cadeirante/30*FK$4,IF(C46=3,IF(AK49+AM49=10,Fixo/30*FK$4+(AK46+AK47+AK48+AM46+AM47+AM48)*Percapita/30*FK$4+(AL49+AN49)*Cadeirante/30*FK$4,IF(AK49+AM49&lt;=9,(AK49+AM49)*Crechee/30*FK$4)+(AL49+AN49)*Cadeirante/30*FK$4+(AK46+AK47+AK48+AM46+AM47+AM48)*Percapita/30*FK$4)+IF(AK49+AM49&gt;=11,Fixo/30*FK$4+(AK49+AM49-10)*Crechee/30*FK$4,0),IF(C46=2,IF(AL46+AL47+AL48+AL49+AN46+AN47+AN48+AN49=1,Cadeirante/30*FK$4,IF(AL46+AL47+AL48+AL49+AN46+AN47+AN48+AN49=2,Fixo/30*FK$4,IF(AL46+AL47+AL48+AL49+AN46+AN47+AN48+AN49&gt;2,Fixo/30*FK$4+(AL46+AL47+AL48+AL49+AN46+AN47+AN48+AN49-2)*Cadeirante/30*FK$4)))+(AK46+AK47+AK48+AM46+AM47+AM48)*Percapita/30*FK$4+(AK49+AM49)*Crechee/30*FK$4,IF(C46=1,IF(AK46+AK47+AK48+AL46+AL47+AL48+AM46+AM47+AM48+AN46+AN47+AN48&lt;=15,(AK46+AK47+AK48+AM46+AM47+AM48)*Percapita/30*FK$4,IF(AK46+AK47+AK48+AL46+AL47+AL48+AM46+AM47+AM48+AN46+AN47+AN48&gt;=16,Fixo/30*FK$4+(AK46+AK47+AK48+AL46+AL47+AL48+AM46+AM47+AM48+AN46+AN47-16)*Percapita/30*FK$4))))))</f>
        <v>0</v>
      </c>
      <c r="FL46" s="177">
        <f>IF(C46=4,SUM(AO46+AO47+AO48+AQ46+AQ47+AQ48)*Percapita/30*FL$4+(AP46+AP47+AP48+AR46+AR47+AR48)*Cadeirante/30*FL$4,IF(C46=3,IF(AO49+AQ49=10,Fixo/30*FL$4+(AO46+AO47+AO48+AQ46+AQ47+AQ48)*Percapita/30*FL$4+(AP49+AR49)*Cadeirante/30*FL$4,IF(AO49+AQ49&lt;=9,(AO49+AQ49)*Crechee/30*FL$4)+(AP49+AR49)*Cadeirante/30*FL$4+(AO46+AO47+AO48+AQ46+AQ47+AQ48)*Percapita/30*FL$4)+IF(AO49+AQ49&gt;=11,Fixo/30*FL$4+(AO49+AQ49-10)*Crechee/30*FL$4,0),IF(C46=2,IF(AP46+AP47+AP48+AP49+AR46+AR47+AR48+AR49=1,Cadeirante/30*FL$4,IF(AP46+AP47+AP48+AP49+AR46+AR47+AR48+AR49=2,Fixo/30*FL$4,IF(AP46+AP47+AP48+AP49+AR46+AR47+AR48+AR49&gt;2,Fixo/30*FL$4+(AP46+AP47+AP48+AP49+AR46+AR47+AR48+AR49-2)*Cadeirante/30*FL$4)))+(AO46+AO47+AO48+AQ46+AQ47+AQ48)*Percapita/30*FL$4+(AO49+AQ49)*Crechee/30*FL$4,IF(C46=1,IF(AO46+AO47+AO48+AP46+AP47+AP48+AQ46+AQ47+AQ48+AR46+AR47+AR48&lt;=15,(AO46+AO47+AO48+AQ46+AQ47+AQ48)*Percapita/30*FL$4,IF(AO46+AO47+AO48+AP46+AP47+AP48+AQ46+AQ47+AQ48+AR46+AR47+AR48&gt;=16,Fixo/30*FL$4+(AO46+AO47+AO48+AP46+AP47+AP48+AQ46+AQ47+AQ48+AR46+AR47-16)*Percapita/30*FL$4))))))</f>
        <v>0</v>
      </c>
      <c r="FM46" s="177">
        <f>IF(C46=4,SUM(AS46+AS47+AS48+AU46+AU47+AU48)*Percapita/30*FM$4+(AT46+AT47+AT48+AV46+AV47+AV48)*Cadeirante/30*FM$4,IF(C46=3,IF(AS49+AU49=10,Fixo/30*FM$4+(AS46+AS47+AS48+AU46+AU47+AU48)*Percapita/30*FM$4+(AT49+AV49)*Cadeirante/30*FM$4,IF(AS49+AU49&lt;=9,(AS49+AU49)*Crechee/30*FM$4)+(AT49+AV49)*Cadeirante/30*FM$4+(AS46+AS47+AS48+AU46+AU47+AU48)*Percapita/30*FM$4)+IF(AS49+AU49&gt;=11,Fixo/30*FM$4+(AS49+AU49-10)*Crechee/30*FM$4,0),IF(C46=2,IF(AT46+AT47+AT48+AT49+AV46+AV47+AV48+AV49=1,Cadeirante/30*FM$4,IF(AT46+AT47+AT48+AT49+AV46+AV47+AV48+AV49=2,Fixo/30*FM$4,IF(AT46+AT47+AT48+AT49+AV46+AV47+AV48+AV49&gt;2,Fixo/30*FM$4+(AT46+AT47+AT48+AT49+AV46+AV47+AV48+AV49-2)*Cadeirante/30*FM$4)))+(AS46+AS47+AS48+AU46+AU47+AU48)*Percapita/30*FM$4+(AS49+AU49)*Crechee/30*FM$4,IF(C46=1,IF(AS46+AS47+AS48+AT46+AT47+AT48+AU46+AU47+AU48+AV46+AV47+AV48&lt;=15,(AS46+AS47+AS48+AU46+AU47+AU48)*Percapita/30*FM$4,IF(AS46+AS47+AS48+AT46+AT47+AT48+AU46+AU47+AU48+AV46+AV47+AV48&gt;=16,Fixo/30*FM$4+(AS46+AS47+AS48+AT46+AT47+AT48+AU46+AU47+AU48+AV46+AV47-16)*Percapita/30*FM$4))))))</f>
        <v>0</v>
      </c>
      <c r="FN46" s="177">
        <f>IF(C46=4,SUM(AW46+AW47+AW48+AY46+AY47+AY48)*Percapita/30*FN$4+(AX46+AX47+AX48+AZ46+AZ47+AZ48)*Cadeirante/30*FN$4,IF(C46=3,IF(AW49+AY49=10,Fixo/30*FN$4+(AW46+AW47+AW48+AY46+AY47+AY48)*Percapita/30*FN$4+(AX49+AZ49)*Cadeirante/30*FN$4,IF(AW49+AY49&lt;=9,(AW49+AY49)*Crechee/30*FN$4)+(AX49+AZ49)*Cadeirante/30*FN$4+(AW46+AW47+AW48+AY46+AY47+AY48)*Percapita/30*FN$4)+IF(AW49+AY49&gt;=11,Fixo/30*FN$4+(AW49+AY49-10)*Crechee/30*FN$4,0),IF(C46=2,IF(AX46+AX47+AX48+AX49+AZ46+AZ47+AZ48+AZ49=1,Cadeirante/30*FN$4,IF(AX46+AX47+AX48+AX49+AZ46+AZ47+AZ48+AZ49=2,Fixo/30*FN$4,IF(AX46+AX47+AX48+AX49+AZ46+AZ47+AZ48+AZ49&gt;2,Fixo/30*FN$4+(AX46+AX47+AX48+AX49+AZ46+AZ47+AZ48+AZ49-2)*Cadeirante/30*FN$4)))+(AW46+AW47+AW48+AY46+AY47+AY48)*Percapita/30*FN$4+(AW49+AY49)*Crechee/30*FN$4,IF(C46=1,IF(AW46+AW47+AW48+AX46+AX47+AX48+AY46+AY47+AY48+AZ46+AZ47+AZ48&lt;=15,(AW46+AW47+AW48+AY46+AY47+AY48)*Percapita/30*FN$4,IF(AW46+AW47+AW48+AX46+AX47+AX48+AY46+AY47+AY48+AZ46+AZ47+AZ48&gt;=16,Fixo/30*FN$4+(AW46+AW47+AW48+AX46+AX47+AX48+AY46+AY47+AY48+AZ46+AZ47-16)*Percapita/30*FN$4))))))</f>
        <v>0</v>
      </c>
      <c r="FO46" s="177">
        <f>IF(C46=4,SUM(BA46+BA47+BA48+BC46+BC47+BC48)*Percapita/30*FO$4+(BB46+BB47+BB48+BD46+BD47+BD48)*Cadeirante/30*FO$4,IF(C46=3,IF(BA49+BC49=10,Fixo/30*FO$4+(BA46+BA47+BA48+BC46+BC47+BC48)*Percapita/30*FO$4+(BB49+BD49)*Cadeirante/30*FO$4,IF(BA49+BC49&lt;=9,(BA49+BC49)*Crechee/30*FO$4)+(BB49+BD49)*Cadeirante/30*FO$4+(BA46+BA47+BA48+BC46+BC47+BC48)*Percapita/30*FO$4)+IF(BA49+BC49&gt;=11,Fixo/30*FO$4+(BA49+BC49-10)*Crechee/30*FO$4,0),IF(C46=2,IF(BB46+BB47+BB48+BB49+BD46+BD47+BD48+BD49=1,Cadeirante/30*FO$4,IF(BB46+BB47+BB48+BB49+BD46+BD47+BD48+BD49=2,Fixo/30*FO$4,IF(BB46+BB47+BB48+BB49+BD46+BD47+BD48+BD49&gt;2,Fixo/30*FO$4+(BB46+BB47+BB48+BB49+BD46+BD47+BD48+BD49-2)*Cadeirante/30*FO$4)))+(BA46+BA47+BA48+BC46+BC47+BC48)*Percapita/30*FO$4+(BA49+BC49)*Crechee/30*FO$4,IF(C46=1,IF(BA46+BA47+BA48+BB46+BB47+BB48+BC46+BC47+BC48+BD46+BD47+BD48&lt;=15,(BA46+BA47+BA48+BC46+BC47+BC48)*Percapita/30*FO$4,IF(BA46+BA47+BA48+BB46+BB47+BB48+BC46+BC47+BC48+BD46+BD47+BD48&gt;=16,Fixo/30*FO$4+(BA46+BA47+BA48+BB46+BB47+BB48+BC46+BC47+BC48+BD46+BD47-16)*Percapita/30*FO$4))))))</f>
        <v>0</v>
      </c>
      <c r="FP46" s="177">
        <f>IF(C46=4,SUM(BE46+BE47+BE48+BG46+BG47+BG48)*Percapita/30*FP$4+(BF46+BF47+BF48+BH46+BH47+BH48)*Cadeirante/30*FP$4,IF(C46=3,IF(BE49+BG49=10,Fixo/30*FP$4+(BE46+BE47+BE48+BG46+BG47+BG48)*Percapita/30*FP$4+(BF49+BH49)*Cadeirante/30*FP$4,IF(BE49+BG49&lt;=9,(BE49+BG49)*Crechee/30*FP$4)+(BF49+BH49)*Cadeirante/30*FP$4+(BE46+BE47+BE48+BG46+BG47+BG48)*Percapita/30*FP$4)+IF(BE49+BG49&gt;=11,Fixo/30*FP$4+(BE49+BG49-10)*Crechee/30*FP$4,0),IF(C46=2,IF(BF46+BF47+BF48+BF49+BH46+BH47+BH48+BH49=1,Cadeirante/30*FP$4,IF(BF46+BF47+BF48+BF49+BH46+BH47+BH48+BH49=2,Fixo/30*FP$4,IF(BF46+BF47+BF48+BF49+BH46+BH47+BH48+BH49&gt;2,Fixo/30*FP$4+(BF46+BF47+BF48+BF49+BH46+BH47+BH48+BH49-2)*Cadeirante/30*FP$4)))+(BE46+BE47+BE48+BG46+BG47+BG48)*Percapita/30*FP$4+(BE49+BG49)*Crechee/30*FP$4,IF(C46=1,IF(BE46+BE47+BE48+BF46+BF47+BF48+BG46+BG47+BG48+BH46+BH47+BH48&lt;=15,(BE46+BE47+BE48+BG46+BG47+BG48)*Percapita/30*FP$4,IF(BE46+BE47+BE48+BF46+BF47+BF48+BG46+BG47+BG48+BH46+BH47+BH48&gt;=16,Fixo/30*FP$4+(BE46+BE47+BE48+BF46+BF47+BF48+BG46+BG47+BG48+BH46+BH47-16)*Percapita/30*FP$4))))))</f>
        <v>0</v>
      </c>
      <c r="FQ46" s="177">
        <f>IF(C46=4,SUM(BI46+BI47+BI48+BK46+BK47+BK48)*Percapita/30*FQ$4+(BJ46+BJ47+BJ48+BL46+BL47+BL48)*Cadeirante/30*FQ$4,IF(C46=3,IF(BI49+BK49=10,Fixo/30*FQ$4+(BI46+BI47+BI48+BK46+BK47+BK48)*Percapita/30*FQ$4+(BJ49+BL49)*Cadeirante/30*FQ$4,IF(BI49+BK49&lt;=9,(BI49+BK49)*Crechee/30*FQ$4)+(BJ49+BL49)*Cadeirante/30*FQ$4+(BI46+BI47+BI48+BK46+BK47+BK48)*Percapita/30*FQ$4)+IF(BI49+BK49&gt;=11,Fixo/30*FQ$4+(BI49+BK49-10)*Crechee/30*FQ$4,0),IF(C46=2,IF(BJ46+BJ47+BJ48+BJ49+BL46+BL47+BL48+BL49=1,Cadeirante/30*FQ$4,IF(BJ46+BJ47+BJ48+BJ49+BL46+BL47+BL48+BL49=2,Fixo/30*FQ$4,IF(BJ46+BJ47+BJ48+BJ49+BL46+BL47+BL48+BL49&gt;2,Fixo/30*FQ$4+(BJ46+BJ47+BJ48+BJ49+BL46+BL47+BL48+BL49-2)*Cadeirante/30*FQ$4)))+(BI46+BI47+BI48+BK46+BK47+BK48)*Percapita/30*FQ$4+(BI49+BK49)*Crechee/30*FQ$4,IF(C46=1,IF(BI46+BI47+BI48+BJ46+BJ47+BJ48+BK46+BK47+BK48+BL46+BL47+BL48&lt;=15,(BI46+BI47+BI48+BK46+BK47+BK48)*Percapita/30*FQ$4,IF(BI46+BI47+BI48+BJ46+BJ47+BJ48+BK46+BK47+BK48+BL46+BL47+BL48&gt;=16,Fixo/30*FQ$4+(BI46+BI47+BI48+BJ46+BJ47+BJ48+BK46+BK47+BK48+BL46+BL47-16)*Percapita/30*FQ$4))))))</f>
        <v>0</v>
      </c>
      <c r="FR46" s="177">
        <f>IF(C46=4,SUM(BM46+BM47+BM48+BO46+BO47+BO48)*Percapita/30*FR$4+(BN46+BN47+BN48+BP46+BP47+BP48)*Cadeirante/30*FR$4,IF(C46=3,IF(BM49+BO49=10,Fixo/30*FR$4+(BM46+BM47+BM48+BO46+BO47+BO48)*Percapita/30*FR$4+(BN49+BP49)*Cadeirante/30*FR$4,IF(BM49+BO49&lt;=9,(BM49+BO49)*Crechee/30*FR$4)+(BN49+BP49)*Cadeirante/30*FR$4+(BM46+BM47+BM48+BO46+BO47+BO48)*Percapita/30*FR$4)+IF(BM49+BO49&gt;=11,Fixo/30*FR$4+(BM49+BO49-10)*Crechee/30*FR$4,0),IF(C46=2,IF(BN46+BN47+BN48+BN49+BP46+BP47+BP48+BP49=1,Cadeirante/30*FR$4,IF(BN46+BN47+BN48+BN49+BP46+BP47+BP48+BP49=2,Fixo/30*FR$4,IF(BN46+BN47+BN48+BN49+BP46+BP47+BP48+BP49&gt;2,Fixo/30*FR$4+(BN46+BN47+BN48+BN49+BP46+BP47+BP48+BP49-2)*Cadeirante/30*FR$4)))+(BM46+BM47+BM48+BO46+BO47+BO48)*Percapita/30*FR$4+(BM49+BO49)*Crechee/30*FR$4,IF(C46=1,IF(BM46+BM47+BM48+BN46+BN47+BN48+BO46+BO47+BO48+BP46+BP47+BP48&lt;=15,(BM46+BM47+BM48+BO46+BO47+BO48)*Percapita/30*FR$4,IF(BM46+BM47+BM48+BN46+BN47+BN48+BO46+BO47+BO48+BP46+BP47+BP48&gt;=16,Fixo/30*FR$4+(BM46+BM47+BM48+BN46+BN47+BN48+BO46+BO47+BO48+BP46+BP47-16)*Percapita/30*FR$4))))))</f>
        <v>0</v>
      </c>
      <c r="FS46" s="177">
        <f>IF(C46=4,SUM(BQ46+BQ47+BQ48+BS46+BS47+BS48)*Percapita/30*FS$4+(BR46+BR47+BR48+BT46+BT47+BT48)*Cadeirante/30*FS$4,IF(C46=3,IF(BQ49+BS49=10,Fixo/30*FS$4+(BQ46+BQ47+BQ48+BS46+BS47+BS48)*Percapita/30*FS$4+(BR49+BT49)*Cadeirante/30*FS$4,IF(BQ49+BS49&lt;=9,(BQ49+BS49)*Crechee/30*FS$4)+(BR49+BT49)*Cadeirante/30*FS$4+(BQ46+BQ47+BQ48+BS46+BS47+BS48)*Percapita/30*FS$4)+IF(BQ49+BS49&gt;=11,Fixo/30*FS$4+(BQ49+BS49-10)*Crechee/30*FS$4,0),IF(C46=2,IF(BR46+BR47+BR48+BR49+BT46+BT47+BT48+BT49=1,Cadeirante/30*FS$4,IF(BR46+BR47+BR48+BR49+BT46+BT47+BT48+BT49=2,Fixo/30*FS$4,IF(BR46+BR47+BR48+BR49+BT46+BT47+BT48+BT49&gt;2,Fixo/30*FS$4+(BR46+BR47+BR48+BR49+BT46+BT47+BT48+BT49-2)*Cadeirante/30*FS$4)))+(BQ46+BQ47+BQ48+BS46+BS47+BS48)*Percapita/30*FS$4+(BQ49+BS49)*Crechee/30*FS$4,IF(C46=1,IF(BQ46+BQ47+BQ48+BR46+BR47+BR48+BS46+BS47+BS48+BT46+BT47+BT48&lt;=15,(BQ46+BQ47+BQ48+BS46+BS47+BS48)*Percapita/30*FS$4,IF(BQ46+BQ47+BQ48+BR46+BR47+BR48+BS46+BS47+BS48+BT46+BT47+BT48&gt;=16,Fixo/30*FS$4+(BQ46+BQ47+BQ48+BR46+BR47+BR48+BS46+BS47+BS48+BT46+BT47-16)*Percapita/30*FS$4))))))</f>
        <v>0</v>
      </c>
      <c r="FT46" s="177">
        <f>IF(C46=4,SUM(BU46+BU47+BU48+BW46+BW47+BW48)*Percapita/30*FT$4+(BV46+BV47+BV48+BX46+BX47+BX48)*Cadeirante/30*FT$4,IF(C46=3,IF(BU49+BW49=10,Fixo/30*FT$4+(BU46+BU47+BU48+BW46+BW47+BW48)*Percapita/30*FT$4+(BV49+BX49)*Cadeirante/30*FT$4,IF(BU49+BW49&lt;=9,(BU49+BW49)*Crechee/30*FT$4)+(BV49+BX49)*Cadeirante/30*FT$4+(BU46+BU47+BU48+BW46+BW47+BW48)*Percapita/30*FT$4)+IF(BU49+BW49&gt;=11,Fixo/30*FT$4+(BU49+BW49-10)*Crechee/30*FT$4,0),IF(C46=2,IF(BV46+BV47+BV48+BV49+BX46+BX47+BX48+BX49=1,Cadeirante/30*FT$4,IF(BV46+BV47+BV48+BV49+BX46+BX47+BX48+BX49=2,Fixo/30*FT$4,IF(BV46+BV47+BV48+BV49+BX46+BX47+BX48+BX49&gt;2,Fixo/30*FT$4+(BV46+BV47+BV48+BV49+BX46+BX47+BX48+BX49-2)*Cadeirante/30*FT$4)))+(BU46+BU47+BU48+BW46+BW47+BW48)*Percapita/30*FT$4+(BU49+BW49)*Crechee/30*FT$4,IF(C46=1,IF(BU46+BU47+BU48+BV46+BV47+BV48+BW46+BW47+BW48+BX46+BX47+BX48&lt;=15,(BU46+BU47+BU48+BW46+BW47+BW48)*Percapita/30*FT$4,IF(BU46+BU47+BU48+BV46+BV47+BV48+BW46+BW47+BW48+BX46+BX47+BX48&gt;=16,Fixo/30*FT$4+(BU46+BU47+BU48+BV46+BV47+BV48+BW46+BW47+BW48+BX46+BX47-16)*Percapita/30*FT$4))))))</f>
        <v>0</v>
      </c>
      <c r="FU46" s="177">
        <f>IF(C46=4,SUM(BY46+BY47+BY48+CA46+CA47+CA48)*Percapita/30*FU$4+(BZ46+BZ47+BZ48+CB46+CB47+CB48)*Cadeirante/30*FU$4,IF(C46=3,IF(BY49+CA49=10,Fixo/30*FU$4+(BY46+BY47+BY48+CA46+CA47+CA48)*Percapita/30*FU$4+(BZ49+CB49)*Cadeirante/30*FU$4,IF(BY49+CA49&lt;=9,(BY49+CA49)*Crechee/30*FU$4)+(BZ49+CB49)*Cadeirante/30*FU$4+(BY46+BY47+BY48+CA46+CA47+CA48)*Percapita/30*FU$4)+IF(BY49+CA49&gt;=11,Fixo/30*FU$4+(BY49+CA49-10)*Crechee/30*FU$4,0),IF(C46=2,IF(BZ46+BZ47+BZ48+BZ49+CB46+CB47+CB48+CB49=1,Cadeirante/30*FU$4,IF(BZ46+BZ47+BZ48+BZ49+CB46+CB47+CB48+CB49=2,Fixo/30*FU$4,IF(BZ46+BZ47+BZ48+BZ49+CB46+CB47+CB48+CB49&gt;2,Fixo/30*FU$4+(BZ46+BZ47+BZ48+BZ49+CB46+CB47+CB48+CB49-2)*Cadeirante/30*FU$4)))+(BY46+BY47+BY48+CA46+CA47+CA48)*Percapita/30*FU$4+(BY49+CA49)*Crechee/30*FU$4,IF(C46=1,IF(BY46+BY47+BY48+BZ46+BZ47+BZ48+CA46+CA47+CA48+CB46+CB47+CB48&lt;=15,(BY46+BY47+BY48+CA46+CA47+CA48)*Percapita/30*FU$4,IF(BY46+BY47+BY48+BZ46+BZ47+BZ48+CA46+CA47+CA48+CB46+CB47+CB48&gt;=16,Fixo/30*FU$4+(BY46+BY47+BY48+BZ46+BZ47+BZ48+CA46+CA47+CA48+CB46+CB47-16)*Percapita/30*FU$4))))))</f>
        <v>0</v>
      </c>
      <c r="FV46" s="177">
        <f>IF(C46=4,SUM(CC46+CC47+CC48+CE46+CE47+CE48)*Percapita/30*FV$4+(CD46+CD47+CD48+CF46+CF47+CF48)*Cadeirante/30*FV$4,IF(C46=3,IF(CC49+CE49=10,Fixo/30*FV$4+(CC46+CC47+CC48+CE46+CE47+CE48)*Percapita/30*FV$4+(CD49+CF49)*Cadeirante/30*FV$4,IF(CC49+CE49&lt;=9,(CC49+CE49)*Crechee/30*FV$4)+(CD49+CF49)*Cadeirante/30*FV$4+(CC46+CC47+CC48+CE46+CE47+CE48)*Percapita/30*FV$4)+IF(CC49+CE49&gt;=11,Fixo/30*FV$4+(CC49+CE49-10)*Crechee/30*FV$4,0),IF(C46=2,IF(CD46+CD47+CD48+CD49+CF46+CF47+CF48+CF49=1,Cadeirante/30*FV$4,IF(CD46+CD47+CD48+CD49+CF46+CF47+CF48+CF49=2,Fixo/30*FV$4,IF(CD46+CD47+CD48+CD49+CF46+CF47+CF48+CF49&gt;2,Fixo/30*FV$4+(CD46+CD47+CD48+CD49+CF46+CF47+CF48+CF49-2)*Cadeirante/30*FV$4)))+(CC46+CC47+CC48+CE46+CE47+CE48)*Percapita/30*FV$4+(CC49+CE49)*Crechee/30*FV$4,IF(C46=1,IF(CC46+CC47+CC48+CD46+CD47+CD48+CE46+CE47+CE48+CF46+CF47+CF48&lt;=15,(CC46+CC47+CC48+CE46+CE47+CE48)*Percapita/30*FV$4,IF(CC46+CC47+CC48+CD46+CD47+CD48+CE46+CE47+CE48+CF46+CF47+CF48&gt;=16,Fixo/30*FV$4+(CC46+CC47+CC48+CD46+CD47+CD48+CE46+CE47+CE48+CF46+CF47-16)*Percapita/30*FV$4))))))</f>
        <v>0</v>
      </c>
      <c r="FW46" s="177">
        <f>IF(C46=4,SUM(CG46+CG47+CG48+CI46+CI47+CI48)*Percapita/30*FW$4+(CH46+CH47+CH48+CJ46+CJ47+CJ48)*Cadeirante/30*FW$4,IF(C46=3,IF(CG49+CI49=10,Fixo/30*FW$4+(CG46+CG47+CG48+CI46+CI47+CI48)*Percapita/30*FW$4+(CH49+CJ49)*Cadeirante/30*FW$4,IF(CG49+CI49&lt;=9,(CG49+CI49)*Crechee/30*FW$4)+(CH49+CJ49)*Cadeirante/30*FW$4+(CG46+CG47+CG48+CI46+CI47+CI48)*Percapita/30*FW$4)+IF(CG49+CI49&gt;=11,Fixo/30*FW$4+(CG49+CI49-10)*Crechee/30*FW$4,0),IF(C46=2,IF(CH46+CH47+CH48+CH49+CJ46+CJ47+CJ48+CJ49=1,Cadeirante/30*FW$4,IF(CH46+CH47+CH48+CH49+CJ46+CJ47+CJ48+CJ49=2,Fixo/30*FW$4,IF(CH46+CH47+CH48+CH49+CJ46+CJ47+CJ48+CJ49&gt;2,Fixo/30*FW$4+(CH46+CH47+CH48+CH49+CJ46+CJ47+CJ48+CJ49-2)*Cadeirante/30*FW$4)))+(CG46+CG47+CG48+CI46+CI47+CI48)*Percapita/30*FW$4+(CG49+CI49)*Crechee/30*FW$4,IF(C46=1,IF(CG46+CG47+CG48+CH46+CH47+CH48+CI46+CI47+CI48+CJ46+CJ47+CJ48&lt;=15,(CG46+CG47+CG48+CI46+CI47+CI48)*Percapita/30*FW$4,IF(CG46+CG47+CG48+CH46+CH47+CH48+CI46+CI47+CI48+CJ46+CJ47+CJ48&gt;=16,Fixo/30*FW$4+(CG46+CG47+CG48+CH46+CH47+CH48+CI46+CI47+CI48+CJ46+CJ47-16)*Percapita/30*FW$4))))))</f>
        <v>0</v>
      </c>
      <c r="FX46" s="177">
        <f>IF(C46=4,SUM(CK46+CK47+CK48+CM46+CM47+CM48)*Percapita/30*FX$4+(CL46+CL47+CL48+CN46+CN47+CN48)*Cadeirante/30*FX$4,IF(C46=3,IF(CK49+CM49=10,Fixo/30*FX$4+(CK46+CK47+CK48+CM46+CM47+CM48)*Percapita/30*FX$4+(CL49+CN49)*Cadeirante/30*FX$4,IF(CK49+CM49&lt;=9,(CK49+CM49)*Crechee/30*FX$4)+(CL49+CN49)*Cadeirante/30*FX$4+(CK46+CK47+CK48+CM46+CM47+CM48)*Percapita/30*FX$4)+IF(CK49+CM49&gt;=11,Fixo/30*FX$4+(CK49+CM49-10)*Crechee/30*FX$4,0),IF(C46=2,IF(CL46+CL47+CL48+CL49+CN46+CN47+CN48+CN49=1,Cadeirante/30*FX$4,IF(CL46+CL47+CL48+CL49+CN46+CN47+CN48+CN49=2,Fixo/30*FX$4,IF(CL46+CL47+CL48+CL49+CN46+CN47+CN48+CN49&gt;2,Fixo/30*FX$4+(CL46+CL47+CL48+CL49+CN46+CN47+CN48+CN49-2)*Cadeirante/30*FX$4)))+(CK46+CK47+CK48+CM46+CM47+CM48)*Percapita/30*FX$4+(CK49+CM49)*Crechee/30*FX$4,IF(C46=1,IF(CK46+CK47+CK48+CL46+CL47+CL48+CM46+CM47+CM48+CN46+CN47+CN48&lt;=15,(CK46+CK47+CK48+CM46+CM47+CM48)*Percapita/30*FX$4,IF(CK46+CK47+CK48+CL46+CL47+CL48+CM46+CM47+CM48+CN46+CN47+CN48&gt;=16,Fixo/30*FX$4+(CK46+CK47+CK48+CL46+CL47+CL48+CM46+CM47+CM48+CN46+CN47-16)*Percapita/30*FX$4))))))</f>
        <v>0</v>
      </c>
      <c r="FY46" s="177">
        <f>IF(C46=4,SUM(CO46+CO47+CO48+CQ46+CQ47+CQ48)*Percapita/30*FY$4+(CP46+CP47+CP48+CR46+CR47+CR48)*Cadeirante/30*FY$4,IF(C46=3,IF(CO49+CQ49=10,Fixo/30*FY$4+(CO46+CO47+CO48+CQ46+CQ47+CQ48)*Percapita/30*FY$4+(CP49+CR49)*Cadeirante/30*FY$4,IF(CO49+CQ49&lt;=9,(CO49+CQ49)*Crechee/30*FY$4)+(CP49+CR49)*Cadeirante/30*FY$4+(CO46+CO47+CO48+CQ46+CQ47+CQ48)*Percapita/30*FY$4)+IF(CO49+CQ49&gt;=11,Fixo/30*FY$4+(CO49+CQ49-10)*Crechee/30*FY$4,0),IF(C46=2,IF(CP46+CP47+CP48+CP49+CR46+CR47+CR48+CR49=1,Cadeirante/30*FY$4,IF(CP46+CP47+CP48+CP49+CR46+CR47+CR48+CR49=2,Fixo/30*FY$4,IF(CP46+CP47+CP48+CP49+CR46+CR47+CR48+CR49&gt;2,Fixo/30*FY$4+(CP46+CP47+CP48+CP49+CR46+CR47+CR48+CR49-2)*Cadeirante/30*FY$4)))+(CO46+CO47+CO48+CQ46+CQ47+CQ48)*Percapita/30*FY$4+(CO49+CQ49)*Crechee/30*FY$4,IF(C46=1,IF(CO46+CO47+CO48+CP46+CP47+CP48+CQ46+CQ47+CQ48+CR46+CR47+CR48&lt;=15,(CO46+CO47+CO48+CQ46+CQ47+CQ48)*Percapita/30*FY$4,IF(CO46+CO47+CO48+CP46+CP47+CP48+CQ46+CQ47+CQ48+CR46+CR47+CR48&gt;=16,Fixo/30*FY$4+(CO46+CO47+CO48+CP46+CP47+CP48+CQ46+CQ47+CQ48+CR46+CR47-16)*Percapita/30*FY$4))))))</f>
        <v>0</v>
      </c>
      <c r="FZ46" s="177">
        <f>IF(C46=4,SUM(CS46+CS47+CS48+CU46+CU47+CU48)*Percapita/30*FZ$4+(CT46+CT47+CT48+CV46+CV47+CV48)*Cadeirante/30*FZ$4,IF(C46=3,IF(CS49+CU49=10,Fixo/30*FZ$4+(CS46+CS47+CS48+CU46+CU47+CU48)*Percapita/30*FZ$4+(CT49+CV49)*Cadeirante/30*FZ$4,IF(CS49+CU49&lt;=9,(CS49+CU49)*Crechee/30*FZ$4)+(CT49+CV49)*Cadeirante/30*FZ$4+(CS46+CS47+CS48+CU46+CU47+CU48)*Percapita/30*FZ$4)+IF(CS49+CU49&gt;=11,Fixo/30*FZ$4+(CS49+CU49-10)*Crechee/30*FZ$4,0),IF(C46=2,IF(CT46+CT47+CT48+CT49+CV46+CV47+CV48+CV49=1,Cadeirante/30*FZ$4,IF(CT46+CT47+CT48+CT49+CV46+CV47+CV48+CV49=2,Fixo/30*FZ$4,IF(CT46+CT47+CT48+CT49+CV46+CV47+CV48+CV49&gt;2,Fixo/30*FZ$4+(CT46+CT47+CT48+CT49+CV46+CV47+CV48+CV49-2)*Cadeirante/30*FZ$4)))+(CS46+CS47+CS48+CU46+CU47+CU48)*Percapita/30*FZ$4+(CS49+CU49)*Crechee/30*FZ$4,IF(C46=1,IF(CS46+CS47+CS48+CT46+CT47+CT48+CU46+CU47+CU48+CV46+CV47+CV48&lt;=15,(CS46+CS47+CS48+CU46+CU47+CU48)*Percapita/30*FZ$4,IF(CS46+CS47+CS48+CT46+CT47+CT48+CU46+CU47+CU48+CV46+CV47+CV48&gt;=16,Fixo/30*FZ$4+(CS46+CS47+CS48+CT46+CT47+CT48+CU46+CU47+CU48+CV46+CV47-16)*Percapita/30*FZ$4))))))</f>
        <v>0</v>
      </c>
      <c r="GA46" s="177">
        <f>IF(C46=4,SUM(CW46+CW47+CW48+CY46+CY47+CY48)*Percapita/30*GA$4+(CX46+CX47+CX48+CZ46+CZ47+CZ48)*Cadeirante/30*GA$4,IF(C46=3,IF(CW49+CY49=10,Fixo/30*GA$4+(CW46+CW47+CW48+CY46+CY47+CY48)*Percapita/30*GA$4+(CX49+CZ49)*Cadeirante/30*GA$4,IF(CW49+CY49&lt;=9,(CW49+CY49)*Crechee/30*GA$4)+(CX49+CZ49)*Cadeirante/30*GA$4+(CW46+CW47+CW48+CY46+CY47+CY48)*Percapita/30*GA$4)+IF(CW49+CY49&gt;=11,Fixo/30*GA$4+(CW49+CY49-10)*Crechee/30*GA$4,0),IF(C46=2,IF(CX46+CX47+CX48+CX49+CZ46+CZ47+CZ48+CZ49=1,Cadeirante/30*GA$4,IF(CX46+CX47+CX48+CX49+CZ46+CZ47+CZ48+CZ49=2,Fixo/30*GA$4,IF(CX46+CX47+CX48+CX49+CZ46+CZ47+CZ48+CZ49&gt;2,Fixo/30*GA$4+(CX46+CX47+CX48+CX49+CZ46+CZ47+CZ48+CZ49-2)*Cadeirante/30*GA$4)))+(CW46+CW47+CW48+CY46+CY47+CY48)*Percapita/30*GA$4+(CW49+CY49)*Crechee/30*GA$4,IF(C46=1,IF(CW46+CW47+CW48+CX46+CX47+CX48+CY46+CY47+CY48+CZ46+CZ47+CZ48&lt;=15,(CW46+CW47+CW48+CY46+CY47+CY48)*Percapita/30*GA$4,IF(CW46+CW47+CW48+CX46+CX47+CX48+CY46+CY47+CY48+CZ46+CZ47+CZ48&gt;=16,Fixo/30*GA$4+(CW46+CW47+CW48+CX46+CX47+CX48+CY46+CY47+CY48+CZ46+CZ47-16)*Percapita/30*GA$4))))))</f>
        <v>0</v>
      </c>
      <c r="GB46" s="177">
        <f>IF(C46=4,SUM(DA46+DA47+DA48+DC46+DC47+DC48)*Percapita/30*GB$4+(DB46+DB47+DB48+DD46+DD47+DD48)*Cadeirante/30*GB$4,IF(C46=3,IF(DA49+DC49=10,Fixo/30*GB$4+(DA46+DA47+DA48+DC46+DC47+DC48)*Percapita/30*GB$4+(DB49+DD49)*Cadeirante/30*GB$4,IF(DA49+DC49&lt;=9,(DA49+DC49)*Crechee/30*GB$4)+(DB49+DD49)*Cadeirante/30*GB$4+(DA46+DA47+DA48+DC46+DC47+DC48)*Percapita/30*GB$4)+IF(DA49+DC49&gt;=11,Fixo/30*GB$4+(DA49+DC49-10)*Crechee/30*GB$4,0),IF(C46=2,IF(DB46+DB47+DB48+DB49+DD46+DD47+DD48+DD49=1,Cadeirante/30*GB$4,IF(DB46+DB47+DB48+DB49+DD46+DD47+DD48+DD49=2,Fixo/30*GB$4,IF(DB46+DB47+DB48+DB49+DD46+DD47+DD48+DD49&gt;2,Fixo/30*GB$4+(DB46+DB47+DB48+DB49+DD46+DD47+DD48+DD49-2)*Cadeirante/30*GB$4)))+(DA46+DA47+DA48+DC46+DC47+DC48)*Percapita/30*GB$4+(DA49+DC49)*Crechee/30*GB$4,IF(C46=1,IF(DA46+DA47+DA48+DB46+DB47+DB48+DC46+DC47+DC48+DD46+DD47+DD48&lt;=15,(DA46+DA47+DA48+DC46+DC47+DC48)*Percapita/30*GB$4,IF(DA46+DA47+DA48+DB46+DB47+DB48+DC46+DC47+DC48+DD46+DD47+DD48&gt;=16,Fixo/30*GB$4+(DA46+DA47+DA48+DB46+DB47+DB48+DC46+DC47+DC48+DD46+DD47-16)*Percapita/30*GB$4))))))</f>
        <v>0</v>
      </c>
      <c r="GC46" s="177">
        <f>IF(C46=4,SUM(DE46+DE47+DE48+DG46+DG47+DG48)*Percapita/30*GC$4+(DF46+DF47+DF48+DH46+DH47+DH48)*Cadeirante/30*GC$4,IF(C46=3,IF(DE49+DG49=10,Fixo/30*GC$4+(DE46+DE47+DE48+DG46+DG47+DG48)*Percapita/30*GC$4+(DF49+DH49)*Cadeirante/30*GC$4,IF(DE49+DG49&lt;=9,(DE49+DG49)*Crechee/30*GC$4)+(DF49+DH49)*Cadeirante/30*GC$4+(DE46+DE47+DE48+DG46+DG47+DG48)*Percapita/30*GC$4)+IF(DE49+DG49&gt;=11,Fixo/30*GC$4+(DE49+DG49-10)*Crechee/30*GC$4,0),IF(C46=2,IF(DF46+DF47+DF48+DF49+DH46+DH47+DH48+DH49=1,Cadeirante/30*GC$4,IF(DF46+DF47+DF48+DF49+DH46+DH47+DH48+DH49=2,Fixo/30*GC$4,IF(DF46+DF47+DF48+DF49+DH46+DH47+DH48+DH49&gt;2,Fixo/30*GC$4+(DF46+DF47+DF48+DF49+DH46+DH47+DH48+DH49-2)*Cadeirante/30*GC$4)))+(DE46+DE47+DE48+DG46+DG47+DG48)*Percapita/30*GC$4+(DE49+DG49)*Crechee/30*GC$4,IF(C46=1,IF(DE46+DE47+DE48+DF46+DF47+DF48+DG46+DG47+DG48+DH46+DH47+DH48&lt;=15,(DE46+DE47+DE48+DG46+DG47+DG48)*Percapita/30*GC$4,IF(DE46+DE47+DE48+DF46+DF47+DF48+DG46+DG47+DG48+DH46+DH47+DH48&gt;=16,Fixo/30*GC$4+(DE46+DE47+DE48+DF46+DF47+DF48+DG46+DG47+DG48+DH46+DH47-16)*Percapita/30*GC$4))))))</f>
        <v>0</v>
      </c>
      <c r="GD46" s="177">
        <f>IF(C46=4,SUM(DI46+DI47+DI48+DK46+DK47+DK48)*Percapita/30*GD$4+(DJ46+DJ47+DJ48+DL46+DL47+DL48)*Cadeirante/30*GD$4,IF(C46=3,IF(DI49+DK49=10,Fixo/30*GD$4+(DI46+DI47+DI48+DK46+DK47+DK48)*Percapita/30*GD$4+(DJ49+DL49)*Cadeirante/30*GD$4,IF(DI49+DK49&lt;=9,(DI49+DK49)*Crechee/30*GD$4)+(DJ49+DL49)*Cadeirante/30*GD$4+(DI46+DI47+DI48+DK46+DK47+DK48)*Percapita/30*GD$4)+IF(DI49+DK49&gt;=11,Fixo/30*GD$4+(DI49+DK49-10)*Crechee/30*GD$4,0),IF(C46=2,IF(DJ46+DJ47+DJ48+DJ49+DL46+DL47+DL48+DL49=1,Cadeirante/30*GD$4,IF(DJ46+DJ47+DJ48+DJ49+DL46+DL47+DL48+DL49=2,Fixo/30*GD$4,IF(DJ46+DJ47+DJ48+DJ49+DL46+DL47+DL48+DL49&gt;2,Fixo/30*GD$4+(DJ46+DJ47+DJ48+DJ49+DL46+DL47+DL48+DL49-2)*Cadeirante/30*GD$4)))+(DI46+DI47+DI48+DK46+DK47+DK48)*Percapita/30*GD$4+(DI49+DK49)*Crechee/30*GD$4,IF(C46=1,IF(DI46+DI47+DI48+DJ46+DJ47+DJ48+DK46+DK47+DK48+DL46+DL47+DL48&lt;=15,(DI46+DI47+DI48+DK46+DK47+DK48)*Percapita/30*GD$4,IF(DI46+DI47+DI48+DJ46+DJ47+DJ48+DK46+DK47+DK48+DL46+DL47+DL48&gt;=16,Fixo/30*GD$4+(DI46+DI47+DI48+DJ46+DJ47+DJ48+DK46+DK47+DK48+DL46+DL47-16)*Percapita/30*GD$4))))))</f>
        <v>0</v>
      </c>
      <c r="GE46" s="177">
        <f>IF(C46=4,SUM(DM46+DM47+DM48+DO46+DO47+DO48)*Percapita/30*GE$4+(DN46+DN47+DN48+DP46+DP47+DP48)*Cadeirante/30*GE$4,IF(C46=3,IF(DM49+DO49=10,Fixo/30*GE$4+(DM46+DM47+DM48+DO46+DO47+DO48)*Percapita/30*GE$4+(DN49+DP49)*Cadeirante/30*GE$4,IF(DM49+DO49&lt;=9,(DM49+DO49)*Crechee/30*GE$4)+(DN49+DP49)*Cadeirante/30*GE$4+(DM46+DM47+DM48+DO46+DO47+DO48)*Percapita/30*GE$4)+IF(DM49+DO49&gt;=11,Fixo/30*GE$4+(DM49+DO49-10)*Crechee/30*GE$4,0),IF(C46=2,IF(DN46+DN47+DN48+DN49+DP46+DP47+DP48+DP49=1,Cadeirante/30*GE$4,IF(DN46+DN47+DN48+DN49+DP46+DP47+DP48+DP49=2,Fixo/30*GE$4,IF(DN46+DN47+DN48+DN49+DP46+DP47+DP48+DP49&gt;2,Fixo/30*GE$4+(DN46+DN47+DN48+DN49+DP46+DP47+DP48+DP49-2)*Cadeirante/30*GE$4)))+(DM46+DM47+DM48+DO46+DO47+DO48)*Percapita/30*GE$4+(DM49+DO49)*Crechee/30*GE$4,IF(C46=1,IF(DM46+DM47+DM48+DN46+DN47+DN48+DO46+DO47+DO48+DP46+DP47+DP48&lt;=15,(DM46+DM47+DM48+DO46+DO47+DO48)*Percapita/30*GE$4,IF(DM46+DM47+DM48+DN46+DN47+DN48+DO46+DO47+DO48+DP46+DP47+DP48&gt;=16,Fixo/30*GE$4+(DM46+DM47+DM48+DN46+DN47+DN48+DO46+DO47+DO48+DP46+DP47-16)*Percapita/30*GE$4))))))</f>
        <v>0</v>
      </c>
      <c r="GF46" s="177">
        <f>IF(C46=4,SUM(DQ46+DQ47+DQ48+DS46+DS47+DS48)*Percapita/30*GF$4+(DR46+DR47+DR48+DT46+DT47+DT48)*Cadeirante/30*GF$4,IF(C46=3,IF(DQ49+DS49=10,Fixo/30*GF$4+(DQ46+DQ47+DQ48+DS46+DS47+DS48)*Percapita/30*GF$4+(DR49+DT49)*Cadeirante/30*GF$4,IF(DQ49+DS49&lt;=9,(DQ49+DS49)*Crechee/30*GF$4)+(DR49+DT49)*Cadeirante/30*GF$4+(DQ46+DQ47+DQ48+DS46+DS47+DS48)*Percapita/30*GF$4)+IF(DQ49+DS49&gt;=11,Fixo/30*GF$4+(DQ49+DS49-10)*Crechee/30*GF$4,0),IF(C46=2,IF(DR46+DR47+DR48+DR49+DT46+DT47+DT48+DT49=1,Cadeirante/30*GF$4,IF(DR46+DR47+DR48+DR49+DT46+DT47+DT48+DT49=2,Fixo/30*GF$4,IF(DR46+DR47+DR48+DR49+DT46+DT47+DT48+DT49&gt;2,Fixo/30*GF$4+(DR46+DR47+DR48+DR49+DT46+DT47+DT48+DT49-2)*Cadeirante/30*GF$4)))+(DQ46+DQ47+DQ48+DS46+DS47+DS48)*Percapita/30*GF$4+(DQ49+DS49)*Crechee/30*GF$4,IF(C46=1,IF(DQ46+DQ47+DQ48+DR46+DR47+DR48+DS46+DS47+DS48+DT46+DT47+DT48&lt;=15,(DQ46+DQ47+DQ48+DS46+DS47+DS48)*Percapita/30*GF$4,IF(DQ46+DQ47+DQ48+DR46+DR47+DR48+DS46+DS47+DS48+DT46+DT47+DT48&gt;=16,Fixo/30*GF$4+(DQ46+DQ47+DQ48+DR46+DR47+DR48+DS46+DS47+DS48+DT46+DT47-16)*Percapita/30*GF$4))))))</f>
        <v>0</v>
      </c>
      <c r="GG46" s="177">
        <f>IF(C46=4,SUM(DU46+DU47+DU48+DW46+DW47+DW48)*Percapita/30*GG$4+(DV46+DV47+DV48+DX46+DX47+DX48)*Cadeirante/30*GG$4,IF(C46=3,IF(DU49+DW49=10,Fixo/30*GG$4+(DU46+DU47+DU48+DW46+DW47+DW48)*Percapita/30*GG$4+(DV49+DX49)*Cadeirante/30*GG$4,IF(DU49+DW49&lt;=9,(DU49+DW49)*Crechee/30*GG$4)+(DV49+DX49)*Cadeirante/30*GG$4+(DU46+DU47+DU48+DW46+DW47+DW48)*Percapita/30*GG$4)+IF(DU49+DW49&gt;=11,Fixo/30*GG$4+(DU49+DW49-10)*Crechee/30*GG$4,0),IF(C46=2,IF(DV46+DV47+DV48+DV49+DX46+DX47+DX48+DX49=1,Cadeirante/30*GG$4,IF(DV46+DV47+DV48+DV49+DX46+DX47+DX48+DX49=2,Fixo/30*GG$4,IF(DV46+DV47+DV48+DV49+DX46+DX47+DX48+DX49&gt;2,Fixo/30*GG$4+(DV46+DV47+DV48+DV49+DX46+DX47+DX48+DX49-2)*Cadeirante/30*GG$4)))+(DU46+DU47+DU48+DW46+DW47+DW48)*Percapita/30*GG$4+(DU49+DW49)*Crechee/30*GG$4,IF(C46=1,IF(DU46+DU47+DU48+DV46+DV47+DV48+DW46+DW47+DW48+DX46+DX47+DX48&lt;=15,(DU46+DU47+DU48+DW46+DW47+DW48)*Percapita/30*GG$4,IF(DU46+DU47+DU48+DV46+DV47+DV48+DW46+DW47+DW48+DX46+DX47+DX48&gt;=16,Fixo/30*GG$4+(DU46+DU47+DU48+DV46+DV47+DV48+DW46+DW47+DW48+DX46+DX47-16)*Percapita/30*GG$4))))))</f>
        <v>0</v>
      </c>
      <c r="GH46" s="177">
        <f>IF(C46=4,SUM(DY46+DY47+DY48+EA46+EA47+EA48)*Percapita/30*GH$4+(DZ46+DZ47+DZ48+EB46+EB47+EB48)*Cadeirante/30*GH$4,IF(C46=3,IF(DY49+EA49=10,Fixo/30*GH$4+(DY46+DY47+DY48+EA46+EA47+EA48)*Percapita/30*GH$4+(DZ49+EB49)*Cadeirante/30*GH$4,IF(DY49+EA49&lt;=9,(DY49+EA49)*Crechee/30*GH$4)+(DZ49+EB49)*Cadeirante/30*GH$4+(DY46+DY47+DY48+EA46+EA47+EA48)*Percapita/30*GH$4)+IF(DY49+EA49&gt;=11,Fixo/30*GH$4+(DY49+EA49-10)*Crechee/30*GH$4,0),IF(C46=2,IF(DZ46+DZ47+DZ48+DZ49+EB46+EB47+EB48+EB49=1,Cadeirante/30*GH$4,IF(DZ46+DZ47+DZ48+DZ49+EB46+EB47+EB48+EB49=2,Fixo/30*GH$4,IF(DZ46+DZ47+DZ48+DZ49+EB46+EB47+EB48+EB49&gt;2,Fixo/30*GH$4+(DZ46+DZ47+DZ48+DZ49+EB46+EB47+EB48+EB49-2)*Cadeirante/30*GH$4)))+(DY46+DY47+DY48+EA46+EA47+EA48)*Percapita/30*GH$4+(DY49+EA49)*Crechee/30*GH$4,IF(C46=1,IF(DY46+DY47+DY48+DZ46+DZ47+DZ48+EA46+EA47+EA48+EB46+EB47+EB48&lt;=15,(DY46+DY47+DY48+EA46+EA47+EA48)*Percapita/30*GH$4,IF(DY46+DY47+DY48+DZ46+DZ47+DZ48+EA46+EA47+EA48+EB46+EB47+EB48&gt;=16,Fixo/30*GH$4+(DY46+DY47+DY48+DZ46+DZ47+DZ48+EA46+EA47+EA48+EB46+EB47-16)*Percapita/30*GH$4))))))</f>
        <v>0</v>
      </c>
      <c r="GI46" s="177">
        <f>IF(C46=4,SUM(EC46+EC47+EC48+EE46+EE47+EE48)*Percapita/30*GI$4+(ED46+ED47+ED48+EF46+EF47+EF48)*Cadeirante/30*GI$4,IF(C46=3,IF(EC49+EE49=10,Fixo/30*GI$4+(EC46+EC47+EC48+EE46+EE47+EE48)*Percapita/30*GI$4+(ED49+EF49)*Cadeirante/30*GI$4,IF(EC49+EE49&lt;=9,(EC49+EE49)*Crechee/30*GI$4)+(ED49+EF49)*Cadeirante/30*GI$4+(EC46+EC47+EC48+EE46+EE47+EE48)*Percapita/30*GI$4)+IF(EC49+EE49&gt;=11,Fixo/30*GI$4+(EC49+EE49-10)*Crechee/30*GI$4,0),IF(C46=2,IF(ED46+ED47+ED48+ED49+EF46+EF47+EF48+EF49=1,Cadeirante/30*GI$4,IF(ED46+ED47+ED48+ED49+EF46+EF47+EF48+EF49=2,Fixo/30*GI$4,IF(ED46+ED47+ED48+ED49+EF46+EF47+EF48+EF49&gt;2,Fixo/30*GI$4+(ED46+ED47+ED48+ED49+EF46+EF47+EF48+EF49-2)*Cadeirante/30*GI$4)))+(EC46+EC47+EC48+EE46+EE47+EE48)*Percapita/30*GI$4+(EC49+EE49)*Crechee/30*GI$4,IF(C46=1,IF(EC46+EC47+EC48+ED46+ED47+ED48+EE46+EE47+EE48+EF46+EF47+EF48&lt;=15,(EC46+EC47+EC48+EE46+EE47+EE48)*Percapita/30*GI$4,IF(EC46+EC47+EC48+ED46+ED47+ED48+EE46+EE47+EE48+EF46+EF47+EF48&gt;=16,Fixo/30*GI$4+(EC46+EC47+EC48+ED46+ED47+ED48+EE46+EE47+EE48+EF46+EF47-16)*Percapita/30*GI$4))))))</f>
        <v>0</v>
      </c>
      <c r="GJ46" s="177">
        <f>IF(C46=4,SUM(EG46+EG47+EG48+EI46+EI47+EI48)*Percapita/30*GJ$4+(EH46+EH47+EH48+EJ46+EJ47+EJ48)*Cadeirante/30*GJ$4,IF(C46=3,IF(EG49+EI49=10,Fixo/30*GJ$4+(EG46+EG47+EG48+EI46+EI47+EI48)*Percapita/30*GJ$4+(EH49+EJ49)*Cadeirante/30*GJ$4,IF(EG49+EI49&lt;=9,(EG49+EI49)*Crechee/30*GJ$4)+(EH49+EJ49)*Cadeirante/30*GJ$4+(EG46+EG47+EG48+EI46+EI47+EI48)*Percapita/30*GJ$4)+IF(EG49+EI49&gt;=11,Fixo/30*GJ$4+(EG49+EI49-10)*Crechee/30*GJ$4,0),IF(C46=2,IF(EH46+EH47+EH48+EH49+EJ46+EJ47+EJ48+EJ49=1,Cadeirante/30*GJ$4,IF(EH46+EH47+EH48+EH49+EJ46+EJ47+EJ48+EJ49=2,Fixo/30*GJ$4,IF(EH46+EH47+EH48+EH49+EJ46+EJ47+EJ48+EJ49&gt;2,Fixo/30*GJ$4+(EH46+EH47+EH48+EH49+EJ46+EJ47+EJ48+EJ49-2)*Cadeirante/30*GJ$4)))+(EG46+EG47+EG48+EI46+EI47+EI48)*Percapita/30*GJ$4+(EG49+EI49)*Crechee/30*GJ$4,IF(C46=1,IF(EG46+EG47+EG48+EH46+EH47+EH48+EI46+EI47+EI48+EJ46+EJ47+EJ48&lt;=15,(EG46+EG47+EG48+EI46+EI47+EI48)*Percapita/30*GJ$4,IF(EG46+EG47+EG48+EH46+EH47+EH48+EI46+EI47+EI48+EJ46+EJ47+EJ48&gt;=16,Fixo/30*GJ$4+(EG46+EG47+EG48+EH46+EH47+EH48+EI46+EI47+EI48+EJ46+EJ47-16)*Percapita/30*GJ$4))))))</f>
        <v>0</v>
      </c>
      <c r="GK46" s="178"/>
      <c r="GL46" s="103">
        <f t="shared" si="30"/>
        <v>0</v>
      </c>
      <c r="GM46" s="124"/>
      <c r="GN46" s="104">
        <f>SUMIF(V46:V49,"&lt;0")*Cadeirante/30*GN$4+SUMIF(X46:X49,"&lt;0")*Cadeirante/30*GN$4</f>
        <v>0</v>
      </c>
      <c r="GO46" s="104">
        <f>SUMIF(Z46:Z49,"&lt;0")*Cadeirante/30*GO$4+SUMIF(AB46:AB49,"&lt;0")*Cadeirante/30*GO$4</f>
        <v>0</v>
      </c>
      <c r="GP46" s="104">
        <f>SUMIF(AD46:AD49,"&lt;0")*Cadeirante/30*GP$4+SUMIF(AF46:AF49,"&lt;0")*Cadeirante/30*GP$4</f>
        <v>0</v>
      </c>
      <c r="GQ46" s="104">
        <f>SUMIF(AH46:AH49,"&lt;0")*Cadeirante/30*GQ$4+SUMIF(AJ46:AJ49,"&lt;0")*Cadeirante/30*GQ$4</f>
        <v>0</v>
      </c>
      <c r="GR46" s="104">
        <f>SUMIF(AL46:AL49,"&lt;0")*Cadeirante/30*GR$4+SUMIF(AN46:AN49,"&lt;0")*Cadeirante/30*GR$4</f>
        <v>0</v>
      </c>
      <c r="GS46" s="104">
        <f>SUMIF(AP46:AP49,"&lt;0")*Cadeirante/30*GS$4+SUMIF(AR46:AR49,"&lt;0")*Cadeirante/30*GS$4</f>
        <v>0</v>
      </c>
      <c r="GT46" s="104">
        <f>SUMIF(AT46:AT49,"&lt;0")*Cadeirante/30*GT$4+SUMIF(AV46:AV49,"&lt;0")*Cadeirante/30*GT$4</f>
        <v>0</v>
      </c>
      <c r="GU46" s="104">
        <f>SUMIF(AX46:AX49,"&lt;0")*Cadeirante/30*GU$4+SUMIF(AZ46:AZ49,"&lt;0")*Cadeirante/30*GU$4</f>
        <v>0</v>
      </c>
      <c r="GV46" s="104">
        <f>SUMIF(BB46:BB49,"&lt;0")*Cadeirante/30*GV$4+SUMIF(BD46:BD49,"&lt;0")*Cadeirante/30*GV$4</f>
        <v>0</v>
      </c>
      <c r="GW46" s="104">
        <f>SUMIF(BF46:BF49,"&lt;0")*Cadeirante/30*GW$4+SUMIF(BH46:BH49,"&lt;0")*Cadeirante/30*GW$4</f>
        <v>0</v>
      </c>
      <c r="GX46" s="104">
        <f>SUMIF(BJ46:BJ49,"&lt;0")*Cadeirante/30*GX$4+SUMIF(BL46:BL49,"&lt;0")*Cadeirante/30*GX$4</f>
        <v>0</v>
      </c>
      <c r="GY46" s="104">
        <f>SUMIF(BN46:BN49,"&lt;0")*Cadeirante/30*GY$4+SUMIF(BP46:BP49,"&lt;0")*Cadeirante/30*GY$4</f>
        <v>0</v>
      </c>
      <c r="GZ46" s="104">
        <f>SUMIF(BR46:BR49,"&lt;0")*Cadeirante/30*GZ$4+SUMIF(BT46:BT49,"&lt;0")*Cadeirante/30*GZ$4</f>
        <v>0</v>
      </c>
      <c r="HA46" s="104">
        <f>SUMIF(BV46:BV49,"&lt;0")*Cadeirante/30*HA$4+SUMIF(BX46:BX49,"&lt;0")*Cadeirante/30*HA$4</f>
        <v>0</v>
      </c>
      <c r="HB46" s="104">
        <f>SUMIF(BZ46:BZ49,"&lt;0")*Cadeirante/30*HB$4+SUMIF(CB46:CB49,"&lt;0")*Cadeirante/30*HB$4</f>
        <v>0</v>
      </c>
      <c r="HC46" s="104">
        <f>SUMIF(CD46:CD49,"&lt;0")*Cadeirante/30*HC$4+SUMIF(CF46:CF49,"&lt;0")*Cadeirante/30*HC$4</f>
        <v>0</v>
      </c>
      <c r="HD46" s="104">
        <f>SUMIF(CH46:CH49,"&lt;0")*Cadeirante/30*HD$4+SUMIF(CJ46:CJ49,"&lt;0")*Cadeirante/30*HD$4</f>
        <v>0</v>
      </c>
      <c r="HE46" s="104">
        <f>SUMIF(CL46:CL49,"&lt;0")*Cadeirante/30*HE$4+SUMIF(CN46:CN49,"&lt;0")*Cadeirante/30*HE$4</f>
        <v>0</v>
      </c>
      <c r="HF46" s="104">
        <f>SUMIF(CP46:CP49,"&lt;0")*Cadeirante/30*HF$4+SUMIF(CR46:CR49,"&lt;0")*Cadeirante/30*HF$4</f>
        <v>0</v>
      </c>
      <c r="HG46" s="104">
        <f>SUMIF(CT46:CT49,"&lt;0")*Cadeirante/30*HG$4+SUMIF(CV46:CV49,"&lt;0")*Cadeirante/30*HG$4</f>
        <v>0</v>
      </c>
      <c r="HH46" s="104">
        <f>SUMIF(CX46:CX49,"&lt;0")*Cadeirante/30*HH$4+SUMIF(CZ46:CZ49,"&lt;0")*Cadeirante/30*HH$4</f>
        <v>0</v>
      </c>
      <c r="HI46" s="104">
        <f>SUMIF(DB46:DB49,"&lt;0")*Cadeirante/30*HI$4+SUMIF(DD46:DD49,"&lt;0")*Cadeirante/30*HI$4</f>
        <v>0</v>
      </c>
      <c r="HJ46" s="104">
        <f>SUMIF(DF46:DF49,"&lt;0")*Cadeirante/30*HJ$4+SUMIF(DH46:DH49,"&lt;0")*Cadeirante/30*HJ$4</f>
        <v>0</v>
      </c>
      <c r="HK46" s="104">
        <f>SUMIF(DJ46:DJ49,"&lt;0")*Cadeirante/30*HK$4+SUMIF(DL46:DL49,"&lt;0")*Cadeirante/30*HK$4</f>
        <v>0</v>
      </c>
      <c r="HL46" s="104">
        <f>SUMIF(DN46:DN49,"&lt;0")*Cadeirante/30*HL$4+SUMIF(DP46:DP49,"&lt;0")*Cadeirante/30*HL$4</f>
        <v>0</v>
      </c>
      <c r="HM46" s="104">
        <f>SUMIF(DR46:DR49,"&lt;0")*Cadeirante/30*HM$4+SUMIF(DT46:DT49,"&lt;0")*Cadeirante/30*HM$4</f>
        <v>0</v>
      </c>
      <c r="HN46" s="104">
        <f>SUMIF(DV46:DV49,"&lt;0")*Cadeirante/30*HN$4+SUMIF(DX46:DX49,"&lt;0")*Cadeirante/30*HN$4</f>
        <v>0</v>
      </c>
      <c r="HO46" s="104">
        <f>SUMIF(DZ46:DZ49,"&lt;0")*Cadeirante/30*HO$4+SUMIF(EB46:EB49,"&lt;0")*Cadeirante/30*HO$4</f>
        <v>0</v>
      </c>
      <c r="HP46" s="104">
        <f>SUMIF(ED46:ED49,"&lt;0")*Cadeirante/30*HP$4+SUMIF(EF46:EF49,"&lt;0")*Cadeirante/30*HP$4</f>
        <v>0</v>
      </c>
      <c r="HQ46" s="64"/>
      <c r="HR46" s="64"/>
      <c r="HS46" s="64"/>
      <c r="HT46" s="64"/>
      <c r="HU46" s="64"/>
      <c r="HV46" s="64"/>
      <c r="HW46" s="176">
        <v>17629.309999999998</v>
      </c>
      <c r="HX46" s="64"/>
      <c r="HY46" s="280">
        <f>IF(ISTEXT(EM46), VALUE(EM46), EM46)</f>
        <v>0</v>
      </c>
      <c r="HZ46" s="280">
        <f>IF(ISTEXT(EN46), VALUE(EN46), EN46)</f>
        <v>0</v>
      </c>
      <c r="IA46" s="280">
        <f>IF(ISTEXT(EO46), VALUE(EO46), EO46)</f>
        <v>0</v>
      </c>
      <c r="IB46" s="64" t="b">
        <f>HW46=FE46</f>
        <v>0</v>
      </c>
      <c r="IC46" s="64"/>
    </row>
    <row r="47" spans="1:237" s="106" customFormat="1" ht="22.5" customHeight="1" x14ac:dyDescent="0.25">
      <c r="A47" s="368" t="s">
        <v>3228</v>
      </c>
      <c r="B47" s="369" t="s">
        <v>3229</v>
      </c>
      <c r="C47" s="370" t="s">
        <v>3193</v>
      </c>
      <c r="D47" s="371" t="s">
        <v>3230</v>
      </c>
      <c r="E47" s="371" t="s">
        <v>3231</v>
      </c>
      <c r="F47" s="372" t="s">
        <v>3181</v>
      </c>
      <c r="G47" s="372" t="s">
        <v>3182</v>
      </c>
      <c r="H47" s="373" t="s">
        <v>2798</v>
      </c>
      <c r="I47" s="374" t="s">
        <v>2798</v>
      </c>
      <c r="J47" s="421" t="s">
        <v>3183</v>
      </c>
      <c r="K47" s="421" t="s">
        <v>3185</v>
      </c>
      <c r="L47" s="329">
        <f>CONTINUA!BV47</f>
        <v>0</v>
      </c>
      <c r="M47" s="329">
        <f>CONTINUA!BW47</f>
        <v>0</v>
      </c>
      <c r="N47" s="895"/>
      <c r="O47" s="896" t="s">
        <v>3412</v>
      </c>
      <c r="P47" s="897">
        <v>0</v>
      </c>
      <c r="Q47" s="400">
        <v>42</v>
      </c>
      <c r="R47" s="401"/>
      <c r="S47" s="400"/>
      <c r="T47" s="401"/>
      <c r="U47" s="400"/>
      <c r="V47" s="401"/>
      <c r="W47" s="400"/>
      <c r="X47" s="401"/>
      <c r="Y47" s="400"/>
      <c r="Z47" s="401"/>
      <c r="AA47" s="400"/>
      <c r="AB47" s="401"/>
      <c r="AC47" s="400"/>
      <c r="AD47" s="401"/>
      <c r="AE47" s="400"/>
      <c r="AF47" s="401"/>
      <c r="AG47" s="400"/>
      <c r="AH47" s="401"/>
      <c r="AI47" s="400"/>
      <c r="AJ47" s="401"/>
      <c r="AK47" s="400"/>
      <c r="AL47" s="401"/>
      <c r="AM47" s="400"/>
      <c r="AN47" s="401"/>
      <c r="AO47" s="400"/>
      <c r="AP47" s="401"/>
      <c r="AQ47" s="400"/>
      <c r="AR47" s="401"/>
      <c r="AS47" s="400"/>
      <c r="AT47" s="401"/>
      <c r="AU47" s="400"/>
      <c r="AV47" s="401"/>
      <c r="AW47" s="400"/>
      <c r="AX47" s="401"/>
      <c r="AY47" s="400"/>
      <c r="AZ47" s="401"/>
      <c r="BA47" s="400"/>
      <c r="BB47" s="401"/>
      <c r="BC47" s="400"/>
      <c r="BD47" s="401"/>
      <c r="BE47" s="400"/>
      <c r="BF47" s="401"/>
      <c r="BG47" s="400"/>
      <c r="BH47" s="401"/>
      <c r="BI47" s="400"/>
      <c r="BJ47" s="401"/>
      <c r="BK47" s="400"/>
      <c r="BL47" s="401"/>
      <c r="BM47" s="400"/>
      <c r="BN47" s="401"/>
      <c r="BO47" s="400"/>
      <c r="BP47" s="401"/>
      <c r="BQ47" s="400"/>
      <c r="BR47" s="401"/>
      <c r="BS47" s="400"/>
      <c r="BT47" s="401"/>
      <c r="BU47" s="400"/>
      <c r="BV47" s="401"/>
      <c r="BW47" s="400"/>
      <c r="BX47" s="401"/>
      <c r="BY47" s="400"/>
      <c r="BZ47" s="401"/>
      <c r="CA47" s="400"/>
      <c r="CB47" s="401"/>
      <c r="CC47" s="400"/>
      <c r="CD47" s="401"/>
      <c r="CE47" s="400"/>
      <c r="CF47" s="401"/>
      <c r="CG47" s="400"/>
      <c r="CH47" s="401"/>
      <c r="CI47" s="400"/>
      <c r="CJ47" s="401"/>
      <c r="CK47" s="400"/>
      <c r="CL47" s="401"/>
      <c r="CM47" s="400"/>
      <c r="CN47" s="401"/>
      <c r="CO47" s="400"/>
      <c r="CP47" s="401"/>
      <c r="CQ47" s="400"/>
      <c r="CR47" s="401"/>
      <c r="CS47" s="400"/>
      <c r="CT47" s="401"/>
      <c r="CU47" s="400"/>
      <c r="CV47" s="401"/>
      <c r="CW47" s="400"/>
      <c r="CX47" s="401"/>
      <c r="CY47" s="400"/>
      <c r="CZ47" s="401"/>
      <c r="DA47" s="400"/>
      <c r="DB47" s="401"/>
      <c r="DC47" s="400"/>
      <c r="DD47" s="401"/>
      <c r="DE47" s="400"/>
      <c r="DF47" s="401"/>
      <c r="DG47" s="400"/>
      <c r="DH47" s="401"/>
      <c r="DI47" s="400"/>
      <c r="DJ47" s="401"/>
      <c r="DK47" s="400"/>
      <c r="DL47" s="401"/>
      <c r="DM47" s="400"/>
      <c r="DN47" s="401"/>
      <c r="DO47" s="400"/>
      <c r="DP47" s="401"/>
      <c r="DQ47" s="400"/>
      <c r="DR47" s="401"/>
      <c r="DS47" s="400"/>
      <c r="DT47" s="401"/>
      <c r="DU47" s="400"/>
      <c r="DV47" s="401"/>
      <c r="DW47" s="400"/>
      <c r="DX47" s="401"/>
      <c r="DY47" s="400"/>
      <c r="DZ47" s="401"/>
      <c r="EA47" s="400"/>
      <c r="EB47" s="401"/>
      <c r="EC47" s="400"/>
      <c r="ED47" s="401"/>
      <c r="EE47" s="400"/>
      <c r="EF47" s="401"/>
      <c r="EG47" s="400"/>
      <c r="EH47" s="401"/>
      <c r="EI47" s="400"/>
      <c r="EJ47" s="447"/>
      <c r="EK47" s="511"/>
      <c r="EL47" s="514"/>
      <c r="EM47" s="448"/>
      <c r="EN47" s="344"/>
      <c r="EO47" s="345"/>
      <c r="EP47" s="171">
        <f t="shared" si="22"/>
        <v>42</v>
      </c>
      <c r="EQ47" s="171">
        <f t="shared" si="23"/>
        <v>0</v>
      </c>
      <c r="ER47" s="171">
        <f t="shared" si="24"/>
        <v>0</v>
      </c>
      <c r="ES47" s="171">
        <f t="shared" si="25"/>
        <v>0</v>
      </c>
      <c r="ET47" s="171">
        <f t="shared" si="26"/>
        <v>0</v>
      </c>
      <c r="EU47" s="171">
        <f t="shared" si="27"/>
        <v>0</v>
      </c>
      <c r="EV47" s="172">
        <f t="shared" si="28"/>
        <v>42</v>
      </c>
      <c r="EW47" s="173"/>
      <c r="EX47" s="248">
        <f t="shared" si="65"/>
        <v>0</v>
      </c>
      <c r="EY47" s="174">
        <f>(L47*regular)+(M47*Cadeirantee)</f>
        <v>0</v>
      </c>
      <c r="EZ47" s="249">
        <f>SUMIF(FG47:GJ47,"&gt;0")</f>
        <v>0</v>
      </c>
      <c r="FA47" s="249">
        <f>SUMIF(FG47:GJ47,"&lt;0")+SUMIF(GN47:HP47,"&lt;0")</f>
        <v>0</v>
      </c>
      <c r="FB47" s="174">
        <v>0</v>
      </c>
      <c r="FC47" s="126">
        <f>N47*km*'VALORES TABELA'!$B$13</f>
        <v>0</v>
      </c>
      <c r="FD47" s="250">
        <f t="shared" ref="FD47:FD50" si="66">GL47</f>
        <v>0</v>
      </c>
      <c r="FE47" s="105"/>
      <c r="FF47" s="119"/>
      <c r="FG47" s="119"/>
      <c r="FH47" s="119"/>
      <c r="FI47" s="119"/>
      <c r="FJ47" s="119"/>
      <c r="FK47" s="119"/>
      <c r="FL47" s="119"/>
      <c r="FM47" s="119"/>
      <c r="FN47" s="119"/>
      <c r="FO47" s="119"/>
      <c r="FP47" s="119"/>
      <c r="FQ47" s="119"/>
      <c r="FR47" s="119"/>
      <c r="FS47" s="119"/>
      <c r="FT47" s="119"/>
      <c r="FU47" s="119"/>
      <c r="FV47" s="119"/>
      <c r="FW47" s="119"/>
      <c r="FX47" s="119"/>
      <c r="FY47" s="119"/>
      <c r="FZ47" s="119"/>
      <c r="GA47" s="119"/>
      <c r="GB47" s="119"/>
      <c r="GC47" s="119"/>
      <c r="GD47" s="119"/>
      <c r="GE47" s="119"/>
      <c r="GF47" s="119"/>
      <c r="GG47" s="119"/>
      <c r="GH47" s="119"/>
      <c r="GI47" s="119"/>
      <c r="GJ47" s="119"/>
      <c r="GK47" s="251"/>
      <c r="GL47" s="103">
        <f t="shared" si="30"/>
        <v>0</v>
      </c>
      <c r="GM47" s="124"/>
      <c r="GN47" s="104"/>
      <c r="GO47" s="104"/>
      <c r="GP47" s="104"/>
      <c r="GQ47" s="104"/>
      <c r="GR47" s="104"/>
      <c r="GS47" s="104"/>
      <c r="GT47" s="104"/>
      <c r="GU47" s="104"/>
      <c r="GV47" s="104"/>
      <c r="GW47" s="104"/>
      <c r="GX47" s="104"/>
      <c r="GY47" s="104"/>
      <c r="GZ47" s="104"/>
      <c r="HA47" s="104"/>
      <c r="HB47" s="104"/>
      <c r="HC47" s="104"/>
      <c r="HD47" s="104"/>
      <c r="HE47" s="104"/>
      <c r="HF47" s="104"/>
      <c r="HG47" s="104"/>
      <c r="HH47" s="104"/>
      <c r="HI47" s="104"/>
      <c r="HJ47" s="104"/>
      <c r="HK47" s="104"/>
      <c r="HL47" s="104"/>
      <c r="HM47" s="104"/>
      <c r="HN47" s="104"/>
      <c r="HO47" s="104"/>
      <c r="HP47" s="104"/>
      <c r="HQ47" s="64"/>
      <c r="HR47" s="64"/>
      <c r="HS47" s="64"/>
      <c r="HT47" s="64"/>
      <c r="HU47" s="64"/>
      <c r="HV47" s="64"/>
      <c r="HW47" s="105"/>
      <c r="HX47" s="64"/>
      <c r="HY47" s="280">
        <f t="shared" ref="HY47:HY50" si="67">IF(ISTEXT(EM47), VALUE(EM47), EM47)</f>
        <v>0</v>
      </c>
      <c r="HZ47" s="280">
        <f t="shared" ref="HZ47:HZ50" si="68">IF(ISTEXT(EN47), VALUE(EN47), EN47)</f>
        <v>0</v>
      </c>
      <c r="IA47" s="280">
        <f t="shared" ref="IA47:IA50" si="69">IF(ISTEXT(EO47), VALUE(EO47), EO47)</f>
        <v>0</v>
      </c>
      <c r="IB47" s="64"/>
      <c r="IC47" s="64"/>
    </row>
    <row r="48" spans="1:237" s="106" customFormat="1" ht="22.5" customHeight="1" x14ac:dyDescent="0.25">
      <c r="A48" s="368" t="s">
        <v>3228</v>
      </c>
      <c r="B48" s="369" t="s">
        <v>3229</v>
      </c>
      <c r="C48" s="375" t="s">
        <v>3193</v>
      </c>
      <c r="D48" s="371" t="s">
        <v>3230</v>
      </c>
      <c r="E48" s="371" t="s">
        <v>3231</v>
      </c>
      <c r="F48" s="376" t="s">
        <v>3181</v>
      </c>
      <c r="G48" s="376" t="s">
        <v>3182</v>
      </c>
      <c r="H48" s="373" t="s">
        <v>2798</v>
      </c>
      <c r="I48" s="374" t="s">
        <v>2798</v>
      </c>
      <c r="J48" s="421" t="s">
        <v>3183</v>
      </c>
      <c r="K48" s="422" t="s">
        <v>3186</v>
      </c>
      <c r="L48" s="329">
        <f>CONTINUA!BV48</f>
        <v>0</v>
      </c>
      <c r="M48" s="329">
        <f>CONTINUA!BW48</f>
        <v>0</v>
      </c>
      <c r="N48" s="895"/>
      <c r="O48" s="896" t="s">
        <v>3412</v>
      </c>
      <c r="P48" s="897">
        <v>0</v>
      </c>
      <c r="Q48" s="400"/>
      <c r="R48" s="401"/>
      <c r="S48" s="400"/>
      <c r="T48" s="401"/>
      <c r="U48" s="400"/>
      <c r="V48" s="401"/>
      <c r="W48" s="400"/>
      <c r="X48" s="401"/>
      <c r="Y48" s="400"/>
      <c r="Z48" s="401"/>
      <c r="AA48" s="400"/>
      <c r="AB48" s="401"/>
      <c r="AC48" s="400"/>
      <c r="AD48" s="401"/>
      <c r="AE48" s="400"/>
      <c r="AF48" s="401"/>
      <c r="AG48" s="400"/>
      <c r="AH48" s="401"/>
      <c r="AI48" s="400"/>
      <c r="AJ48" s="401"/>
      <c r="AK48" s="400"/>
      <c r="AL48" s="401"/>
      <c r="AM48" s="400"/>
      <c r="AN48" s="401"/>
      <c r="AO48" s="400"/>
      <c r="AP48" s="401"/>
      <c r="AQ48" s="400"/>
      <c r="AR48" s="401"/>
      <c r="AS48" s="400"/>
      <c r="AT48" s="401"/>
      <c r="AU48" s="400"/>
      <c r="AV48" s="401"/>
      <c r="AW48" s="400"/>
      <c r="AX48" s="401"/>
      <c r="AY48" s="400"/>
      <c r="AZ48" s="401"/>
      <c r="BA48" s="400"/>
      <c r="BB48" s="401"/>
      <c r="BC48" s="400"/>
      <c r="BD48" s="401"/>
      <c r="BE48" s="400"/>
      <c r="BF48" s="401"/>
      <c r="BG48" s="400"/>
      <c r="BH48" s="401"/>
      <c r="BI48" s="400"/>
      <c r="BJ48" s="401"/>
      <c r="BK48" s="400"/>
      <c r="BL48" s="401"/>
      <c r="BM48" s="400"/>
      <c r="BN48" s="401"/>
      <c r="BO48" s="400"/>
      <c r="BP48" s="401"/>
      <c r="BQ48" s="400"/>
      <c r="BR48" s="401"/>
      <c r="BS48" s="400"/>
      <c r="BT48" s="401"/>
      <c r="BU48" s="400"/>
      <c r="BV48" s="401"/>
      <c r="BW48" s="400"/>
      <c r="BX48" s="401"/>
      <c r="BY48" s="400"/>
      <c r="BZ48" s="401"/>
      <c r="CA48" s="400"/>
      <c r="CB48" s="401"/>
      <c r="CC48" s="400"/>
      <c r="CD48" s="401"/>
      <c r="CE48" s="400"/>
      <c r="CF48" s="401"/>
      <c r="CG48" s="400"/>
      <c r="CH48" s="401"/>
      <c r="CI48" s="400"/>
      <c r="CJ48" s="401"/>
      <c r="CK48" s="400"/>
      <c r="CL48" s="401"/>
      <c r="CM48" s="400"/>
      <c r="CN48" s="401"/>
      <c r="CO48" s="400"/>
      <c r="CP48" s="401"/>
      <c r="CQ48" s="400"/>
      <c r="CR48" s="401"/>
      <c r="CS48" s="400"/>
      <c r="CT48" s="401"/>
      <c r="CU48" s="400"/>
      <c r="CV48" s="401"/>
      <c r="CW48" s="400"/>
      <c r="CX48" s="401"/>
      <c r="CY48" s="400"/>
      <c r="CZ48" s="401"/>
      <c r="DA48" s="400"/>
      <c r="DB48" s="401"/>
      <c r="DC48" s="400"/>
      <c r="DD48" s="401"/>
      <c r="DE48" s="400"/>
      <c r="DF48" s="401"/>
      <c r="DG48" s="400"/>
      <c r="DH48" s="401"/>
      <c r="DI48" s="400"/>
      <c r="DJ48" s="401"/>
      <c r="DK48" s="400"/>
      <c r="DL48" s="401"/>
      <c r="DM48" s="400"/>
      <c r="DN48" s="401"/>
      <c r="DO48" s="400"/>
      <c r="DP48" s="401"/>
      <c r="DQ48" s="400"/>
      <c r="DR48" s="401"/>
      <c r="DS48" s="400"/>
      <c r="DT48" s="401"/>
      <c r="DU48" s="400"/>
      <c r="DV48" s="401"/>
      <c r="DW48" s="400"/>
      <c r="DX48" s="401"/>
      <c r="DY48" s="400"/>
      <c r="DZ48" s="401"/>
      <c r="EA48" s="400"/>
      <c r="EB48" s="401"/>
      <c r="EC48" s="400"/>
      <c r="ED48" s="401"/>
      <c r="EE48" s="400"/>
      <c r="EF48" s="401"/>
      <c r="EG48" s="400"/>
      <c r="EH48" s="401"/>
      <c r="EI48" s="400"/>
      <c r="EJ48" s="447"/>
      <c r="EK48" s="511"/>
      <c r="EL48" s="514"/>
      <c r="EM48" s="448"/>
      <c r="EN48" s="344"/>
      <c r="EO48" s="345"/>
      <c r="EP48" s="171">
        <f t="shared" si="22"/>
        <v>0</v>
      </c>
      <c r="EQ48" s="171">
        <f t="shared" si="23"/>
        <v>0</v>
      </c>
      <c r="ER48" s="171">
        <f t="shared" si="24"/>
        <v>0</v>
      </c>
      <c r="ES48" s="171">
        <f t="shared" si="25"/>
        <v>0</v>
      </c>
      <c r="ET48" s="171">
        <f t="shared" si="26"/>
        <v>0</v>
      </c>
      <c r="EU48" s="171">
        <f t="shared" si="27"/>
        <v>0</v>
      </c>
      <c r="EV48" s="172">
        <f t="shared" si="28"/>
        <v>0</v>
      </c>
      <c r="EW48" s="125"/>
      <c r="EX48" s="248">
        <f t="shared" si="65"/>
        <v>0</v>
      </c>
      <c r="EY48" s="174">
        <f>(L48*regular)+(M48*Cadeirantee)</f>
        <v>0</v>
      </c>
      <c r="EZ48" s="249">
        <f>SUMIF(FG48:GJ48,"&gt;0")</f>
        <v>0</v>
      </c>
      <c r="FA48" s="249">
        <f>SUMIF(FG48:GJ48,"&lt;0")+SUMIF(GN48:HP48,"&lt;0")</f>
        <v>0</v>
      </c>
      <c r="FB48" s="174">
        <v>0</v>
      </c>
      <c r="FC48" s="126">
        <f>N48*km*'VALORES TABELA'!$B$13</f>
        <v>0</v>
      </c>
      <c r="FD48" s="250">
        <f t="shared" si="66"/>
        <v>0</v>
      </c>
      <c r="FE48" s="105"/>
      <c r="FF48" s="108"/>
      <c r="FG48" s="108"/>
      <c r="FH48" s="108"/>
      <c r="FI48" s="108"/>
      <c r="FJ48" s="108"/>
      <c r="FK48" s="108"/>
      <c r="FL48" s="108"/>
      <c r="FM48" s="108"/>
      <c r="FN48" s="108"/>
      <c r="FO48" s="108"/>
      <c r="FP48" s="108"/>
      <c r="FQ48" s="108"/>
      <c r="FR48" s="108"/>
      <c r="FS48" s="108"/>
      <c r="FT48" s="108"/>
      <c r="FU48" s="108"/>
      <c r="FV48" s="108"/>
      <c r="FW48" s="108"/>
      <c r="FX48" s="108"/>
      <c r="FY48" s="108"/>
      <c r="FZ48" s="108"/>
      <c r="GA48" s="108"/>
      <c r="GB48" s="108"/>
      <c r="GC48" s="108"/>
      <c r="GD48" s="108"/>
      <c r="GE48" s="108"/>
      <c r="GF48" s="108"/>
      <c r="GG48" s="108"/>
      <c r="GH48" s="108"/>
      <c r="GI48" s="108"/>
      <c r="GJ48" s="108"/>
      <c r="GK48" s="251"/>
      <c r="GL48" s="103">
        <f t="shared" si="30"/>
        <v>0</v>
      </c>
      <c r="GM48" s="124"/>
      <c r="GN48" s="104"/>
      <c r="GO48" s="104"/>
      <c r="GP48" s="104"/>
      <c r="GQ48" s="104"/>
      <c r="GR48" s="104"/>
      <c r="GS48" s="104"/>
      <c r="GT48" s="104"/>
      <c r="GU48" s="104"/>
      <c r="GV48" s="104"/>
      <c r="GW48" s="104"/>
      <c r="GX48" s="104"/>
      <c r="GY48" s="104"/>
      <c r="GZ48" s="104"/>
      <c r="HA48" s="104"/>
      <c r="HB48" s="104"/>
      <c r="HC48" s="104"/>
      <c r="HD48" s="104"/>
      <c r="HE48" s="104"/>
      <c r="HF48" s="104"/>
      <c r="HG48" s="104"/>
      <c r="HH48" s="104"/>
      <c r="HI48" s="104"/>
      <c r="HJ48" s="104"/>
      <c r="HK48" s="104"/>
      <c r="HL48" s="104"/>
      <c r="HM48" s="104"/>
      <c r="HN48" s="104"/>
      <c r="HO48" s="104"/>
      <c r="HP48" s="104"/>
      <c r="HQ48" s="64"/>
      <c r="HR48" s="64"/>
      <c r="HS48" s="64"/>
      <c r="HT48" s="64"/>
      <c r="HU48" s="64"/>
      <c r="HV48" s="64"/>
      <c r="HW48" s="105"/>
      <c r="HX48" s="64"/>
      <c r="HY48" s="280">
        <f t="shared" si="67"/>
        <v>0</v>
      </c>
      <c r="HZ48" s="280">
        <f t="shared" si="68"/>
        <v>0</v>
      </c>
      <c r="IA48" s="280">
        <f t="shared" si="69"/>
        <v>0</v>
      </c>
      <c r="IB48" s="64"/>
      <c r="IC48" s="64"/>
    </row>
    <row r="49" spans="1:237" s="106" customFormat="1" ht="22.5" customHeight="1" x14ac:dyDescent="0.25">
      <c r="A49" s="368" t="s">
        <v>3228</v>
      </c>
      <c r="B49" s="369" t="s">
        <v>3229</v>
      </c>
      <c r="C49" s="375" t="s">
        <v>3193</v>
      </c>
      <c r="D49" s="371" t="s">
        <v>3230</v>
      </c>
      <c r="E49" s="371" t="s">
        <v>3231</v>
      </c>
      <c r="F49" s="376" t="s">
        <v>3181</v>
      </c>
      <c r="G49" s="376" t="s">
        <v>3182</v>
      </c>
      <c r="H49" s="373" t="s">
        <v>2798</v>
      </c>
      <c r="I49" s="374" t="s">
        <v>2798</v>
      </c>
      <c r="J49" s="421" t="s">
        <v>3183</v>
      </c>
      <c r="K49" s="423" t="s">
        <v>3187</v>
      </c>
      <c r="L49" s="329">
        <f>CONTINUA!BV49</f>
        <v>0</v>
      </c>
      <c r="M49" s="329">
        <f>CONTINUA!BW49</f>
        <v>0</v>
      </c>
      <c r="N49" s="895"/>
      <c r="O49" s="896" t="s">
        <v>3412</v>
      </c>
      <c r="P49" s="897">
        <v>0</v>
      </c>
      <c r="Q49" s="400"/>
      <c r="R49" s="401"/>
      <c r="S49" s="400"/>
      <c r="T49" s="401"/>
      <c r="U49" s="400"/>
      <c r="V49" s="401"/>
      <c r="W49" s="400"/>
      <c r="X49" s="401"/>
      <c r="Y49" s="400"/>
      <c r="Z49" s="401"/>
      <c r="AA49" s="400"/>
      <c r="AB49" s="401"/>
      <c r="AC49" s="400"/>
      <c r="AD49" s="401"/>
      <c r="AE49" s="400"/>
      <c r="AF49" s="401"/>
      <c r="AG49" s="400"/>
      <c r="AH49" s="401"/>
      <c r="AI49" s="400"/>
      <c r="AJ49" s="401"/>
      <c r="AK49" s="400"/>
      <c r="AL49" s="401"/>
      <c r="AM49" s="400"/>
      <c r="AN49" s="401"/>
      <c r="AO49" s="400"/>
      <c r="AP49" s="401"/>
      <c r="AQ49" s="400"/>
      <c r="AR49" s="401"/>
      <c r="AS49" s="400"/>
      <c r="AT49" s="401"/>
      <c r="AU49" s="400"/>
      <c r="AV49" s="401"/>
      <c r="AW49" s="400"/>
      <c r="AX49" s="401"/>
      <c r="AY49" s="400"/>
      <c r="AZ49" s="401"/>
      <c r="BA49" s="400"/>
      <c r="BB49" s="401"/>
      <c r="BC49" s="400"/>
      <c r="BD49" s="401"/>
      <c r="BE49" s="400"/>
      <c r="BF49" s="401"/>
      <c r="BG49" s="400"/>
      <c r="BH49" s="401"/>
      <c r="BI49" s="400"/>
      <c r="BJ49" s="401"/>
      <c r="BK49" s="400"/>
      <c r="BL49" s="401"/>
      <c r="BM49" s="400"/>
      <c r="BN49" s="401"/>
      <c r="BO49" s="400"/>
      <c r="BP49" s="401"/>
      <c r="BQ49" s="400"/>
      <c r="BR49" s="401"/>
      <c r="BS49" s="400"/>
      <c r="BT49" s="401"/>
      <c r="BU49" s="400"/>
      <c r="BV49" s="401"/>
      <c r="BW49" s="400"/>
      <c r="BX49" s="401"/>
      <c r="BY49" s="400"/>
      <c r="BZ49" s="401"/>
      <c r="CA49" s="400"/>
      <c r="CB49" s="401"/>
      <c r="CC49" s="400"/>
      <c r="CD49" s="401"/>
      <c r="CE49" s="400"/>
      <c r="CF49" s="401"/>
      <c r="CG49" s="400"/>
      <c r="CH49" s="401"/>
      <c r="CI49" s="400"/>
      <c r="CJ49" s="401"/>
      <c r="CK49" s="400"/>
      <c r="CL49" s="401"/>
      <c r="CM49" s="400"/>
      <c r="CN49" s="401"/>
      <c r="CO49" s="400"/>
      <c r="CP49" s="401"/>
      <c r="CQ49" s="400"/>
      <c r="CR49" s="401"/>
      <c r="CS49" s="400"/>
      <c r="CT49" s="401"/>
      <c r="CU49" s="400"/>
      <c r="CV49" s="401"/>
      <c r="CW49" s="400"/>
      <c r="CX49" s="401"/>
      <c r="CY49" s="400"/>
      <c r="CZ49" s="401"/>
      <c r="DA49" s="400"/>
      <c r="DB49" s="401"/>
      <c r="DC49" s="400"/>
      <c r="DD49" s="401"/>
      <c r="DE49" s="400"/>
      <c r="DF49" s="401"/>
      <c r="DG49" s="400"/>
      <c r="DH49" s="401"/>
      <c r="DI49" s="400"/>
      <c r="DJ49" s="401"/>
      <c r="DK49" s="400"/>
      <c r="DL49" s="401"/>
      <c r="DM49" s="400"/>
      <c r="DN49" s="401"/>
      <c r="DO49" s="400"/>
      <c r="DP49" s="401"/>
      <c r="DQ49" s="400"/>
      <c r="DR49" s="401"/>
      <c r="DS49" s="400"/>
      <c r="DT49" s="401"/>
      <c r="DU49" s="400"/>
      <c r="DV49" s="401"/>
      <c r="DW49" s="400"/>
      <c r="DX49" s="401"/>
      <c r="DY49" s="400"/>
      <c r="DZ49" s="401"/>
      <c r="EA49" s="400"/>
      <c r="EB49" s="401"/>
      <c r="EC49" s="400"/>
      <c r="ED49" s="401"/>
      <c r="EE49" s="400"/>
      <c r="EF49" s="401"/>
      <c r="EG49" s="400"/>
      <c r="EH49" s="401"/>
      <c r="EI49" s="400"/>
      <c r="EJ49" s="447"/>
      <c r="EK49" s="511"/>
      <c r="EL49" s="514"/>
      <c r="EM49" s="448"/>
      <c r="EN49" s="344"/>
      <c r="EO49" s="345"/>
      <c r="EP49" s="171">
        <f t="shared" si="22"/>
        <v>0</v>
      </c>
      <c r="EQ49" s="171">
        <f t="shared" si="23"/>
        <v>0</v>
      </c>
      <c r="ER49" s="171">
        <f t="shared" si="24"/>
        <v>0</v>
      </c>
      <c r="ES49" s="171">
        <f t="shared" si="25"/>
        <v>0</v>
      </c>
      <c r="ET49" s="171">
        <f t="shared" si="26"/>
        <v>0</v>
      </c>
      <c r="EU49" s="171">
        <f t="shared" si="27"/>
        <v>0</v>
      </c>
      <c r="EV49" s="172">
        <f t="shared" si="28"/>
        <v>0</v>
      </c>
      <c r="EW49" s="127"/>
      <c r="EX49" s="248">
        <f t="shared" si="65"/>
        <v>0</v>
      </c>
      <c r="EY49" s="174">
        <f>(L49*regular)+(M49*Cadeirantee)</f>
        <v>0</v>
      </c>
      <c r="EZ49" s="249">
        <f>SUMIF(FG49:GJ49,"&gt;0")</f>
        <v>0</v>
      </c>
      <c r="FA49" s="249">
        <f>SUMIF(FG49:GJ49,"&lt;0")+SUMIF(GN49:HP49,"&lt;0")</f>
        <v>0</v>
      </c>
      <c r="FB49" s="174">
        <v>0</v>
      </c>
      <c r="FC49" s="126">
        <f>N49*km*'VALORES TABELA'!$B$13</f>
        <v>0</v>
      </c>
      <c r="FD49" s="250">
        <f t="shared" si="66"/>
        <v>0</v>
      </c>
      <c r="FE49" s="105"/>
      <c r="FF49" s="118"/>
      <c r="FG49" s="118"/>
      <c r="FH49" s="118"/>
      <c r="FI49" s="118"/>
      <c r="FJ49" s="118"/>
      <c r="FK49" s="118"/>
      <c r="FL49" s="118"/>
      <c r="FM49" s="118"/>
      <c r="FN49" s="118"/>
      <c r="FO49" s="118"/>
      <c r="FP49" s="118"/>
      <c r="FQ49" s="118"/>
      <c r="FR49" s="118"/>
      <c r="FS49" s="118"/>
      <c r="FT49" s="118"/>
      <c r="FU49" s="118"/>
      <c r="FV49" s="118"/>
      <c r="FW49" s="118"/>
      <c r="FX49" s="118"/>
      <c r="FY49" s="118"/>
      <c r="FZ49" s="118"/>
      <c r="GA49" s="118"/>
      <c r="GB49" s="118"/>
      <c r="GC49" s="118"/>
      <c r="GD49" s="118"/>
      <c r="GE49" s="118"/>
      <c r="GF49" s="118"/>
      <c r="GG49" s="118"/>
      <c r="GH49" s="118"/>
      <c r="GI49" s="118"/>
      <c r="GJ49" s="118"/>
      <c r="GK49" s="252"/>
      <c r="GL49" s="103">
        <f t="shared" si="30"/>
        <v>0</v>
      </c>
      <c r="GM49" s="124"/>
      <c r="GN49" s="104"/>
      <c r="GO49" s="104"/>
      <c r="GP49" s="104"/>
      <c r="GQ49" s="104"/>
      <c r="GR49" s="104"/>
      <c r="GS49" s="104"/>
      <c r="GT49" s="104"/>
      <c r="GU49" s="104"/>
      <c r="GV49" s="104"/>
      <c r="GW49" s="104"/>
      <c r="GX49" s="104"/>
      <c r="GY49" s="104"/>
      <c r="GZ49" s="104"/>
      <c r="HA49" s="104"/>
      <c r="HB49" s="104"/>
      <c r="HC49" s="104"/>
      <c r="HD49" s="104"/>
      <c r="HE49" s="104"/>
      <c r="HF49" s="104"/>
      <c r="HG49" s="104"/>
      <c r="HH49" s="104"/>
      <c r="HI49" s="104"/>
      <c r="HJ49" s="104"/>
      <c r="HK49" s="104"/>
      <c r="HL49" s="104"/>
      <c r="HM49" s="104"/>
      <c r="HN49" s="104"/>
      <c r="HO49" s="104"/>
      <c r="HP49" s="104"/>
      <c r="HQ49" s="64"/>
      <c r="HR49" s="65"/>
      <c r="HS49" s="65"/>
      <c r="HT49" s="65"/>
      <c r="HU49" s="65"/>
      <c r="HV49" s="65"/>
      <c r="HW49" s="105"/>
      <c r="HX49" s="65"/>
      <c r="HY49" s="280">
        <f t="shared" si="67"/>
        <v>0</v>
      </c>
      <c r="HZ49" s="280">
        <f t="shared" si="68"/>
        <v>0</v>
      </c>
      <c r="IA49" s="280">
        <f t="shared" si="69"/>
        <v>0</v>
      </c>
      <c r="IB49" s="65"/>
      <c r="IC49" s="65"/>
    </row>
    <row r="50" spans="1:237" s="106" customFormat="1" ht="22.5" customHeight="1" thickBot="1" x14ac:dyDescent="0.3">
      <c r="A50" s="377" t="s">
        <v>3228</v>
      </c>
      <c r="B50" s="378" t="s">
        <v>3229</v>
      </c>
      <c r="C50" s="379" t="s">
        <v>3193</v>
      </c>
      <c r="D50" s="380" t="s">
        <v>3230</v>
      </c>
      <c r="E50" s="380" t="s">
        <v>3231</v>
      </c>
      <c r="F50" s="381" t="s">
        <v>3181</v>
      </c>
      <c r="G50" s="381" t="s">
        <v>3182</v>
      </c>
      <c r="H50" s="382" t="s">
        <v>2798</v>
      </c>
      <c r="I50" s="383" t="s">
        <v>2798</v>
      </c>
      <c r="J50" s="421" t="s">
        <v>3183</v>
      </c>
      <c r="K50" s="424" t="s">
        <v>60</v>
      </c>
      <c r="L50" s="329">
        <f>CONTINUA!BV50</f>
        <v>0</v>
      </c>
      <c r="M50" s="329">
        <f>CONTINUA!BW50</f>
        <v>0</v>
      </c>
      <c r="N50" s="895"/>
      <c r="O50" s="896" t="s">
        <v>3412</v>
      </c>
      <c r="P50" s="897">
        <v>0</v>
      </c>
      <c r="Q50" s="400"/>
      <c r="R50" s="401"/>
      <c r="S50" s="400"/>
      <c r="T50" s="401"/>
      <c r="U50" s="400"/>
      <c r="V50" s="401"/>
      <c r="W50" s="400"/>
      <c r="X50" s="401"/>
      <c r="Y50" s="400"/>
      <c r="Z50" s="401"/>
      <c r="AA50" s="400"/>
      <c r="AB50" s="401"/>
      <c r="AC50" s="400"/>
      <c r="AD50" s="401"/>
      <c r="AE50" s="400"/>
      <c r="AF50" s="401"/>
      <c r="AG50" s="400"/>
      <c r="AH50" s="401"/>
      <c r="AI50" s="400"/>
      <c r="AJ50" s="401"/>
      <c r="AK50" s="400"/>
      <c r="AL50" s="401"/>
      <c r="AM50" s="400"/>
      <c r="AN50" s="401"/>
      <c r="AO50" s="400"/>
      <c r="AP50" s="401"/>
      <c r="AQ50" s="400"/>
      <c r="AR50" s="401"/>
      <c r="AS50" s="400"/>
      <c r="AT50" s="401"/>
      <c r="AU50" s="400"/>
      <c r="AV50" s="401"/>
      <c r="AW50" s="400"/>
      <c r="AX50" s="401"/>
      <c r="AY50" s="400"/>
      <c r="AZ50" s="401"/>
      <c r="BA50" s="400"/>
      <c r="BB50" s="401"/>
      <c r="BC50" s="400"/>
      <c r="BD50" s="401"/>
      <c r="BE50" s="400"/>
      <c r="BF50" s="401"/>
      <c r="BG50" s="400"/>
      <c r="BH50" s="401"/>
      <c r="BI50" s="400"/>
      <c r="BJ50" s="401"/>
      <c r="BK50" s="400"/>
      <c r="BL50" s="401"/>
      <c r="BM50" s="400"/>
      <c r="BN50" s="401"/>
      <c r="BO50" s="400"/>
      <c r="BP50" s="401"/>
      <c r="BQ50" s="400"/>
      <c r="BR50" s="401"/>
      <c r="BS50" s="400"/>
      <c r="BT50" s="401"/>
      <c r="BU50" s="400"/>
      <c r="BV50" s="401"/>
      <c r="BW50" s="400"/>
      <c r="BX50" s="401"/>
      <c r="BY50" s="400"/>
      <c r="BZ50" s="401"/>
      <c r="CA50" s="400"/>
      <c r="CB50" s="401"/>
      <c r="CC50" s="400"/>
      <c r="CD50" s="401"/>
      <c r="CE50" s="400"/>
      <c r="CF50" s="401"/>
      <c r="CG50" s="400"/>
      <c r="CH50" s="401"/>
      <c r="CI50" s="400"/>
      <c r="CJ50" s="401"/>
      <c r="CK50" s="400"/>
      <c r="CL50" s="401"/>
      <c r="CM50" s="400"/>
      <c r="CN50" s="401"/>
      <c r="CO50" s="400"/>
      <c r="CP50" s="401"/>
      <c r="CQ50" s="400"/>
      <c r="CR50" s="401"/>
      <c r="CS50" s="400"/>
      <c r="CT50" s="401"/>
      <c r="CU50" s="400"/>
      <c r="CV50" s="401"/>
      <c r="CW50" s="400"/>
      <c r="CX50" s="401"/>
      <c r="CY50" s="400"/>
      <c r="CZ50" s="401"/>
      <c r="DA50" s="400"/>
      <c r="DB50" s="401"/>
      <c r="DC50" s="400"/>
      <c r="DD50" s="401"/>
      <c r="DE50" s="400"/>
      <c r="DF50" s="401"/>
      <c r="DG50" s="400"/>
      <c r="DH50" s="401"/>
      <c r="DI50" s="400"/>
      <c r="DJ50" s="401"/>
      <c r="DK50" s="400"/>
      <c r="DL50" s="401"/>
      <c r="DM50" s="400"/>
      <c r="DN50" s="401"/>
      <c r="DO50" s="400"/>
      <c r="DP50" s="401"/>
      <c r="DQ50" s="400"/>
      <c r="DR50" s="401"/>
      <c r="DS50" s="400"/>
      <c r="DT50" s="401"/>
      <c r="DU50" s="400"/>
      <c r="DV50" s="401"/>
      <c r="DW50" s="400"/>
      <c r="DX50" s="401"/>
      <c r="DY50" s="400"/>
      <c r="DZ50" s="401"/>
      <c r="EA50" s="400"/>
      <c r="EB50" s="401"/>
      <c r="EC50" s="400"/>
      <c r="ED50" s="401"/>
      <c r="EE50" s="400"/>
      <c r="EF50" s="401"/>
      <c r="EG50" s="400"/>
      <c r="EH50" s="401"/>
      <c r="EI50" s="400"/>
      <c r="EJ50" s="447"/>
      <c r="EK50" s="512"/>
      <c r="EL50" s="515"/>
      <c r="EM50" s="450"/>
      <c r="EN50" s="348"/>
      <c r="EO50" s="348"/>
      <c r="EP50" s="179">
        <f t="shared" si="22"/>
        <v>0</v>
      </c>
      <c r="EQ50" s="179">
        <f t="shared" si="23"/>
        <v>0</v>
      </c>
      <c r="ER50" s="179">
        <f t="shared" si="24"/>
        <v>0</v>
      </c>
      <c r="ES50" s="179">
        <f t="shared" si="25"/>
        <v>0</v>
      </c>
      <c r="ET50" s="179">
        <f t="shared" si="26"/>
        <v>0</v>
      </c>
      <c r="EU50" s="179">
        <f t="shared" si="27"/>
        <v>0</v>
      </c>
      <c r="EV50" s="172">
        <f t="shared" si="28"/>
        <v>0</v>
      </c>
      <c r="EW50" s="253"/>
      <c r="EX50" s="254">
        <v>0</v>
      </c>
      <c r="EY50" s="180">
        <v>0</v>
      </c>
      <c r="EZ50" s="255">
        <v>0</v>
      </c>
      <c r="FA50" s="255">
        <v>0</v>
      </c>
      <c r="FB50" s="180">
        <f>SUM(FF50:GI50)/2</f>
        <v>0</v>
      </c>
      <c r="FC50" s="256">
        <f>N50*km*'VALORES TABELA'!$B$13</f>
        <v>0</v>
      </c>
      <c r="FD50" s="250">
        <f t="shared" si="66"/>
        <v>0</v>
      </c>
      <c r="FE50" s="257"/>
      <c r="FF50" s="181">
        <f>((Q50+S50)*Percapita)+((R50+T50)*Cadeirante)</f>
        <v>0</v>
      </c>
      <c r="FG50" s="181">
        <f>((U50+W50)*Percapita/30*FG$4)+((V50+X50)*Cadeirante/30*FG$4)</f>
        <v>0</v>
      </c>
      <c r="FH50" s="181">
        <f>((Y50+AA50)*Percapita/30*FH$4)+((Z50+AB50)*Cadeirante/30*FH$4)</f>
        <v>0</v>
      </c>
      <c r="FI50" s="181">
        <f>((AC50+AE50)*Percapita/30*FI$4)+((AD50+AF50)*Cadeirante/30*FI$4)</f>
        <v>0</v>
      </c>
      <c r="FJ50" s="181">
        <f>((AG50+AI50)*Percapita/30*FJ$4)+((AH50+AJ50)*Cadeirante/30*FJ$4)</f>
        <v>0</v>
      </c>
      <c r="FK50" s="181">
        <f>((AK50+AM50)*Percapita/30*FK$4)+((AL50+AN50)*Cadeirante/30*FK$4)</f>
        <v>0</v>
      </c>
      <c r="FL50" s="181">
        <f>((AO50+AQ50)*Percapita/30*FL$4)+((AP50+AR50)*Cadeirante/30*FL$4)</f>
        <v>0</v>
      </c>
      <c r="FM50" s="181">
        <f>((AS50+AU50)*Percapita/30*FM$4)+((AT50+AV50)*Cadeirante/30*FM$4)</f>
        <v>0</v>
      </c>
      <c r="FN50" s="181">
        <f>((AW50+AY50)*Percapita/30*FN$4)+((AX50+AZ50)*Cadeirante/30*FN$4)</f>
        <v>0</v>
      </c>
      <c r="FO50" s="181">
        <f>((BA50+BC50)*Percapita/30*FO$4)+((BB50+BD50)*Cadeirante/30*FO$4)</f>
        <v>0</v>
      </c>
      <c r="FP50" s="181">
        <f>((BE50+BG50)*Percapita/30*FP$4)+((BF50+BH50)*Cadeirante/30*FP$4)</f>
        <v>0</v>
      </c>
      <c r="FQ50" s="181">
        <f>((BI50+BK50)*Percapita/30*FQ$4)+((BJ50+BL50)*Cadeirante/30*FQ$4)</f>
        <v>0</v>
      </c>
      <c r="FR50" s="181">
        <f>((BM50+BO50)*Percapita/30*FR$4)+((BN50+BP50)*Cadeirante/30*FR$4)</f>
        <v>0</v>
      </c>
      <c r="FS50" s="181">
        <f>((BQ50+BS50)*Percapita/30*FS$4)+((BR50+BT50)*Cadeirante/30*FS$4)</f>
        <v>0</v>
      </c>
      <c r="FT50" s="181">
        <f>((BU50+BW50)*Percapita/30*FT$4)+((BV50+BX50)*Cadeirante/30*FT$4)</f>
        <v>0</v>
      </c>
      <c r="FU50" s="181">
        <f>((BY50+CA50)*Percapita/30*FU$4)+((BZ50+CB50)*Cadeirante/30*FU$4)</f>
        <v>0</v>
      </c>
      <c r="FV50" s="181">
        <f>((CC50+CE50)*Percapita/30*FV$4)+((CD50+CF50)*Cadeirante/30*FV$4)</f>
        <v>0</v>
      </c>
      <c r="FW50" s="181">
        <f>((CG50+CI50)*Percapita/30*FW$4)+((CI50+CK50)*Cadeirante/30*FW$4)</f>
        <v>0</v>
      </c>
      <c r="FX50" s="181">
        <f>((CK50+CM50)*Percapita/30*FX$4)+((CL50+CN50)*Cadeirante/30*FX$4)</f>
        <v>0</v>
      </c>
      <c r="FY50" s="181">
        <f>((CO50+CQ50)*Percapita/30*FY$4)+((CP50+CR50)*Cadeirante/30*FY$4)</f>
        <v>0</v>
      </c>
      <c r="FZ50" s="181">
        <f>((CS50+CU50)*Percapita/30*FZ$4)+((CT50+CV50)*Cadeirante/30*FZ$4)</f>
        <v>0</v>
      </c>
      <c r="GA50" s="181">
        <f>((CW50+CY50)*Percapita/30*GA$4)+((CX50+CZ50)*Cadeirante/30*GA$4)</f>
        <v>0</v>
      </c>
      <c r="GB50" s="181">
        <f>((DA50+DC50)*Percapita/30*GB$4)+((DB50+DD50)*Cadeirante/30*GB$4)</f>
        <v>0</v>
      </c>
      <c r="GC50" s="181">
        <f>((DE50+DG50)*Percapita/30*GC$4)+((DF50+DH50)*Cadeirante/30*GC$4)</f>
        <v>0</v>
      </c>
      <c r="GD50" s="181">
        <f>((DI50+DK50)*Percapita/30*GD$4)+((DJ50+DL50)*Cadeirante/30*GD$4)</f>
        <v>0</v>
      </c>
      <c r="GE50" s="181">
        <f>((DM50+DO50)*Percapita/30*GE$4)+((DN50+DP50)*Cadeirante/30*GE$4)</f>
        <v>0</v>
      </c>
      <c r="GF50" s="181">
        <f>((DQ50+DS50)*Percapita/30*GF$4)+((DR50+DT50)*Cadeirante/30*GF$4)</f>
        <v>0</v>
      </c>
      <c r="GG50" s="181">
        <f>((DU50+DW50)*Percapita/30*GG$4)+((DV50+DX50)*Cadeirante/30*GG$4)</f>
        <v>0</v>
      </c>
      <c r="GH50" s="181">
        <f>((DY50+EA50)*Percapita/30*GH$4)+((DZ50+EB50)*Cadeirante/30*GH$4)</f>
        <v>0</v>
      </c>
      <c r="GI50" s="181">
        <f>((EC50+EE50)*Percapita/30*GI$4)+((ED50+EF50)*Cadeirante/30*GI$4)</f>
        <v>0</v>
      </c>
      <c r="GJ50" s="181">
        <f>((EG50+EI50)*Percapita)+((EH50+EJ50)*Cadeirante)</f>
        <v>0</v>
      </c>
      <c r="GK50" s="258"/>
      <c r="GL50" s="103">
        <f t="shared" si="30"/>
        <v>0</v>
      </c>
      <c r="GM50" s="124"/>
      <c r="GN50" s="182"/>
      <c r="GO50" s="182"/>
      <c r="GP50" s="182"/>
      <c r="GQ50" s="182"/>
      <c r="GR50" s="182"/>
      <c r="GS50" s="182"/>
      <c r="GT50" s="182"/>
      <c r="GU50" s="182"/>
      <c r="GV50" s="182"/>
      <c r="GW50" s="182"/>
      <c r="GX50" s="182"/>
      <c r="GY50" s="182"/>
      <c r="GZ50" s="182"/>
      <c r="HA50" s="182"/>
      <c r="HB50" s="182"/>
      <c r="HC50" s="182"/>
      <c r="HD50" s="182"/>
      <c r="HE50" s="182"/>
      <c r="HF50" s="182"/>
      <c r="HG50" s="182"/>
      <c r="HH50" s="182"/>
      <c r="HI50" s="182"/>
      <c r="HJ50" s="182"/>
      <c r="HK50" s="182"/>
      <c r="HL50" s="182"/>
      <c r="HM50" s="182"/>
      <c r="HN50" s="182"/>
      <c r="HO50" s="182"/>
      <c r="HP50" s="259"/>
      <c r="HQ50" s="64"/>
      <c r="HW50" s="257"/>
      <c r="HY50" s="280">
        <f t="shared" si="67"/>
        <v>0</v>
      </c>
      <c r="HZ50" s="280">
        <f t="shared" si="68"/>
        <v>0</v>
      </c>
      <c r="IA50" s="280">
        <f t="shared" si="69"/>
        <v>0</v>
      </c>
    </row>
    <row r="51" spans="1:237" s="106" customFormat="1" ht="22.5" customHeight="1" x14ac:dyDescent="0.25">
      <c r="A51" t="s">
        <v>3232</v>
      </c>
      <c r="B51" s="522" t="s">
        <v>3233</v>
      </c>
      <c r="C51" s="523">
        <v>3</v>
      </c>
      <c r="D51" s="524" t="s">
        <v>3234</v>
      </c>
      <c r="E51" s="524" t="s">
        <v>3235</v>
      </c>
      <c r="F51" s="525" t="s">
        <v>3181</v>
      </c>
      <c r="G51" s="525" t="s">
        <v>3182</v>
      </c>
      <c r="H51" s="350" t="s">
        <v>2801</v>
      </c>
      <c r="I51" s="351" t="s">
        <v>2801</v>
      </c>
      <c r="J51" s="409" t="s">
        <v>3189</v>
      </c>
      <c r="K51" s="410" t="s">
        <v>3184</v>
      </c>
      <c r="L51" s="329">
        <f>CONTINUA!BV51</f>
        <v>0</v>
      </c>
      <c r="M51" s="329">
        <f>CONTINUA!BW51</f>
        <v>0</v>
      </c>
      <c r="N51" s="895"/>
      <c r="O51" s="896" t="s">
        <v>3413</v>
      </c>
      <c r="P51" s="897">
        <v>0</v>
      </c>
      <c r="Q51" s="400"/>
      <c r="R51" s="401"/>
      <c r="S51" s="400"/>
      <c r="T51" s="401"/>
      <c r="U51" s="400"/>
      <c r="V51" s="401"/>
      <c r="W51" s="400"/>
      <c r="X51" s="401"/>
      <c r="Y51" s="400"/>
      <c r="Z51" s="401"/>
      <c r="AA51" s="400"/>
      <c r="AB51" s="401"/>
      <c r="AC51" s="400"/>
      <c r="AD51" s="401"/>
      <c r="AE51" s="400"/>
      <c r="AF51" s="401"/>
      <c r="AG51" s="400"/>
      <c r="AH51" s="401"/>
      <c r="AI51" s="400"/>
      <c r="AJ51" s="401"/>
      <c r="AK51" s="400"/>
      <c r="AL51" s="401"/>
      <c r="AM51" s="400"/>
      <c r="AN51" s="401"/>
      <c r="AO51" s="400"/>
      <c r="AP51" s="401"/>
      <c r="AQ51" s="400"/>
      <c r="AR51" s="401"/>
      <c r="AS51" s="400"/>
      <c r="AT51" s="401"/>
      <c r="AU51" s="400"/>
      <c r="AV51" s="401"/>
      <c r="AW51" s="400"/>
      <c r="AX51" s="401"/>
      <c r="AY51" s="400"/>
      <c r="AZ51" s="401"/>
      <c r="BA51" s="400"/>
      <c r="BB51" s="401"/>
      <c r="BC51" s="400"/>
      <c r="BD51" s="401"/>
      <c r="BE51" s="400"/>
      <c r="BF51" s="401"/>
      <c r="BG51" s="400"/>
      <c r="BH51" s="401"/>
      <c r="BI51" s="400"/>
      <c r="BJ51" s="401"/>
      <c r="BK51" s="400"/>
      <c r="BL51" s="401"/>
      <c r="BM51" s="400"/>
      <c r="BN51" s="401"/>
      <c r="BO51" s="400"/>
      <c r="BP51" s="401"/>
      <c r="BQ51" s="400"/>
      <c r="BR51" s="401"/>
      <c r="BS51" s="400"/>
      <c r="BT51" s="401"/>
      <c r="BU51" s="400"/>
      <c r="BV51" s="401"/>
      <c r="BW51" s="400"/>
      <c r="BX51" s="401"/>
      <c r="BY51" s="400"/>
      <c r="BZ51" s="401"/>
      <c r="CA51" s="400"/>
      <c r="CB51" s="401"/>
      <c r="CC51" s="400"/>
      <c r="CD51" s="401"/>
      <c r="CE51" s="400"/>
      <c r="CF51" s="401"/>
      <c r="CG51" s="400"/>
      <c r="CH51" s="401"/>
      <c r="CI51" s="400"/>
      <c r="CJ51" s="401"/>
      <c r="CK51" s="400"/>
      <c r="CL51" s="401"/>
      <c r="CM51" s="400"/>
      <c r="CN51" s="401"/>
      <c r="CO51" s="400"/>
      <c r="CP51" s="401"/>
      <c r="CQ51" s="400"/>
      <c r="CR51" s="401"/>
      <c r="CS51" s="400"/>
      <c r="CT51" s="401"/>
      <c r="CU51" s="400"/>
      <c r="CV51" s="401"/>
      <c r="CW51" s="400"/>
      <c r="CX51" s="401"/>
      <c r="CY51" s="400"/>
      <c r="CZ51" s="401"/>
      <c r="DA51" s="400"/>
      <c r="DB51" s="401"/>
      <c r="DC51" s="400"/>
      <c r="DD51" s="401"/>
      <c r="DE51" s="400"/>
      <c r="DF51" s="401"/>
      <c r="DG51" s="400"/>
      <c r="DH51" s="401"/>
      <c r="DI51" s="400"/>
      <c r="DJ51" s="401"/>
      <c r="DK51" s="400"/>
      <c r="DL51" s="401"/>
      <c r="DM51" s="400"/>
      <c r="DN51" s="401"/>
      <c r="DO51" s="400"/>
      <c r="DP51" s="401"/>
      <c r="DQ51" s="400"/>
      <c r="DR51" s="401"/>
      <c r="DS51" s="400"/>
      <c r="DT51" s="401"/>
      <c r="DU51" s="400"/>
      <c r="DV51" s="401"/>
      <c r="DW51" s="400"/>
      <c r="DX51" s="401"/>
      <c r="DY51" s="400"/>
      <c r="DZ51" s="401"/>
      <c r="EA51" s="400"/>
      <c r="EB51" s="401"/>
      <c r="EC51" s="400"/>
      <c r="ED51" s="401"/>
      <c r="EE51" s="400"/>
      <c r="EF51" s="401"/>
      <c r="EG51" s="400"/>
      <c r="EH51" s="401"/>
      <c r="EI51" s="400"/>
      <c r="EJ51" s="447"/>
      <c r="EK51" s="510"/>
      <c r="EL51" s="513"/>
      <c r="EM51" s="520"/>
      <c r="EN51" s="520"/>
      <c r="EO51" s="520"/>
      <c r="EP51" s="171">
        <f t="shared" si="22"/>
        <v>0</v>
      </c>
      <c r="EQ51" s="171">
        <f t="shared" si="23"/>
        <v>0</v>
      </c>
      <c r="ER51" s="171">
        <f t="shared" si="24"/>
        <v>0</v>
      </c>
      <c r="ES51" s="171">
        <f t="shared" si="25"/>
        <v>0</v>
      </c>
      <c r="ET51" s="171">
        <f t="shared" si="26"/>
        <v>0</v>
      </c>
      <c r="EU51" s="171">
        <f t="shared" si="27"/>
        <v>0</v>
      </c>
      <c r="EV51" s="172">
        <f t="shared" si="28"/>
        <v>0</v>
      </c>
      <c r="EW51" s="367">
        <f>IF(C51=4,IF(MAX(Q51:EJ53)&gt;0,(Especiall/30*(IF(($G51-$F51)=($G$5-$F$5),30,IF(DAY($G51)=31,($G51-$F51),($G51-$F51)+1)))),0),0)</f>
        <v>0</v>
      </c>
      <c r="EX51" s="248">
        <f t="shared" ref="EX51:EX54" si="70">FF51</f>
        <v>4347.9799999999996</v>
      </c>
      <c r="EY51" s="174">
        <f>(L51*regular)+(M51*Cadeirantee)</f>
        <v>0</v>
      </c>
      <c r="EZ51" s="249">
        <f>SUMIF(FG51:GJ51,"&gt;0")</f>
        <v>0</v>
      </c>
      <c r="FA51" s="249">
        <f>SUMIF(FG51:GJ51,"&lt;0")+SUMIF(GN51:HP51,"&lt;0")</f>
        <v>0</v>
      </c>
      <c r="FB51" s="174">
        <v>0</v>
      </c>
      <c r="FC51" s="175">
        <f>N51*km*'VALORES TABELA'!$B$13</f>
        <v>0</v>
      </c>
      <c r="FD51" s="250">
        <f>GL51</f>
        <v>0</v>
      </c>
      <c r="FE51" s="176">
        <f>(EW51+EW52+EW53+EW54+EX51+EX52+EX53+EX54+EY51+EY52+EY53+EY54+EY55+EZ51+EZ52+EZ53+EZ54+FA51+FA52+FA53+FA54+FC51+FC52+FC53+FC54+HY51-HZ51-IA51+FD51+FD52+FD53+FD54+FB55)</f>
        <v>4347.9799999999996</v>
      </c>
      <c r="FF51" s="177">
        <f>IF(C51=4,SUM(Q51+Q52+Q53+S51+S52+S53)*Percapita/30*FF$4+(R51+R52+R53+T51+T52+T53)*Cadeirante/30*FF$4,IF(C51=3,IF(Q54+S54=10,Fixo/30*FF$4+(Q51+Q52+Q53+S51+S52+S53)*Percapita/30*FF$4+(R54+T54)*Cadeirante/30*FF$4,IF(Q54+S54&lt;=9,(Q54+S54)*Crechee/30*FF$4)+(R54+T54)*Cadeirante/30*FF$4+(Q51+Q52+Q53+S51+S52+S53)*Percapita/30*FF$4)+IF(Q54+S54&gt;=11,Fixo/30*FF$4+(Q54+S54-10)*Crechee/30*FF$4,0),IF(C51=2,IF(R51+R52+R53+R54+T51+T52+T53+T54=1,Cadeirante/30*FF$4,IF(R51+R52+R53+R54+T51+T52+T53+T54=2,Fixo/30*FF$4,IF(R51+R52+R53+R54+T51+T52+T53+T54&gt;2,Fixo/30*FF$4+(R51+R52+R53+R54+T51+T52+T53+T54-2)*Cadeirante/30*FF$4)))+(Q51+Q52+Q53+S51+S52+S53)*Percapita/30*FF$4+(Q54+S54)*Crechee/30*FF$4,IF(C51=1,IF(Q51+Q52+Q53+R51+R52+R53+S51+S52+S53+T51+T52+T53&lt;=15,(Q51+Q52+Q53+S51+S52+S53)*Percapita/30*FF$4,IF(Q51+Q52+Q53+R51+R52+R53+S51+S52+S53+T51+T52+T53&gt;=16,Fixo/30*FF$4+(Q51+Q52+Q53+R51+R52+R53+S51+S52+S53+T51+T52-16)*Percapita/30*FF$4))))))</f>
        <v>4347.9799999999996</v>
      </c>
      <c r="FG51" s="177">
        <f>IF(C51=4,SUM(U51+U52+U53+W51+W52+W53)*Percapita/30*FG$4+(V51+V52+V53+X51+X52+X53)*Cadeirante/30*FG$4,IF(C51=3,IF(U54+W54=10,Fixo/30*FG$4+(U51+U52+U53+W51+W52+W53)*Percapita/30*FG$4+(V54+X54)*Cadeirante/30*FG$4,IF(U54+W54&lt;=9,(U54+W54)*Crechee/30*FG$4)+(V54+X54)*Cadeirante/30*FG$4+(U51+U52+U53+W51+W52+W53)*Percapita/30*FG$4)+IF(U54+W54&gt;=11,Fixo/30*FG$4+(U54+W54-10)*Crechee/30*FG$4,0),IF(C51=2,IF(V51+V52+V53+V54+X51+X52+X53+X54=1,Cadeirante/30*FG$4,IF(V51+V52+V53+V54+X51+X52+X53+X54=2,Fixo/30*FG$4,IF(V51+V52+V53+V54+X51+X52+X53+X54&gt;2,Fixo/30*FG$4+(V51+V52+V53+V54+X51+X52+X53+X54-2)*Cadeirante/30*FG$4)))+(U51+U52+U53+W51+W52+W53)*Percapita/30*FG$4+(U54+W54)*Crechee/30*FG$4,IF(C51=1,IF(U51+U52+U53+V51+V52+V53+W51+W52+W53+X51+X52+X53&lt;=15,(U51+U52+U53+W51+W52+W53)*Percapita/30*FG$4,IF(U51+U52+U53+V51+V52+V53+W51+W52+W53+X51+X52+X53&gt;=16,Fixo/30*FG$4+(U51+U52+U53+V51+V52+V53+W51+W52+W53+X51+X52-16)*Percapita/30*FG$4))))))</f>
        <v>0</v>
      </c>
      <c r="FH51" s="177">
        <f>IF(C51=4,SUM(Y51+Y52+Y53+AA51+AA52+AA53)*Percapita/30*FH$4+(Z51+Z52+Z53+AB51+AB52+AB53)*Cadeirante/30*FH$4,IF(C51=3,IF(Y54+AA54=10,Fixo/30*FH$4+(Y51+Y52+Y53+AA51+AA52+AA53)*Percapita/30*FH$4+(Z54+AB54)*Cadeirante/30*FH$4,IF(Y54+AA54&lt;=9,(Y54+AA54)*Crechee/30*FH$4)+(Z54+AB54)*Cadeirante/30*FH$4+(Y51+Y52+Y53+AA51+AA52+AA53)*Percapita/30*FH$4)+IF(Y54+AA54&gt;=11,Fixo/30*FH$4+(Y54+AA54-10)*Crechee/30*FH$4,0),IF(C51=2,IF(Z51+Z52+Z53+Z54+AB51+AB52+AB53+AB54=1,Cadeirante/30*FH$4,IF(Z51+Z52+Z53+Z54+AB51+AB52+AB53+AB54=2,Fixo/30*FH$4,IF(Z51+Z52+Z53+Z54+AB51+AB52+AB53+AB54&gt;2,Fixo/30*FH$4+(Z51+Z52+Z53+Z54+AB51+AB52+AB53+AB54-2)*Cadeirante/30*FH$4)))+(Y51+Y52+Y53+AA51+AA52+AA53)*Percapita/30*FH$4+(Y54+AA54)*Crechee/30*FH$4,IF(C51=1,IF(Y51+Y52+Y53+Z51+Z52+Z53+AA51+AA52+AA53+AB51+AB52+AB53&lt;=15,(Y51+Y52+Y53+AA51+AA52+AA53)*Percapita/30*FH$4,IF(Y51+Y52+Y53+Z51+Z52+Z53+AA51+AA52+AA53+AB51+AB52+AB53&gt;=16,Fixo/30*FH$4+(Y51+Y52+Y53+Z51+Z52+Z53+AA51+AA52+AA53+AB51+AB52-16)*Percapita/30*FH$4))))))</f>
        <v>0</v>
      </c>
      <c r="FI51" s="177">
        <f>IF(C51=4,SUM(AC51+AC52+AC53+AE51+AE52+AE53)*Percapita/30*FI$4+(AD51+AD52+AD53+AF51+AF52+AF53)*Cadeirante/30*FI$4,IF(C51=3,IF(AC54+AE54=10,Fixo/30*FI$4+(AC51+AC52+AC53+AE51+AE52+AE53)*Percapita/30*FI$4+(AD54+AF54)*Cadeirante/30*FI$4,IF(AC54+AE54&lt;=9,(AC54+AE54)*Crechee/30*FI$4)+(AD54+AF54)*Cadeirante/30*FI$4+(AC51+AC52+AC53+AE51+AE52+AE53)*Percapita/30*FI$4)+IF(AC54+AE54&gt;=11,Fixo/30*FI$4+(AC54+AE54-10)*Crechee/30*FI$4,0),IF(C51=2,IF(AD51+AD52+AD53+AD54+AF51+AF52+AF53+AF54=1,Cadeirante/30*FI$4,IF(AD51+AD52+AD53+AD54+AF51+AF52+AF53+AF54=2,Fixo/30*FI$4,IF(AD51+AD52+AD53+AD54+AF51+AF52+AF53+AF54&gt;2,Fixo/30*FI$4+(AD51+AD52+AD53+AD54+AF51+AF52+AF53+AF54-2)*Cadeirante/30*FI$4)))+(AC51+AC52+AC53+AE51+AE52+AE53)*Percapita/30*FI$4+(AC54+AE54)*Crechee/30*FI$4,IF(C51=1,IF(AC51+AC52+AC53+AD51+AD52+AD53+AE51+AE52+AE53+AF51+AF52+AF53&lt;=15,(AC51+AC52+AC53+AE51+AE52+AE53)*Percapita/30*FI$4,IF(AC51+AC52+AC53+AD51+AD52+AD53+AE51+AE52+AE53+AF51+AF52+AF53&gt;=16,Fixo/30*FI$4+(AC51+AC52+AC53+AD51+AD52+AD53+AE51+AE52+AE53+AF51+AF52-16)*Percapita/30*FI$4))))))</f>
        <v>0</v>
      </c>
      <c r="FJ51" s="177">
        <f>IF(C51=4,SUM(AG51+AG52+AG53+AI51+AI52+AI53)*Percapita/30*FJ$4+(AH51+AH52+AH53+AJ51+AJ52+AJ53)*Cadeirante/30*FJ$4,IF(C51=3,IF(AG54+AI54=10,Fixo/30*FJ$4+(AG51+AG52+AG53+AI51+AI52+AI53)*Percapita/30*FJ$4+(AH54+AJ54)*Cadeirante/30*FJ$4,IF(AG54+AI54&lt;=9,(AG54+AI54)*Crechee/30*FJ$4)+(AH54+AJ54)*Cadeirante/30*FJ$4+(AG51+AG52+AG53+AI51+AI52+AI53)*Percapita/30*FJ$4)+IF(AG54+AI54&gt;=11,Fixo/30*FJ$4+(AG54+AI54-10)*Crechee/30*FJ$4,0),IF(C51=2,IF(AH51+AH52+AH53+AH54+AJ51+AJ52+AJ53+AJ54=1,Cadeirante/30*FJ$4,IF(AH51+AH52+AH53+AH54+AJ51+AJ52+AJ53+AJ54=2,Fixo/30*FJ$4,IF(AH51+AH52+AH53+AH54+AJ51+AJ52+AJ53+AJ54&gt;2,Fixo/30*FJ$4+(AH51+AH52+AH53+AH54+AJ51+AJ52+AJ53+AJ54-2)*Cadeirante/30*FJ$4)))+(AG51+AG52+AG53+AI51+AI52+AI53)*Percapita/30*FJ$4+(AG54+AI54)*Crechee/30*FJ$4,IF(C51=1,IF(AG51+AG52+AG53+AH51+AH52+AH53+AI51+AI52+AI53+AJ51+AJ52+AJ53&lt;=15,(AG51+AG52+AG53+AI51+AI52+AI53)*Percapita/30*FJ$4,IF(AG51+AG52+AG53+AH51+AH52+AH53+AI51+AI52+AI53+AJ51+AJ52+AJ53&gt;=16,Fixo/30*FJ$4+(AG51+AG52+AG53+AH51+AH52+AH53+AI51+AI52+AI53+AJ51+AJ52-16)*Percapita/30*FJ$4))))))</f>
        <v>0</v>
      </c>
      <c r="FK51" s="177">
        <f>IF(C51=4,SUM(AK51+AK52+AK53+AM51+AM52+AM53)*Percapita/30*FK$4+(AL51+AL52+AL53+AN51+AN52+AN53)*Cadeirante/30*FK$4,IF(C51=3,IF(AK54+AM54=10,Fixo/30*FK$4+(AK51+AK52+AK53+AM51+AM52+AM53)*Percapita/30*FK$4+(AL54+AN54)*Cadeirante/30*FK$4,IF(AK54+AM54&lt;=9,(AK54+AM54)*Crechee/30*FK$4)+(AL54+AN54)*Cadeirante/30*FK$4+(AK51+AK52+AK53+AM51+AM52+AM53)*Percapita/30*FK$4)+IF(AK54+AM54&gt;=11,Fixo/30*FK$4+(AK54+AM54-10)*Crechee/30*FK$4,0),IF(C51=2,IF(AL51+AL52+AL53+AL54+AN51+AN52+AN53+AN54=1,Cadeirante/30*FK$4,IF(AL51+AL52+AL53+AL54+AN51+AN52+AN53+AN54=2,Fixo/30*FK$4,IF(AL51+AL52+AL53+AL54+AN51+AN52+AN53+AN54&gt;2,Fixo/30*FK$4+(AL51+AL52+AL53+AL54+AN51+AN52+AN53+AN54-2)*Cadeirante/30*FK$4)))+(AK51+AK52+AK53+AM51+AM52+AM53)*Percapita/30*FK$4+(AK54+AM54)*Crechee/30*FK$4,IF(C51=1,IF(AK51+AK52+AK53+AL51+AL52+AL53+AM51+AM52+AM53+AN51+AN52+AN53&lt;=15,(AK51+AK52+AK53+AM51+AM52+AM53)*Percapita/30*FK$4,IF(AK51+AK52+AK53+AL51+AL52+AL53+AM51+AM52+AM53+AN51+AN52+AN53&gt;=16,Fixo/30*FK$4+(AK51+AK52+AK53+AL51+AL52+AL53+AM51+AM52+AM53+AN51+AN52-16)*Percapita/30*FK$4))))))</f>
        <v>0</v>
      </c>
      <c r="FL51" s="177">
        <f>IF(C51=4,SUM(AO51+AO52+AO53+AQ51+AQ52+AQ53)*Percapita/30*FL$4+(AP51+AP52+AP53+AR51+AR52+AR53)*Cadeirante/30*FL$4,IF(C51=3,IF(AO54+AQ54=10,Fixo/30*FL$4+(AO51+AO52+AO53+AQ51+AQ52+AQ53)*Percapita/30*FL$4+(AP54+AR54)*Cadeirante/30*FL$4,IF(AO54+AQ54&lt;=9,(AO54+AQ54)*Crechee/30*FL$4)+(AP54+AR54)*Cadeirante/30*FL$4+(AO51+AO52+AO53+AQ51+AQ52+AQ53)*Percapita/30*FL$4)+IF(AO54+AQ54&gt;=11,Fixo/30*FL$4+(AO54+AQ54-10)*Crechee/30*FL$4,0),IF(C51=2,IF(AP51+AP52+AP53+AP54+AR51+AR52+AR53+AR54=1,Cadeirante/30*FL$4,IF(AP51+AP52+AP53+AP54+AR51+AR52+AR53+AR54=2,Fixo/30*FL$4,IF(AP51+AP52+AP53+AP54+AR51+AR52+AR53+AR54&gt;2,Fixo/30*FL$4+(AP51+AP52+AP53+AP54+AR51+AR52+AR53+AR54-2)*Cadeirante/30*FL$4)))+(AO51+AO52+AO53+AQ51+AQ52+AQ53)*Percapita/30*FL$4+(AO54+AQ54)*Crechee/30*FL$4,IF(C51=1,IF(AO51+AO52+AO53+AP51+AP52+AP53+AQ51+AQ52+AQ53+AR51+AR52+AR53&lt;=15,(AO51+AO52+AO53+AQ51+AQ52+AQ53)*Percapita/30*FL$4,IF(AO51+AO52+AO53+AP51+AP52+AP53+AQ51+AQ52+AQ53+AR51+AR52+AR53&gt;=16,Fixo/30*FL$4+(AO51+AO52+AO53+AP51+AP52+AP53+AQ51+AQ52+AQ53+AR51+AR52-16)*Percapita/30*FL$4))))))</f>
        <v>0</v>
      </c>
      <c r="FM51" s="177">
        <f>IF(C51=4,SUM(AS51+AS52+AS53+AU51+AU52+AU53)*Percapita/30*FM$4+(AT51+AT52+AT53+AV51+AV52+AV53)*Cadeirante/30*FM$4,IF(C51=3,IF(AS54+AU54=10,Fixo/30*FM$4+(AS51+AS52+AS53+AU51+AU52+AU53)*Percapita/30*FM$4+(AT54+AV54)*Cadeirante/30*FM$4,IF(AS54+AU54&lt;=9,(AS54+AU54)*Crechee/30*FM$4)+(AT54+AV54)*Cadeirante/30*FM$4+(AS51+AS52+AS53+AU51+AU52+AU53)*Percapita/30*FM$4)+IF(AS54+AU54&gt;=11,Fixo/30*FM$4+(AS54+AU54-10)*Crechee/30*FM$4,0),IF(C51=2,IF(AT51+AT52+AT53+AT54+AV51+AV52+AV53+AV54=1,Cadeirante/30*FM$4,IF(AT51+AT52+AT53+AT54+AV51+AV52+AV53+AV54=2,Fixo/30*FM$4,IF(AT51+AT52+AT53+AT54+AV51+AV52+AV53+AV54&gt;2,Fixo/30*FM$4+(AT51+AT52+AT53+AT54+AV51+AV52+AV53+AV54-2)*Cadeirante/30*FM$4)))+(AS51+AS52+AS53+AU51+AU52+AU53)*Percapita/30*FM$4+(AS54+AU54)*Crechee/30*FM$4,IF(C51=1,IF(AS51+AS52+AS53+AT51+AT52+AT53+AU51+AU52+AU53+AV51+AV52+AV53&lt;=15,(AS51+AS52+AS53+AU51+AU52+AU53)*Percapita/30*FM$4,IF(AS51+AS52+AS53+AT51+AT52+AT53+AU51+AU52+AU53+AV51+AV52+AV53&gt;=16,Fixo/30*FM$4+(AS51+AS52+AS53+AT51+AT52+AT53+AU51+AU52+AU53+AV51+AV52-16)*Percapita/30*FM$4))))))</f>
        <v>0</v>
      </c>
      <c r="FN51" s="177">
        <f>IF(C51=4,SUM(AW51+AW52+AW53+AY51+AY52+AY53)*Percapita/30*FN$4+(AX51+AX52+AX53+AZ51+AZ52+AZ53)*Cadeirante/30*FN$4,IF(C51=3,IF(AW54+AY54=10,Fixo/30*FN$4+(AW51+AW52+AW53+AY51+AY52+AY53)*Percapita/30*FN$4+(AX54+AZ54)*Cadeirante/30*FN$4,IF(AW54+AY54&lt;=9,(AW54+AY54)*Crechee/30*FN$4)+(AX54+AZ54)*Cadeirante/30*FN$4+(AW51+AW52+AW53+AY51+AY52+AY53)*Percapita/30*FN$4)+IF(AW54+AY54&gt;=11,Fixo/30*FN$4+(AW54+AY54-10)*Crechee/30*FN$4,0),IF(C51=2,IF(AX51+AX52+AX53+AX54+AZ51+AZ52+AZ53+AZ54=1,Cadeirante/30*FN$4,IF(AX51+AX52+AX53+AX54+AZ51+AZ52+AZ53+AZ54=2,Fixo/30*FN$4,IF(AX51+AX52+AX53+AX54+AZ51+AZ52+AZ53+AZ54&gt;2,Fixo/30*FN$4+(AX51+AX52+AX53+AX54+AZ51+AZ52+AZ53+AZ54-2)*Cadeirante/30*FN$4)))+(AW51+AW52+AW53+AY51+AY52+AY53)*Percapita/30*FN$4+(AW54+AY54)*Crechee/30*FN$4,IF(C51=1,IF(AW51+AW52+AW53+AX51+AX52+AX53+AY51+AY52+AY53+AZ51+AZ52+AZ53&lt;=15,(AW51+AW52+AW53+AY51+AY52+AY53)*Percapita/30*FN$4,IF(AW51+AW52+AW53+AX51+AX52+AX53+AY51+AY52+AY53+AZ51+AZ52+AZ53&gt;=16,Fixo/30*FN$4+(AW51+AW52+AW53+AX51+AX52+AX53+AY51+AY52+AY53+AZ51+AZ52-16)*Percapita/30*FN$4))))))</f>
        <v>0</v>
      </c>
      <c r="FO51" s="177">
        <f>IF(C51=4,SUM(BA51+BA52+BA53+BC51+BC52+BC53)*Percapita/30*FO$4+(BB51+BB52+BB53+BD51+BD52+BD53)*Cadeirante/30*FO$4,IF(C51=3,IF(BA54+BC54=10,Fixo/30*FO$4+(BA51+BA52+BA53+BC51+BC52+BC53)*Percapita/30*FO$4+(BB54+BD54)*Cadeirante/30*FO$4,IF(BA54+BC54&lt;=9,(BA54+BC54)*Crechee/30*FO$4)+(BB54+BD54)*Cadeirante/30*FO$4+(BA51+BA52+BA53+BC51+BC52+BC53)*Percapita/30*FO$4)+IF(BA54+BC54&gt;=11,Fixo/30*FO$4+(BA54+BC54-10)*Crechee/30*FO$4,0),IF(C51=2,IF(BB51+BB52+BB53+BB54+BD51+BD52+BD53+BD54=1,Cadeirante/30*FO$4,IF(BB51+BB52+BB53+BB54+BD51+BD52+BD53+BD54=2,Fixo/30*FO$4,IF(BB51+BB52+BB53+BB54+BD51+BD52+BD53+BD54&gt;2,Fixo/30*FO$4+(BB51+BB52+BB53+BB54+BD51+BD52+BD53+BD54-2)*Cadeirante/30*FO$4)))+(BA51+BA52+BA53+BC51+BC52+BC53)*Percapita/30*FO$4+(BA54+BC54)*Crechee/30*FO$4,IF(C51=1,IF(BA51+BA52+BA53+BB51+BB52+BB53+BC51+BC52+BC53+BD51+BD52+BD53&lt;=15,(BA51+BA52+BA53+BC51+BC52+BC53)*Percapita/30*FO$4,IF(BA51+BA52+BA53+BB51+BB52+BB53+BC51+BC52+BC53+BD51+BD52+BD53&gt;=16,Fixo/30*FO$4+(BA51+BA52+BA53+BB51+BB52+BB53+BC51+BC52+BC53+BD51+BD52-16)*Percapita/30*FO$4))))))</f>
        <v>0</v>
      </c>
      <c r="FP51" s="177">
        <f>IF(C51=4,SUM(BE51+BE52+BE53+BG51+BG52+BG53)*Percapita/30*FP$4+(BF51+BF52+BF53+BH51+BH52+BH53)*Cadeirante/30*FP$4,IF(C51=3,IF(BE54+BG54=10,Fixo/30*FP$4+(BE51+BE52+BE53+BG51+BG52+BG53)*Percapita/30*FP$4+(BF54+BH54)*Cadeirante/30*FP$4,IF(BE54+BG54&lt;=9,(BE54+BG54)*Crechee/30*FP$4)+(BF54+BH54)*Cadeirante/30*FP$4+(BE51+BE52+BE53+BG51+BG52+BG53)*Percapita/30*FP$4)+IF(BE54+BG54&gt;=11,Fixo/30*FP$4+(BE54+BG54-10)*Crechee/30*FP$4,0),IF(C51=2,IF(BF51+BF52+BF53+BF54+BH51+BH52+BH53+BH54=1,Cadeirante/30*FP$4,IF(BF51+BF52+BF53+BF54+BH51+BH52+BH53+BH54=2,Fixo/30*FP$4,IF(BF51+BF52+BF53+BF54+BH51+BH52+BH53+BH54&gt;2,Fixo/30*FP$4+(BF51+BF52+BF53+BF54+BH51+BH52+BH53+BH54-2)*Cadeirante/30*FP$4)))+(BE51+BE52+BE53+BG51+BG52+BG53)*Percapita/30*FP$4+(BE54+BG54)*Crechee/30*FP$4,IF(C51=1,IF(BE51+BE52+BE53+BF51+BF52+BF53+BG51+BG52+BG53+BH51+BH52+BH53&lt;=15,(BE51+BE52+BE53+BG51+BG52+BG53)*Percapita/30*FP$4,IF(BE51+BE52+BE53+BF51+BF52+BF53+BG51+BG52+BG53+BH51+BH52+BH53&gt;=16,Fixo/30*FP$4+(BE51+BE52+BE53+BF51+BF52+BF53+BG51+BG52+BG53+BH51+BH52-16)*Percapita/30*FP$4))))))</f>
        <v>0</v>
      </c>
      <c r="FQ51" s="177">
        <f>IF(C51=4,SUM(BI51+BI52+BI53+BK51+BK52+BK53)*Percapita/30*FQ$4+(BJ51+BJ52+BJ53+BL51+BL52+BL53)*Cadeirante/30*FQ$4,IF(C51=3,IF(BI54+BK54=10,Fixo/30*FQ$4+(BI51+BI52+BI53+BK51+BK52+BK53)*Percapita/30*FQ$4+(BJ54+BL54)*Cadeirante/30*FQ$4,IF(BI54+BK54&lt;=9,(BI54+BK54)*Crechee/30*FQ$4)+(BJ54+BL54)*Cadeirante/30*FQ$4+(BI51+BI52+BI53+BK51+BK52+BK53)*Percapita/30*FQ$4)+IF(BI54+BK54&gt;=11,Fixo/30*FQ$4+(BI54+BK54-10)*Crechee/30*FQ$4,0),IF(C51=2,IF(BJ51+BJ52+BJ53+BJ54+BL51+BL52+BL53+BL54=1,Cadeirante/30*FQ$4,IF(BJ51+BJ52+BJ53+BJ54+BL51+BL52+BL53+BL54=2,Fixo/30*FQ$4,IF(BJ51+BJ52+BJ53+BJ54+BL51+BL52+BL53+BL54&gt;2,Fixo/30*FQ$4+(BJ51+BJ52+BJ53+BJ54+BL51+BL52+BL53+BL54-2)*Cadeirante/30*FQ$4)))+(BI51+BI52+BI53+BK51+BK52+BK53)*Percapita/30*FQ$4+(BI54+BK54)*Crechee/30*FQ$4,IF(C51=1,IF(BI51+BI52+BI53+BJ51+BJ52+BJ53+BK51+BK52+BK53+BL51+BL52+BL53&lt;=15,(BI51+BI52+BI53+BK51+BK52+BK53)*Percapita/30*FQ$4,IF(BI51+BI52+BI53+BJ51+BJ52+BJ53+BK51+BK52+BK53+BL51+BL52+BL53&gt;=16,Fixo/30*FQ$4+(BI51+BI52+BI53+BJ51+BJ52+BJ53+BK51+BK52+BK53+BL51+BL52-16)*Percapita/30*FQ$4))))))</f>
        <v>0</v>
      </c>
      <c r="FR51" s="177">
        <f>IF(C51=4,SUM(BM51+BM52+BM53+BO51+BO52+BO53)*Percapita/30*FR$4+(BN51+BN52+BN53+BP51+BP52+BP53)*Cadeirante/30*FR$4,IF(C51=3,IF(BM54+BO54=10,Fixo/30*FR$4+(BM51+BM52+BM53+BO51+BO52+BO53)*Percapita/30*FR$4+(BN54+BP54)*Cadeirante/30*FR$4,IF(BM54+BO54&lt;=9,(BM54+BO54)*Crechee/30*FR$4)+(BN54+BP54)*Cadeirante/30*FR$4+(BM51+BM52+BM53+BO51+BO52+BO53)*Percapita/30*FR$4)+IF(BM54+BO54&gt;=11,Fixo/30*FR$4+(BM54+BO54-10)*Crechee/30*FR$4,0),IF(C51=2,IF(BN51+BN52+BN53+BN54+BP51+BP52+BP53+BP54=1,Cadeirante/30*FR$4,IF(BN51+BN52+BN53+BN54+BP51+BP52+BP53+BP54=2,Fixo/30*FR$4,IF(BN51+BN52+BN53+BN54+BP51+BP52+BP53+BP54&gt;2,Fixo/30*FR$4+(BN51+BN52+BN53+BN54+BP51+BP52+BP53+BP54-2)*Cadeirante/30*FR$4)))+(BM51+BM52+BM53+BO51+BO52+BO53)*Percapita/30*FR$4+(BM54+BO54)*Crechee/30*FR$4,IF(C51=1,IF(BM51+BM52+BM53+BN51+BN52+BN53+BO51+BO52+BO53+BP51+BP52+BP53&lt;=15,(BM51+BM52+BM53+BO51+BO52+BO53)*Percapita/30*FR$4,IF(BM51+BM52+BM53+BN51+BN52+BN53+BO51+BO52+BO53+BP51+BP52+BP53&gt;=16,Fixo/30*FR$4+(BM51+BM52+BM53+BN51+BN52+BN53+BO51+BO52+BO53+BP51+BP52-16)*Percapita/30*FR$4))))))</f>
        <v>0</v>
      </c>
      <c r="FS51" s="177">
        <f>IF(C51=4,SUM(BQ51+BQ52+BQ53+BS51+BS52+BS53)*Percapita/30*FS$4+(BR51+BR52+BR53+BT51+BT52+BT53)*Cadeirante/30*FS$4,IF(C51=3,IF(BQ54+BS54=10,Fixo/30*FS$4+(BQ51+BQ52+BQ53+BS51+BS52+BS53)*Percapita/30*FS$4+(BR54+BT54)*Cadeirante/30*FS$4,IF(BQ54+BS54&lt;=9,(BQ54+BS54)*Crechee/30*FS$4)+(BR54+BT54)*Cadeirante/30*FS$4+(BQ51+BQ52+BQ53+BS51+BS52+BS53)*Percapita/30*FS$4)+IF(BQ54+BS54&gt;=11,Fixo/30*FS$4+(BQ54+BS54-10)*Crechee/30*FS$4,0),IF(C51=2,IF(BR51+BR52+BR53+BR54+BT51+BT52+BT53+BT54=1,Cadeirante/30*FS$4,IF(BR51+BR52+BR53+BR54+BT51+BT52+BT53+BT54=2,Fixo/30*FS$4,IF(BR51+BR52+BR53+BR54+BT51+BT52+BT53+BT54&gt;2,Fixo/30*FS$4+(BR51+BR52+BR53+BR54+BT51+BT52+BT53+BT54-2)*Cadeirante/30*FS$4)))+(BQ51+BQ52+BQ53+BS51+BS52+BS53)*Percapita/30*FS$4+(BQ54+BS54)*Crechee/30*FS$4,IF(C51=1,IF(BQ51+BQ52+BQ53+BR51+BR52+BR53+BS51+BS52+BS53+BT51+BT52+BT53&lt;=15,(BQ51+BQ52+BQ53+BS51+BS52+BS53)*Percapita/30*FS$4,IF(BQ51+BQ52+BQ53+BR51+BR52+BR53+BS51+BS52+BS53+BT51+BT52+BT53&gt;=16,Fixo/30*FS$4+(BQ51+BQ52+BQ53+BR51+BR52+BR53+BS51+BS52+BS53+BT51+BT52-16)*Percapita/30*FS$4))))))</f>
        <v>0</v>
      </c>
      <c r="FT51" s="177">
        <f>IF(C51=4,SUM(BU51+BU52+BU53+BW51+BW52+BW53)*Percapita/30*FT$4+(BV51+BV52+BV53+BX51+BX52+BX53)*Cadeirante/30*FT$4,IF(C51=3,IF(BU54+BW54=10,Fixo/30*FT$4+(BU51+BU52+BU53+BW51+BW52+BW53)*Percapita/30*FT$4+(BV54+BX54)*Cadeirante/30*FT$4,IF(BU54+BW54&lt;=9,(BU54+BW54)*Crechee/30*FT$4)+(BV54+BX54)*Cadeirante/30*FT$4+(BU51+BU52+BU53+BW51+BW52+BW53)*Percapita/30*FT$4)+IF(BU54+BW54&gt;=11,Fixo/30*FT$4+(BU54+BW54-10)*Crechee/30*FT$4,0),IF(C51=2,IF(BV51+BV52+BV53+BV54+BX51+BX52+BX53+BX54=1,Cadeirante/30*FT$4,IF(BV51+BV52+BV53+BV54+BX51+BX52+BX53+BX54=2,Fixo/30*FT$4,IF(BV51+BV52+BV53+BV54+BX51+BX52+BX53+BX54&gt;2,Fixo/30*FT$4+(BV51+BV52+BV53+BV54+BX51+BX52+BX53+BX54-2)*Cadeirante/30*FT$4)))+(BU51+BU52+BU53+BW51+BW52+BW53)*Percapita/30*FT$4+(BU54+BW54)*Crechee/30*FT$4,IF(C51=1,IF(BU51+BU52+BU53+BV51+BV52+BV53+BW51+BW52+BW53+BX51+BX52+BX53&lt;=15,(BU51+BU52+BU53+BW51+BW52+BW53)*Percapita/30*FT$4,IF(BU51+BU52+BU53+BV51+BV52+BV53+BW51+BW52+BW53+BX51+BX52+BX53&gt;=16,Fixo/30*FT$4+(BU51+BU52+BU53+BV51+BV52+BV53+BW51+BW52+BW53+BX51+BX52-16)*Percapita/30*FT$4))))))</f>
        <v>0</v>
      </c>
      <c r="FU51" s="177">
        <f>IF(C51=4,SUM(BY51+BY52+BY53+CA51+CA52+CA53)*Percapita/30*FU$4+(BZ51+BZ52+BZ53+CB51+CB52+CB53)*Cadeirante/30*FU$4,IF(C51=3,IF(BY54+CA54=10,Fixo/30*FU$4+(BY51+BY52+BY53+CA51+CA52+CA53)*Percapita/30*FU$4+(BZ54+CB54)*Cadeirante/30*FU$4,IF(BY54+CA54&lt;=9,(BY54+CA54)*Crechee/30*FU$4)+(BZ54+CB54)*Cadeirante/30*FU$4+(BY51+BY52+BY53+CA51+CA52+CA53)*Percapita/30*FU$4)+IF(BY54+CA54&gt;=11,Fixo/30*FU$4+(BY54+CA54-10)*Crechee/30*FU$4,0),IF(C51=2,IF(BZ51+BZ52+BZ53+BZ54+CB51+CB52+CB53+CB54=1,Cadeirante/30*FU$4,IF(BZ51+BZ52+BZ53+BZ54+CB51+CB52+CB53+CB54=2,Fixo/30*FU$4,IF(BZ51+BZ52+BZ53+BZ54+CB51+CB52+CB53+CB54&gt;2,Fixo/30*FU$4+(BZ51+BZ52+BZ53+BZ54+CB51+CB52+CB53+CB54-2)*Cadeirante/30*FU$4)))+(BY51+BY52+BY53+CA51+CA52+CA53)*Percapita/30*FU$4+(BY54+CA54)*Crechee/30*FU$4,IF(C51=1,IF(BY51+BY52+BY53+BZ51+BZ52+BZ53+CA51+CA52+CA53+CB51+CB52+CB53&lt;=15,(BY51+BY52+BY53+CA51+CA52+CA53)*Percapita/30*FU$4,IF(BY51+BY52+BY53+BZ51+BZ52+BZ53+CA51+CA52+CA53+CB51+CB52+CB53&gt;=16,Fixo/30*FU$4+(BY51+BY52+BY53+BZ51+BZ52+BZ53+CA51+CA52+CA53+CB51+CB52-16)*Percapita/30*FU$4))))))</f>
        <v>0</v>
      </c>
      <c r="FV51" s="177">
        <f>IF(C51=4,SUM(CC51+CC52+CC53+CE51+CE52+CE53)*Percapita/30*FV$4+(CD51+CD52+CD53+CF51+CF52+CF53)*Cadeirante/30*FV$4,IF(C51=3,IF(CC54+CE54=10,Fixo/30*FV$4+(CC51+CC52+CC53+CE51+CE52+CE53)*Percapita/30*FV$4+(CD54+CF54)*Cadeirante/30*FV$4,IF(CC54+CE54&lt;=9,(CC54+CE54)*Crechee/30*FV$4)+(CD54+CF54)*Cadeirante/30*FV$4+(CC51+CC52+CC53+CE51+CE52+CE53)*Percapita/30*FV$4)+IF(CC54+CE54&gt;=11,Fixo/30*FV$4+(CC54+CE54-10)*Crechee/30*FV$4,0),IF(C51=2,IF(CD51+CD52+CD53+CD54+CF51+CF52+CF53+CF54=1,Cadeirante/30*FV$4,IF(CD51+CD52+CD53+CD54+CF51+CF52+CF53+CF54=2,Fixo/30*FV$4,IF(CD51+CD52+CD53+CD54+CF51+CF52+CF53+CF54&gt;2,Fixo/30*FV$4+(CD51+CD52+CD53+CD54+CF51+CF52+CF53+CF54-2)*Cadeirante/30*FV$4)))+(CC51+CC52+CC53+CE51+CE52+CE53)*Percapita/30*FV$4+(CC54+CE54)*Crechee/30*FV$4,IF(C51=1,IF(CC51+CC52+CC53+CD51+CD52+CD53+CE51+CE52+CE53+CF51+CF52+CF53&lt;=15,(CC51+CC52+CC53+CE51+CE52+CE53)*Percapita/30*FV$4,IF(CC51+CC52+CC53+CD51+CD52+CD53+CE51+CE52+CE53+CF51+CF52+CF53&gt;=16,Fixo/30*FV$4+(CC51+CC52+CC53+CD51+CD52+CD53+CE51+CE52+CE53+CF51+CF52-16)*Percapita/30*FV$4))))))</f>
        <v>0</v>
      </c>
      <c r="FW51" s="177">
        <f>IF(C51=4,SUM(CG51+CG52+CG53+CI51+CI52+CI53)*Percapita/30*FW$4+(CH51+CH52+CH53+CJ51+CJ52+CJ53)*Cadeirante/30*FW$4,IF(C51=3,IF(CG54+CI54=10,Fixo/30*FW$4+(CG51+CG52+CG53+CI51+CI52+CI53)*Percapita/30*FW$4+(CH54+CJ54)*Cadeirante/30*FW$4,IF(CG54+CI54&lt;=9,(CG54+CI54)*Crechee/30*FW$4)+(CH54+CJ54)*Cadeirante/30*FW$4+(CG51+CG52+CG53+CI51+CI52+CI53)*Percapita/30*FW$4)+IF(CG54+CI54&gt;=11,Fixo/30*FW$4+(CG54+CI54-10)*Crechee/30*FW$4,0),IF(C51=2,IF(CH51+CH52+CH53+CH54+CJ51+CJ52+CJ53+CJ54=1,Cadeirante/30*FW$4,IF(CH51+CH52+CH53+CH54+CJ51+CJ52+CJ53+CJ54=2,Fixo/30*FW$4,IF(CH51+CH52+CH53+CH54+CJ51+CJ52+CJ53+CJ54&gt;2,Fixo/30*FW$4+(CH51+CH52+CH53+CH54+CJ51+CJ52+CJ53+CJ54-2)*Cadeirante/30*FW$4)))+(CG51+CG52+CG53+CI51+CI52+CI53)*Percapita/30*FW$4+(CG54+CI54)*Crechee/30*FW$4,IF(C51=1,IF(CG51+CG52+CG53+CH51+CH52+CH53+CI51+CI52+CI53+CJ51+CJ52+CJ53&lt;=15,(CG51+CG52+CG53+CI51+CI52+CI53)*Percapita/30*FW$4,IF(CG51+CG52+CG53+CH51+CH52+CH53+CI51+CI52+CI53+CJ51+CJ52+CJ53&gt;=16,Fixo/30*FW$4+(CG51+CG52+CG53+CH51+CH52+CH53+CI51+CI52+CI53+CJ51+CJ52-16)*Percapita/30*FW$4))))))</f>
        <v>0</v>
      </c>
      <c r="FX51" s="177">
        <f>IF(C51=4,SUM(CK51+CK52+CK53+CM51+CM52+CM53)*Percapita/30*FX$4+(CL51+CL52+CL53+CN51+CN52+CN53)*Cadeirante/30*FX$4,IF(C51=3,IF(CK54+CM54=10,Fixo/30*FX$4+(CK51+CK52+CK53+CM51+CM52+CM53)*Percapita/30*FX$4+(CL54+CN54)*Cadeirante/30*FX$4,IF(CK54+CM54&lt;=9,(CK54+CM54)*Crechee/30*FX$4)+(CL54+CN54)*Cadeirante/30*FX$4+(CK51+CK52+CK53+CM51+CM52+CM53)*Percapita/30*FX$4)+IF(CK54+CM54&gt;=11,Fixo/30*FX$4+(CK54+CM54-10)*Crechee/30*FX$4,0),IF(C51=2,IF(CL51+CL52+CL53+CL54+CN51+CN52+CN53+CN54=1,Cadeirante/30*FX$4,IF(CL51+CL52+CL53+CL54+CN51+CN52+CN53+CN54=2,Fixo/30*FX$4,IF(CL51+CL52+CL53+CL54+CN51+CN52+CN53+CN54&gt;2,Fixo/30*FX$4+(CL51+CL52+CL53+CL54+CN51+CN52+CN53+CN54-2)*Cadeirante/30*FX$4)))+(CK51+CK52+CK53+CM51+CM52+CM53)*Percapita/30*FX$4+(CK54+CM54)*Crechee/30*FX$4,IF(C51=1,IF(CK51+CK52+CK53+CL51+CL52+CL53+CM51+CM52+CM53+CN51+CN52+CN53&lt;=15,(CK51+CK52+CK53+CM51+CM52+CM53)*Percapita/30*FX$4,IF(CK51+CK52+CK53+CL51+CL52+CL53+CM51+CM52+CM53+CN51+CN52+CN53&gt;=16,Fixo/30*FX$4+(CK51+CK52+CK53+CL51+CL52+CL53+CM51+CM52+CM53+CN51+CN52-16)*Percapita/30*FX$4))))))</f>
        <v>0</v>
      </c>
      <c r="FY51" s="177">
        <f>IF(C51=4,SUM(CO51+CO52+CO53+CQ51+CQ52+CQ53)*Percapita/30*FY$4+(CP51+CP52+CP53+CR51+CR52+CR53)*Cadeirante/30*FY$4,IF(C51=3,IF(CO54+CQ54=10,Fixo/30*FY$4+(CO51+CO52+CO53+CQ51+CQ52+CQ53)*Percapita/30*FY$4+(CP54+CR54)*Cadeirante/30*FY$4,IF(CO54+CQ54&lt;=9,(CO54+CQ54)*Crechee/30*FY$4)+(CP54+CR54)*Cadeirante/30*FY$4+(CO51+CO52+CO53+CQ51+CQ52+CQ53)*Percapita/30*FY$4)+IF(CO54+CQ54&gt;=11,Fixo/30*FY$4+(CO54+CQ54-10)*Crechee/30*FY$4,0),IF(C51=2,IF(CP51+CP52+CP53+CP54+CR51+CR52+CR53+CR54=1,Cadeirante/30*FY$4,IF(CP51+CP52+CP53+CP54+CR51+CR52+CR53+CR54=2,Fixo/30*FY$4,IF(CP51+CP52+CP53+CP54+CR51+CR52+CR53+CR54&gt;2,Fixo/30*FY$4+(CP51+CP52+CP53+CP54+CR51+CR52+CR53+CR54-2)*Cadeirante/30*FY$4)))+(CO51+CO52+CO53+CQ51+CQ52+CQ53)*Percapita/30*FY$4+(CO54+CQ54)*Crechee/30*FY$4,IF(C51=1,IF(CO51+CO52+CO53+CP51+CP52+CP53+CQ51+CQ52+CQ53+CR51+CR52+CR53&lt;=15,(CO51+CO52+CO53+CQ51+CQ52+CQ53)*Percapita/30*FY$4,IF(CO51+CO52+CO53+CP51+CP52+CP53+CQ51+CQ52+CQ53+CR51+CR52+CR53&gt;=16,Fixo/30*FY$4+(CO51+CO52+CO53+CP51+CP52+CP53+CQ51+CQ52+CQ53+CR51+CR52-16)*Percapita/30*FY$4))))))</f>
        <v>0</v>
      </c>
      <c r="FZ51" s="177">
        <f>IF(C51=4,SUM(CS51+CS52+CS53+CU51+CU52+CU53)*Percapita/30*FZ$4+(CT51+CT52+CT53+CV51+CV52+CV53)*Cadeirante/30*FZ$4,IF(C51=3,IF(CS54+CU54=10,Fixo/30*FZ$4+(CS51+CS52+CS53+CU51+CU52+CU53)*Percapita/30*FZ$4+(CT54+CV54)*Cadeirante/30*FZ$4,IF(CS54+CU54&lt;=9,(CS54+CU54)*Crechee/30*FZ$4)+(CT54+CV54)*Cadeirante/30*FZ$4+(CS51+CS52+CS53+CU51+CU52+CU53)*Percapita/30*FZ$4)+IF(CS54+CU54&gt;=11,Fixo/30*FZ$4+(CS54+CU54-10)*Crechee/30*FZ$4,0),IF(C51=2,IF(CT51+CT52+CT53+CT54+CV51+CV52+CV53+CV54=1,Cadeirante/30*FZ$4,IF(CT51+CT52+CT53+CT54+CV51+CV52+CV53+CV54=2,Fixo/30*FZ$4,IF(CT51+CT52+CT53+CT54+CV51+CV52+CV53+CV54&gt;2,Fixo/30*FZ$4+(CT51+CT52+CT53+CT54+CV51+CV52+CV53+CV54-2)*Cadeirante/30*FZ$4)))+(CS51+CS52+CS53+CU51+CU52+CU53)*Percapita/30*FZ$4+(CS54+CU54)*Crechee/30*FZ$4,IF(C51=1,IF(CS51+CS52+CS53+CT51+CT52+CT53+CU51+CU52+CU53+CV51+CV52+CV53&lt;=15,(CS51+CS52+CS53+CU51+CU52+CU53)*Percapita/30*FZ$4,IF(CS51+CS52+CS53+CT51+CT52+CT53+CU51+CU52+CU53+CV51+CV52+CV53&gt;=16,Fixo/30*FZ$4+(CS51+CS52+CS53+CT51+CT52+CT53+CU51+CU52+CU53+CV51+CV52-16)*Percapita/30*FZ$4))))))</f>
        <v>0</v>
      </c>
      <c r="GA51" s="177">
        <f>IF(C51=4,SUM(CW51+CW52+CW53+CY51+CY52+CY53)*Percapita/30*GA$4+(CX51+CX52+CX53+CZ51+CZ52+CZ53)*Cadeirante/30*GA$4,IF(C51=3,IF(CW54+CY54=10,Fixo/30*GA$4+(CW51+CW52+CW53+CY51+CY52+CY53)*Percapita/30*GA$4+(CX54+CZ54)*Cadeirante/30*GA$4,IF(CW54+CY54&lt;=9,(CW54+CY54)*Crechee/30*GA$4)+(CX54+CZ54)*Cadeirante/30*GA$4+(CW51+CW52+CW53+CY51+CY52+CY53)*Percapita/30*GA$4)+IF(CW54+CY54&gt;=11,Fixo/30*GA$4+(CW54+CY54-10)*Crechee/30*GA$4,0),IF(C51=2,IF(CX51+CX52+CX53+CX54+CZ51+CZ52+CZ53+CZ54=1,Cadeirante/30*GA$4,IF(CX51+CX52+CX53+CX54+CZ51+CZ52+CZ53+CZ54=2,Fixo/30*GA$4,IF(CX51+CX52+CX53+CX54+CZ51+CZ52+CZ53+CZ54&gt;2,Fixo/30*GA$4+(CX51+CX52+CX53+CX54+CZ51+CZ52+CZ53+CZ54-2)*Cadeirante/30*GA$4)))+(CW51+CW52+CW53+CY51+CY52+CY53)*Percapita/30*GA$4+(CW54+CY54)*Crechee/30*GA$4,IF(C51=1,IF(CW51+CW52+CW53+CX51+CX52+CX53+CY51+CY52+CY53+CZ51+CZ52+CZ53&lt;=15,(CW51+CW52+CW53+CY51+CY52+CY53)*Percapita/30*GA$4,IF(CW51+CW52+CW53+CX51+CX52+CX53+CY51+CY52+CY53+CZ51+CZ52+CZ53&gt;=16,Fixo/30*GA$4+(CW51+CW52+CW53+CX51+CX52+CX53+CY51+CY52+CY53+CZ51+CZ52-16)*Percapita/30*GA$4))))))</f>
        <v>0</v>
      </c>
      <c r="GB51" s="177">
        <f>IF(C51=4,SUM(DA51+DA52+DA53+DC51+DC52+DC53)*Percapita/30*GB$4+(DB51+DB52+DB53+DD51+DD52+DD53)*Cadeirante/30*GB$4,IF(C51=3,IF(DA54+DC54=10,Fixo/30*GB$4+(DA51+DA52+DA53+DC51+DC52+DC53)*Percapita/30*GB$4+(DB54+DD54)*Cadeirante/30*GB$4,IF(DA54+DC54&lt;=9,(DA54+DC54)*Crechee/30*GB$4)+(DB54+DD54)*Cadeirante/30*GB$4+(DA51+DA52+DA53+DC51+DC52+DC53)*Percapita/30*GB$4)+IF(DA54+DC54&gt;=11,Fixo/30*GB$4+(DA54+DC54-10)*Crechee/30*GB$4,0),IF(C51=2,IF(DB51+DB52+DB53+DB54+DD51+DD52+DD53+DD54=1,Cadeirante/30*GB$4,IF(DB51+DB52+DB53+DB54+DD51+DD52+DD53+DD54=2,Fixo/30*GB$4,IF(DB51+DB52+DB53+DB54+DD51+DD52+DD53+DD54&gt;2,Fixo/30*GB$4+(DB51+DB52+DB53+DB54+DD51+DD52+DD53+DD54-2)*Cadeirante/30*GB$4)))+(DA51+DA52+DA53+DC51+DC52+DC53)*Percapita/30*GB$4+(DA54+DC54)*Crechee/30*GB$4,IF(C51=1,IF(DA51+DA52+DA53+DB51+DB52+DB53+DC51+DC52+DC53+DD51+DD52+DD53&lt;=15,(DA51+DA52+DA53+DC51+DC52+DC53)*Percapita/30*GB$4,IF(DA51+DA52+DA53+DB51+DB52+DB53+DC51+DC52+DC53+DD51+DD52+DD53&gt;=16,Fixo/30*GB$4+(DA51+DA52+DA53+DB51+DB52+DB53+DC51+DC52+DC53+DD51+DD52-16)*Percapita/30*GB$4))))))</f>
        <v>0</v>
      </c>
      <c r="GC51" s="177">
        <f>IF(C51=4,SUM(DE51+DE52+DE53+DG51+DG52+DG53)*Percapita/30*GC$4+(DF51+DF52+DF53+DH51+DH52+DH53)*Cadeirante/30*GC$4,IF(C51=3,IF(DE54+DG54=10,Fixo/30*GC$4+(DE51+DE52+DE53+DG51+DG52+DG53)*Percapita/30*GC$4+(DF54+DH54)*Cadeirante/30*GC$4,IF(DE54+DG54&lt;=9,(DE54+DG54)*Crechee/30*GC$4)+(DF54+DH54)*Cadeirante/30*GC$4+(DE51+DE52+DE53+DG51+DG52+DG53)*Percapita/30*GC$4)+IF(DE54+DG54&gt;=11,Fixo/30*GC$4+(DE54+DG54-10)*Crechee/30*GC$4,0),IF(C51=2,IF(DF51+DF52+DF53+DF54+DH51+DH52+DH53+DH54=1,Cadeirante/30*GC$4,IF(DF51+DF52+DF53+DF54+DH51+DH52+DH53+DH54=2,Fixo/30*GC$4,IF(DF51+DF52+DF53+DF54+DH51+DH52+DH53+DH54&gt;2,Fixo/30*GC$4+(DF51+DF52+DF53+DF54+DH51+DH52+DH53+DH54-2)*Cadeirante/30*GC$4)))+(DE51+DE52+DE53+DG51+DG52+DG53)*Percapita/30*GC$4+(DE54+DG54)*Crechee/30*GC$4,IF(C51=1,IF(DE51+DE52+DE53+DF51+DF52+DF53+DG51+DG52+DG53+DH51+DH52+DH53&lt;=15,(DE51+DE52+DE53+DG51+DG52+DG53)*Percapita/30*GC$4,IF(DE51+DE52+DE53+DF51+DF52+DF53+DG51+DG52+DG53+DH51+DH52+DH53&gt;=16,Fixo/30*GC$4+(DE51+DE52+DE53+DF51+DF52+DF53+DG51+DG52+DG53+DH51+DH52-16)*Percapita/30*GC$4))))))</f>
        <v>0</v>
      </c>
      <c r="GD51" s="177">
        <f>IF(C51=4,SUM(DI51+DI52+DI53+DK51+DK52+DK53)*Percapita/30*GD$4+(DJ51+DJ52+DJ53+DL51+DL52+DL53)*Cadeirante/30*GD$4,IF(C51=3,IF(DI54+DK54=10,Fixo/30*GD$4+(DI51+DI52+DI53+DK51+DK52+DK53)*Percapita/30*GD$4+(DJ54+DL54)*Cadeirante/30*GD$4,IF(DI54+DK54&lt;=9,(DI54+DK54)*Crechee/30*GD$4)+(DJ54+DL54)*Cadeirante/30*GD$4+(DI51+DI52+DI53+DK51+DK52+DK53)*Percapita/30*GD$4)+IF(DI54+DK54&gt;=11,Fixo/30*GD$4+(DI54+DK54-10)*Crechee/30*GD$4,0),IF(C51=2,IF(DJ51+DJ52+DJ53+DJ54+DL51+DL52+DL53+DL54=1,Cadeirante/30*GD$4,IF(DJ51+DJ52+DJ53+DJ54+DL51+DL52+DL53+DL54=2,Fixo/30*GD$4,IF(DJ51+DJ52+DJ53+DJ54+DL51+DL52+DL53+DL54&gt;2,Fixo/30*GD$4+(DJ51+DJ52+DJ53+DJ54+DL51+DL52+DL53+DL54-2)*Cadeirante/30*GD$4)))+(DI51+DI52+DI53+DK51+DK52+DK53)*Percapita/30*GD$4+(DI54+DK54)*Crechee/30*GD$4,IF(C51=1,IF(DI51+DI52+DI53+DJ51+DJ52+DJ53+DK51+DK52+DK53+DL51+DL52+DL53&lt;=15,(DI51+DI52+DI53+DK51+DK52+DK53)*Percapita/30*GD$4,IF(DI51+DI52+DI53+DJ51+DJ52+DJ53+DK51+DK52+DK53+DL51+DL52+DL53&gt;=16,Fixo/30*GD$4+(DI51+DI52+DI53+DJ51+DJ52+DJ53+DK51+DK52+DK53+DL51+DL52-16)*Percapita/30*GD$4))))))</f>
        <v>0</v>
      </c>
      <c r="GE51" s="177">
        <f>IF(C51=4,SUM(DM51+DM52+DM53+DO51+DO52+DO53)*Percapita/30*GE$4+(DN51+DN52+DN53+DP51+DP52+DP53)*Cadeirante/30*GE$4,IF(C51=3,IF(DM54+DO54=10,Fixo/30*GE$4+(DM51+DM52+DM53+DO51+DO52+DO53)*Percapita/30*GE$4+(DN54+DP54)*Cadeirante/30*GE$4,IF(DM54+DO54&lt;=9,(DM54+DO54)*Crechee/30*GE$4)+(DN54+DP54)*Cadeirante/30*GE$4+(DM51+DM52+DM53+DO51+DO52+DO53)*Percapita/30*GE$4)+IF(DM54+DO54&gt;=11,Fixo/30*GE$4+(DM54+DO54-10)*Crechee/30*GE$4,0),IF(C51=2,IF(DN51+DN52+DN53+DN54+DP51+DP52+DP53+DP54=1,Cadeirante/30*GE$4,IF(DN51+DN52+DN53+DN54+DP51+DP52+DP53+DP54=2,Fixo/30*GE$4,IF(DN51+DN52+DN53+DN54+DP51+DP52+DP53+DP54&gt;2,Fixo/30*GE$4+(DN51+DN52+DN53+DN54+DP51+DP52+DP53+DP54-2)*Cadeirante/30*GE$4)))+(DM51+DM52+DM53+DO51+DO52+DO53)*Percapita/30*GE$4+(DM54+DO54)*Crechee/30*GE$4,IF(C51=1,IF(DM51+DM52+DM53+DN51+DN52+DN53+DO51+DO52+DO53+DP51+DP52+DP53&lt;=15,(DM51+DM52+DM53+DO51+DO52+DO53)*Percapita/30*GE$4,IF(DM51+DM52+DM53+DN51+DN52+DN53+DO51+DO52+DO53+DP51+DP52+DP53&gt;=16,Fixo/30*GE$4+(DM51+DM52+DM53+DN51+DN52+DN53+DO51+DO52+DO53+DP51+DP52-16)*Percapita/30*GE$4))))))</f>
        <v>0</v>
      </c>
      <c r="GF51" s="177">
        <f>IF(C51=4,SUM(DQ51+DQ52+DQ53+DS51+DS52+DS53)*Percapita/30*GF$4+(DR51+DR52+DR53+DT51+DT52+DT53)*Cadeirante/30*GF$4,IF(C51=3,IF(DQ54+DS54=10,Fixo/30*GF$4+(DQ51+DQ52+DQ53+DS51+DS52+DS53)*Percapita/30*GF$4+(DR54+DT54)*Cadeirante/30*GF$4,IF(DQ54+DS54&lt;=9,(DQ54+DS54)*Crechee/30*GF$4)+(DR54+DT54)*Cadeirante/30*GF$4+(DQ51+DQ52+DQ53+DS51+DS52+DS53)*Percapita/30*GF$4)+IF(DQ54+DS54&gt;=11,Fixo/30*GF$4+(DQ54+DS54-10)*Crechee/30*GF$4,0),IF(C51=2,IF(DR51+DR52+DR53+DR54+DT51+DT52+DT53+DT54=1,Cadeirante/30*GF$4,IF(DR51+DR52+DR53+DR54+DT51+DT52+DT53+DT54=2,Fixo/30*GF$4,IF(DR51+DR52+DR53+DR54+DT51+DT52+DT53+DT54&gt;2,Fixo/30*GF$4+(DR51+DR52+DR53+DR54+DT51+DT52+DT53+DT54-2)*Cadeirante/30*GF$4)))+(DQ51+DQ52+DQ53+DS51+DS52+DS53)*Percapita/30*GF$4+(DQ54+DS54)*Crechee/30*GF$4,IF(C51=1,IF(DQ51+DQ52+DQ53+DR51+DR52+DR53+DS51+DS52+DS53+DT51+DT52+DT53&lt;=15,(DQ51+DQ52+DQ53+DS51+DS52+DS53)*Percapita/30*GF$4,IF(DQ51+DQ52+DQ53+DR51+DR52+DR53+DS51+DS52+DS53+DT51+DT52+DT53&gt;=16,Fixo/30*GF$4+(DQ51+DQ52+DQ53+DR51+DR52+DR53+DS51+DS52+DS53+DT51+DT52-16)*Percapita/30*GF$4))))))</f>
        <v>0</v>
      </c>
      <c r="GG51" s="177">
        <f>IF(C51=4,SUM(DU51+DU52+DU53+DW51+DW52+DW53)*Percapita/30*GG$4+(DV51+DV52+DV53+DX51+DX52+DX53)*Cadeirante/30*GG$4,IF(C51=3,IF(DU54+DW54=10,Fixo/30*GG$4+(DU51+DU52+DU53+DW51+DW52+DW53)*Percapita/30*GG$4+(DV54+DX54)*Cadeirante/30*GG$4,IF(DU54+DW54&lt;=9,(DU54+DW54)*Crechee/30*GG$4)+(DV54+DX54)*Cadeirante/30*GG$4+(DU51+DU52+DU53+DW51+DW52+DW53)*Percapita/30*GG$4)+IF(DU54+DW54&gt;=11,Fixo/30*GG$4+(DU54+DW54-10)*Crechee/30*GG$4,0),IF(C51=2,IF(DV51+DV52+DV53+DV54+DX51+DX52+DX53+DX54=1,Cadeirante/30*GG$4,IF(DV51+DV52+DV53+DV54+DX51+DX52+DX53+DX54=2,Fixo/30*GG$4,IF(DV51+DV52+DV53+DV54+DX51+DX52+DX53+DX54&gt;2,Fixo/30*GG$4+(DV51+DV52+DV53+DV54+DX51+DX52+DX53+DX54-2)*Cadeirante/30*GG$4)))+(DU51+DU52+DU53+DW51+DW52+DW53)*Percapita/30*GG$4+(DU54+DW54)*Crechee/30*GG$4,IF(C51=1,IF(DU51+DU52+DU53+DV51+DV52+DV53+DW51+DW52+DW53+DX51+DX52+DX53&lt;=15,(DU51+DU52+DU53+DW51+DW52+DW53)*Percapita/30*GG$4,IF(DU51+DU52+DU53+DV51+DV52+DV53+DW51+DW52+DW53+DX51+DX52+DX53&gt;=16,Fixo/30*GG$4+(DU51+DU52+DU53+DV51+DV52+DV53+DW51+DW52+DW53+DX51+DX52-16)*Percapita/30*GG$4))))))</f>
        <v>0</v>
      </c>
      <c r="GH51" s="177">
        <f>IF(C51=4,SUM(DY51+DY52+DY53+EA51+EA52+EA53)*Percapita/30*GH$4+(DZ51+DZ52+DZ53+EB51+EB52+EB53)*Cadeirante/30*GH$4,IF(C51=3,IF(DY54+EA54=10,Fixo/30*GH$4+(DY51+DY52+DY53+EA51+EA52+EA53)*Percapita/30*GH$4+(DZ54+EB54)*Cadeirante/30*GH$4,IF(DY54+EA54&lt;=9,(DY54+EA54)*Crechee/30*GH$4)+(DZ54+EB54)*Cadeirante/30*GH$4+(DY51+DY52+DY53+EA51+EA52+EA53)*Percapita/30*GH$4)+IF(DY54+EA54&gt;=11,Fixo/30*GH$4+(DY54+EA54-10)*Crechee/30*GH$4,0),IF(C51=2,IF(DZ51+DZ52+DZ53+DZ54+EB51+EB52+EB53+EB54=1,Cadeirante/30*GH$4,IF(DZ51+DZ52+DZ53+DZ54+EB51+EB52+EB53+EB54=2,Fixo/30*GH$4,IF(DZ51+DZ52+DZ53+DZ54+EB51+EB52+EB53+EB54&gt;2,Fixo/30*GH$4+(DZ51+DZ52+DZ53+DZ54+EB51+EB52+EB53+EB54-2)*Cadeirante/30*GH$4)))+(DY51+DY52+DY53+EA51+EA52+EA53)*Percapita/30*GH$4+(DY54+EA54)*Crechee/30*GH$4,IF(C51=1,IF(DY51+DY52+DY53+DZ51+DZ52+DZ53+EA51+EA52+EA53+EB51+EB52+EB53&lt;=15,(DY51+DY52+DY53+EA51+EA52+EA53)*Percapita/30*GH$4,IF(DY51+DY52+DY53+DZ51+DZ52+DZ53+EA51+EA52+EA53+EB51+EB52+EB53&gt;=16,Fixo/30*GH$4+(DY51+DY52+DY53+DZ51+DZ52+DZ53+EA51+EA52+EA53+EB51+EB52-16)*Percapita/30*GH$4))))))</f>
        <v>0</v>
      </c>
      <c r="GI51" s="177">
        <f>IF(C51=4,SUM(EC51+EC52+EC53+EE51+EE52+EE53)*Percapita/30*GI$4+(ED51+ED52+ED53+EF51+EF52+EF53)*Cadeirante/30*GI$4,IF(C51=3,IF(EC54+EE54=10,Fixo/30*GI$4+(EC51+EC52+EC53+EE51+EE52+EE53)*Percapita/30*GI$4+(ED54+EF54)*Cadeirante/30*GI$4,IF(EC54+EE54&lt;=9,(EC54+EE54)*Crechee/30*GI$4)+(ED54+EF54)*Cadeirante/30*GI$4+(EC51+EC52+EC53+EE51+EE52+EE53)*Percapita/30*GI$4)+IF(EC54+EE54&gt;=11,Fixo/30*GI$4+(EC54+EE54-10)*Crechee/30*GI$4,0),IF(C51=2,IF(ED51+ED52+ED53+ED54+EF51+EF52+EF53+EF54=1,Cadeirante/30*GI$4,IF(ED51+ED52+ED53+ED54+EF51+EF52+EF53+EF54=2,Fixo/30*GI$4,IF(ED51+ED52+ED53+ED54+EF51+EF52+EF53+EF54&gt;2,Fixo/30*GI$4+(ED51+ED52+ED53+ED54+EF51+EF52+EF53+EF54-2)*Cadeirante/30*GI$4)))+(EC51+EC52+EC53+EE51+EE52+EE53)*Percapita/30*GI$4+(EC54+EE54)*Crechee/30*GI$4,IF(C51=1,IF(EC51+EC52+EC53+ED51+ED52+ED53+EE51+EE52+EE53+EF51+EF52+EF53&lt;=15,(EC51+EC52+EC53+EE51+EE52+EE53)*Percapita/30*GI$4,IF(EC51+EC52+EC53+ED51+ED52+ED53+EE51+EE52+EE53+EF51+EF52+EF53&gt;=16,Fixo/30*GI$4+(EC51+EC52+EC53+ED51+ED52+ED53+EE51+EE52+EE53+EF51+EF52-16)*Percapita/30*GI$4))))))</f>
        <v>0</v>
      </c>
      <c r="GJ51" s="177">
        <f>IF(C51=4,SUM(EG51+EG52+EG53+EI51+EI52+EI53)*Percapita/30*GJ$4+(EH51+EH52+EH53+EJ51+EJ52+EJ53)*Cadeirante/30*GJ$4,IF(C51=3,IF(EG54+EI54=10,Fixo/30*GJ$4+(EG51+EG52+EG53+EI51+EI52+EI53)*Percapita/30*GJ$4+(EH54+EJ54)*Cadeirante/30*GJ$4,IF(EG54+EI54&lt;=9,(EG54+EI54)*Crechee/30*GJ$4)+(EH54+EJ54)*Cadeirante/30*GJ$4+(EG51+EG52+EG53+EI51+EI52+EI53)*Percapita/30*GJ$4)+IF(EG54+EI54&gt;=11,Fixo/30*GJ$4+(EG54+EI54-10)*Crechee/30*GJ$4,0),IF(C51=2,IF(EH51+EH52+EH53+EH54+EJ51+EJ52+EJ53+EJ54=1,Cadeirante/30*GJ$4,IF(EH51+EH52+EH53+EH54+EJ51+EJ52+EJ53+EJ54=2,Fixo/30*GJ$4,IF(EH51+EH52+EH53+EH54+EJ51+EJ52+EJ53+EJ54&gt;2,Fixo/30*GJ$4+(EH51+EH52+EH53+EH54+EJ51+EJ52+EJ53+EJ54-2)*Cadeirante/30*GJ$4)))+(EG51+EG52+EG53+EI51+EI52+EI53)*Percapita/30*GJ$4+(EG54+EI54)*Crechee/30*GJ$4,IF(C51=1,IF(EG51+EG52+EG53+EH51+EH52+EH53+EI51+EI52+EI53+EJ51+EJ52+EJ53&lt;=15,(EG51+EG52+EG53+EI51+EI52+EI53)*Percapita/30*GJ$4,IF(EG51+EG52+EG53+EH51+EH52+EH53+EI51+EI52+EI53+EJ51+EJ52+EJ53&gt;=16,Fixo/30*GJ$4+(EG51+EG52+EG53+EH51+EH52+EH53+EI51+EI52+EI53+EJ51+EJ52-16)*Percapita/30*GJ$4))))))</f>
        <v>0</v>
      </c>
      <c r="GK51" s="178"/>
      <c r="GL51" s="103">
        <f t="shared" si="30"/>
        <v>0</v>
      </c>
      <c r="GM51" s="124"/>
      <c r="GN51" s="104">
        <f>SUMIF(V51:V54,"&lt;0")*Cadeirante/30*GN$4+SUMIF(X51:X54,"&lt;0")*Cadeirante/30*GN$4</f>
        <v>0</v>
      </c>
      <c r="GO51" s="104">
        <f>SUMIF(Z51:Z54,"&lt;0")*Cadeirante/30*GO$4+SUMIF(AB51:AB54,"&lt;0")*Cadeirante/30*GO$4</f>
        <v>0</v>
      </c>
      <c r="GP51" s="104">
        <f>SUMIF(AD51:AD54,"&lt;0")*Cadeirante/30*GP$4+SUMIF(AF51:AF54,"&lt;0")*Cadeirante/30*GP$4</f>
        <v>0</v>
      </c>
      <c r="GQ51" s="104">
        <f>SUMIF(AH51:AH54,"&lt;0")*Cadeirante/30*GQ$4+SUMIF(AJ51:AJ54,"&lt;0")*Cadeirante/30*GQ$4</f>
        <v>0</v>
      </c>
      <c r="GR51" s="104">
        <f>SUMIF(AL51:AL54,"&lt;0")*Cadeirante/30*GR$4+SUMIF(AN51:AN54,"&lt;0")*Cadeirante/30*GR$4</f>
        <v>0</v>
      </c>
      <c r="GS51" s="104">
        <f>SUMIF(AP51:AP54,"&lt;0")*Cadeirante/30*GS$4+SUMIF(AR51:AR54,"&lt;0")*Cadeirante/30*GS$4</f>
        <v>0</v>
      </c>
      <c r="GT51" s="104">
        <f>SUMIF(AT51:AT54,"&lt;0")*Cadeirante/30*GT$4+SUMIF(AV51:AV54,"&lt;0")*Cadeirante/30*GT$4</f>
        <v>0</v>
      </c>
      <c r="GU51" s="104">
        <f>SUMIF(AX51:AX54,"&lt;0")*Cadeirante/30*GU$4+SUMIF(AZ51:AZ54,"&lt;0")*Cadeirante/30*GU$4</f>
        <v>0</v>
      </c>
      <c r="GV51" s="104">
        <f>SUMIF(BB51:BB54,"&lt;0")*Cadeirante/30*GV$4+SUMIF(BD51:BD54,"&lt;0")*Cadeirante/30*GV$4</f>
        <v>0</v>
      </c>
      <c r="GW51" s="104">
        <f>SUMIF(BF51:BF54,"&lt;0")*Cadeirante/30*GW$4+SUMIF(BH51:BH54,"&lt;0")*Cadeirante/30*GW$4</f>
        <v>0</v>
      </c>
      <c r="GX51" s="104">
        <f>SUMIF(BJ51:BJ54,"&lt;0")*Cadeirante/30*GX$4+SUMIF(BL51:BL54,"&lt;0")*Cadeirante/30*GX$4</f>
        <v>0</v>
      </c>
      <c r="GY51" s="104">
        <f>SUMIF(BN51:BN54,"&lt;0")*Cadeirante/30*GY$4+SUMIF(BP51:BP54,"&lt;0")*Cadeirante/30*GY$4</f>
        <v>0</v>
      </c>
      <c r="GZ51" s="104">
        <f>SUMIF(BR51:BR54,"&lt;0")*Cadeirante/30*GZ$4+SUMIF(BT51:BT54,"&lt;0")*Cadeirante/30*GZ$4</f>
        <v>0</v>
      </c>
      <c r="HA51" s="104">
        <f>SUMIF(BV51:BV54,"&lt;0")*Cadeirante/30*HA$4+SUMIF(BX51:BX54,"&lt;0")*Cadeirante/30*HA$4</f>
        <v>0</v>
      </c>
      <c r="HB51" s="104">
        <f>SUMIF(BZ51:BZ54,"&lt;0")*Cadeirante/30*HB$4+SUMIF(CB51:CB54,"&lt;0")*Cadeirante/30*HB$4</f>
        <v>0</v>
      </c>
      <c r="HC51" s="104">
        <f>SUMIF(CD51:CD54,"&lt;0")*Cadeirante/30*HC$4+SUMIF(CF51:CF54,"&lt;0")*Cadeirante/30*HC$4</f>
        <v>0</v>
      </c>
      <c r="HD51" s="104">
        <f>SUMIF(CH51:CH54,"&lt;0")*Cadeirante/30*HD$4+SUMIF(CJ51:CJ54,"&lt;0")*Cadeirante/30*HD$4</f>
        <v>0</v>
      </c>
      <c r="HE51" s="104">
        <f>SUMIF(CL51:CL54,"&lt;0")*Cadeirante/30*HE$4+SUMIF(CN51:CN54,"&lt;0")*Cadeirante/30*HE$4</f>
        <v>0</v>
      </c>
      <c r="HF51" s="104">
        <f>SUMIF(CP51:CP54,"&lt;0")*Cadeirante/30*HF$4+SUMIF(CR51:CR54,"&lt;0")*Cadeirante/30*HF$4</f>
        <v>0</v>
      </c>
      <c r="HG51" s="104">
        <f>SUMIF(CT51:CT54,"&lt;0")*Cadeirante/30*HG$4+SUMIF(CV51:CV54,"&lt;0")*Cadeirante/30*HG$4</f>
        <v>0</v>
      </c>
      <c r="HH51" s="104">
        <f>SUMIF(CX51:CX54,"&lt;0")*Cadeirante/30*HH$4+SUMIF(CZ51:CZ54,"&lt;0")*Cadeirante/30*HH$4</f>
        <v>0</v>
      </c>
      <c r="HI51" s="104">
        <f>SUMIF(DB51:DB54,"&lt;0")*Cadeirante/30*HI$4+SUMIF(DD51:DD54,"&lt;0")*Cadeirante/30*HI$4</f>
        <v>0</v>
      </c>
      <c r="HJ51" s="104">
        <f>SUMIF(DF51:DF54,"&lt;0")*Cadeirante/30*HJ$4+SUMIF(DH51:DH54,"&lt;0")*Cadeirante/30*HJ$4</f>
        <v>0</v>
      </c>
      <c r="HK51" s="104">
        <f>SUMIF(DJ51:DJ54,"&lt;0")*Cadeirante/30*HK$4+SUMIF(DL51:DL54,"&lt;0")*Cadeirante/30*HK$4</f>
        <v>0</v>
      </c>
      <c r="HL51" s="104">
        <f>SUMIF(DN51:DN54,"&lt;0")*Cadeirante/30*HL$4+SUMIF(DP51:DP54,"&lt;0")*Cadeirante/30*HL$4</f>
        <v>0</v>
      </c>
      <c r="HM51" s="104">
        <f>SUMIF(DR51:DR54,"&lt;0")*Cadeirante/30*HM$4+SUMIF(DT51:DT54,"&lt;0")*Cadeirante/30*HM$4</f>
        <v>0</v>
      </c>
      <c r="HN51" s="104">
        <f>SUMIF(DV51:DV54,"&lt;0")*Cadeirante/30*HN$4+SUMIF(DX51:DX54,"&lt;0")*Cadeirante/30*HN$4</f>
        <v>0</v>
      </c>
      <c r="HO51" s="104">
        <f>SUMIF(DZ51:DZ54,"&lt;0")*Cadeirante/30*HO$4+SUMIF(EB51:EB54,"&lt;0")*Cadeirante/30*HO$4</f>
        <v>0</v>
      </c>
      <c r="HP51" s="104">
        <f>SUMIF(ED51:ED54,"&lt;0")*Cadeirante/30*HP$4+SUMIF(EF51:EF54,"&lt;0")*Cadeirante/30*HP$4</f>
        <v>0</v>
      </c>
      <c r="HQ51" s="64"/>
      <c r="HR51" s="64"/>
      <c r="HS51" s="64"/>
      <c r="HT51" s="64"/>
      <c r="HU51" s="64"/>
      <c r="HV51" s="64"/>
      <c r="HW51" s="176">
        <v>17629.309999999998</v>
      </c>
      <c r="HX51" s="64"/>
      <c r="HY51" s="280">
        <f>IF(ISTEXT(EM51), VALUE(EM51), EM51)</f>
        <v>0</v>
      </c>
      <c r="HZ51" s="280">
        <f>IF(ISTEXT(EN51), VALUE(EN51), EN51)</f>
        <v>0</v>
      </c>
      <c r="IA51" s="280">
        <f>IF(ISTEXT(EO51), VALUE(EO51), EO51)</f>
        <v>0</v>
      </c>
      <c r="IB51" s="64" t="b">
        <f>HW51=FE51</f>
        <v>0</v>
      </c>
      <c r="IC51" s="64"/>
    </row>
    <row r="52" spans="1:237" s="106" customFormat="1" ht="22.5" customHeight="1" x14ac:dyDescent="0.25">
      <c r="A52" s="368" t="s">
        <v>3232</v>
      </c>
      <c r="B52" s="369" t="s">
        <v>3233</v>
      </c>
      <c r="C52" s="370" t="s">
        <v>3194</v>
      </c>
      <c r="D52" s="371" t="s">
        <v>3234</v>
      </c>
      <c r="E52" s="371" t="s">
        <v>3235</v>
      </c>
      <c r="F52" s="372" t="s">
        <v>3181</v>
      </c>
      <c r="G52" s="372" t="s">
        <v>3182</v>
      </c>
      <c r="H52" s="373" t="s">
        <v>2801</v>
      </c>
      <c r="I52" s="374" t="s">
        <v>2801</v>
      </c>
      <c r="J52" s="421" t="s">
        <v>3189</v>
      </c>
      <c r="K52" s="421" t="s">
        <v>3185</v>
      </c>
      <c r="L52" s="329">
        <f>CONTINUA!BV52</f>
        <v>0</v>
      </c>
      <c r="M52" s="329">
        <f>CONTINUA!BW52</f>
        <v>0</v>
      </c>
      <c r="N52" s="895"/>
      <c r="O52" s="896" t="s">
        <v>3413</v>
      </c>
      <c r="P52" s="897">
        <v>0</v>
      </c>
      <c r="Q52" s="400"/>
      <c r="R52" s="401"/>
      <c r="S52" s="400"/>
      <c r="T52" s="401"/>
      <c r="U52" s="400"/>
      <c r="V52" s="401"/>
      <c r="W52" s="400"/>
      <c r="X52" s="401"/>
      <c r="Y52" s="400"/>
      <c r="Z52" s="401"/>
      <c r="AA52" s="400"/>
      <c r="AB52" s="401"/>
      <c r="AC52" s="400"/>
      <c r="AD52" s="401"/>
      <c r="AE52" s="400"/>
      <c r="AF52" s="401"/>
      <c r="AG52" s="400"/>
      <c r="AH52" s="401"/>
      <c r="AI52" s="400"/>
      <c r="AJ52" s="401"/>
      <c r="AK52" s="400"/>
      <c r="AL52" s="401"/>
      <c r="AM52" s="400"/>
      <c r="AN52" s="401"/>
      <c r="AO52" s="400"/>
      <c r="AP52" s="401"/>
      <c r="AQ52" s="400"/>
      <c r="AR52" s="401"/>
      <c r="AS52" s="400"/>
      <c r="AT52" s="401"/>
      <c r="AU52" s="400"/>
      <c r="AV52" s="401"/>
      <c r="AW52" s="400"/>
      <c r="AX52" s="401"/>
      <c r="AY52" s="400"/>
      <c r="AZ52" s="401"/>
      <c r="BA52" s="400"/>
      <c r="BB52" s="401"/>
      <c r="BC52" s="400"/>
      <c r="BD52" s="401"/>
      <c r="BE52" s="400"/>
      <c r="BF52" s="401"/>
      <c r="BG52" s="400"/>
      <c r="BH52" s="401"/>
      <c r="BI52" s="400"/>
      <c r="BJ52" s="401"/>
      <c r="BK52" s="400"/>
      <c r="BL52" s="401"/>
      <c r="BM52" s="400"/>
      <c r="BN52" s="401"/>
      <c r="BO52" s="400"/>
      <c r="BP52" s="401"/>
      <c r="BQ52" s="400"/>
      <c r="BR52" s="401"/>
      <c r="BS52" s="400"/>
      <c r="BT52" s="401"/>
      <c r="BU52" s="400"/>
      <c r="BV52" s="401"/>
      <c r="BW52" s="400"/>
      <c r="BX52" s="401"/>
      <c r="BY52" s="400"/>
      <c r="BZ52" s="401"/>
      <c r="CA52" s="400"/>
      <c r="CB52" s="401"/>
      <c r="CC52" s="400"/>
      <c r="CD52" s="401"/>
      <c r="CE52" s="400"/>
      <c r="CF52" s="401"/>
      <c r="CG52" s="400"/>
      <c r="CH52" s="401"/>
      <c r="CI52" s="400"/>
      <c r="CJ52" s="401"/>
      <c r="CK52" s="400"/>
      <c r="CL52" s="401"/>
      <c r="CM52" s="400"/>
      <c r="CN52" s="401"/>
      <c r="CO52" s="400"/>
      <c r="CP52" s="401"/>
      <c r="CQ52" s="400"/>
      <c r="CR52" s="401"/>
      <c r="CS52" s="400"/>
      <c r="CT52" s="401"/>
      <c r="CU52" s="400"/>
      <c r="CV52" s="401"/>
      <c r="CW52" s="400"/>
      <c r="CX52" s="401"/>
      <c r="CY52" s="400"/>
      <c r="CZ52" s="401"/>
      <c r="DA52" s="400"/>
      <c r="DB52" s="401"/>
      <c r="DC52" s="400"/>
      <c r="DD52" s="401"/>
      <c r="DE52" s="400"/>
      <c r="DF52" s="401"/>
      <c r="DG52" s="400"/>
      <c r="DH52" s="401"/>
      <c r="DI52" s="400"/>
      <c r="DJ52" s="401"/>
      <c r="DK52" s="400"/>
      <c r="DL52" s="401"/>
      <c r="DM52" s="400"/>
      <c r="DN52" s="401"/>
      <c r="DO52" s="400"/>
      <c r="DP52" s="401"/>
      <c r="DQ52" s="400"/>
      <c r="DR52" s="401"/>
      <c r="DS52" s="400"/>
      <c r="DT52" s="401"/>
      <c r="DU52" s="400"/>
      <c r="DV52" s="401"/>
      <c r="DW52" s="400"/>
      <c r="DX52" s="401"/>
      <c r="DY52" s="400"/>
      <c r="DZ52" s="401"/>
      <c r="EA52" s="400"/>
      <c r="EB52" s="401"/>
      <c r="EC52" s="400"/>
      <c r="ED52" s="401"/>
      <c r="EE52" s="400"/>
      <c r="EF52" s="401"/>
      <c r="EG52" s="400"/>
      <c r="EH52" s="401"/>
      <c r="EI52" s="400"/>
      <c r="EJ52" s="447"/>
      <c r="EK52" s="511"/>
      <c r="EL52" s="514"/>
      <c r="EM52" s="448"/>
      <c r="EN52" s="344"/>
      <c r="EO52" s="345"/>
      <c r="EP52" s="171">
        <f t="shared" si="22"/>
        <v>0</v>
      </c>
      <c r="EQ52" s="171">
        <f t="shared" si="23"/>
        <v>0</v>
      </c>
      <c r="ER52" s="171">
        <f t="shared" si="24"/>
        <v>0</v>
      </c>
      <c r="ES52" s="171">
        <f t="shared" si="25"/>
        <v>0</v>
      </c>
      <c r="ET52" s="171">
        <f t="shared" si="26"/>
        <v>0</v>
      </c>
      <c r="EU52" s="171">
        <f t="shared" si="27"/>
        <v>0</v>
      </c>
      <c r="EV52" s="172">
        <f t="shared" si="28"/>
        <v>0</v>
      </c>
      <c r="EW52" s="173"/>
      <c r="EX52" s="248">
        <f t="shared" si="70"/>
        <v>0</v>
      </c>
      <c r="EY52" s="174">
        <f>(L52*regular)+(M52*Cadeirantee)</f>
        <v>0</v>
      </c>
      <c r="EZ52" s="249">
        <f>SUMIF(FG52:GJ52,"&gt;0")</f>
        <v>0</v>
      </c>
      <c r="FA52" s="249">
        <f>SUMIF(FG52:GJ52,"&lt;0")+SUMIF(GN52:HP52,"&lt;0")</f>
        <v>0</v>
      </c>
      <c r="FB52" s="174">
        <v>0</v>
      </c>
      <c r="FC52" s="126">
        <f>N52*km*'VALORES TABELA'!$B$13</f>
        <v>0</v>
      </c>
      <c r="FD52" s="250">
        <f t="shared" ref="FD52:FD55" si="71">GL52</f>
        <v>0</v>
      </c>
      <c r="FE52" s="105"/>
      <c r="FF52" s="119"/>
      <c r="FG52" s="119"/>
      <c r="FH52" s="119"/>
      <c r="FI52" s="119"/>
      <c r="FJ52" s="119"/>
      <c r="FK52" s="119"/>
      <c r="FL52" s="119"/>
      <c r="FM52" s="119"/>
      <c r="FN52" s="119"/>
      <c r="FO52" s="119"/>
      <c r="FP52" s="119"/>
      <c r="FQ52" s="119"/>
      <c r="FR52" s="119"/>
      <c r="FS52" s="119"/>
      <c r="FT52" s="119"/>
      <c r="FU52" s="119"/>
      <c r="FV52" s="119"/>
      <c r="FW52" s="119"/>
      <c r="FX52" s="119"/>
      <c r="FY52" s="119"/>
      <c r="FZ52" s="119"/>
      <c r="GA52" s="119"/>
      <c r="GB52" s="119"/>
      <c r="GC52" s="119"/>
      <c r="GD52" s="119"/>
      <c r="GE52" s="119"/>
      <c r="GF52" s="119"/>
      <c r="GG52" s="119"/>
      <c r="GH52" s="119"/>
      <c r="GI52" s="119"/>
      <c r="GJ52" s="119"/>
      <c r="GK52" s="251"/>
      <c r="GL52" s="103">
        <f t="shared" si="30"/>
        <v>0</v>
      </c>
      <c r="GM52" s="124"/>
      <c r="GN52" s="104"/>
      <c r="GO52" s="104"/>
      <c r="GP52" s="104"/>
      <c r="GQ52" s="104"/>
      <c r="GR52" s="104"/>
      <c r="GS52" s="104"/>
      <c r="GT52" s="104"/>
      <c r="GU52" s="104"/>
      <c r="GV52" s="104"/>
      <c r="GW52" s="104"/>
      <c r="GX52" s="104"/>
      <c r="GY52" s="104"/>
      <c r="GZ52" s="104"/>
      <c r="HA52" s="104"/>
      <c r="HB52" s="104"/>
      <c r="HC52" s="104"/>
      <c r="HD52" s="104"/>
      <c r="HE52" s="104"/>
      <c r="HF52" s="104"/>
      <c r="HG52" s="104"/>
      <c r="HH52" s="104"/>
      <c r="HI52" s="104"/>
      <c r="HJ52" s="104"/>
      <c r="HK52" s="104"/>
      <c r="HL52" s="104"/>
      <c r="HM52" s="104"/>
      <c r="HN52" s="104"/>
      <c r="HO52" s="104"/>
      <c r="HP52" s="104"/>
      <c r="HQ52" s="64"/>
      <c r="HR52" s="64"/>
      <c r="HS52" s="64"/>
      <c r="HT52" s="64"/>
      <c r="HU52" s="64"/>
      <c r="HV52" s="64"/>
      <c r="HW52" s="105"/>
      <c r="HX52" s="64"/>
      <c r="HY52" s="280">
        <f t="shared" ref="HY52:HY55" si="72">IF(ISTEXT(EM52), VALUE(EM52), EM52)</f>
        <v>0</v>
      </c>
      <c r="HZ52" s="280">
        <f t="shared" ref="HZ52:HZ55" si="73">IF(ISTEXT(EN52), VALUE(EN52), EN52)</f>
        <v>0</v>
      </c>
      <c r="IA52" s="280">
        <f t="shared" ref="IA52:IA55" si="74">IF(ISTEXT(EO52), VALUE(EO52), EO52)</f>
        <v>0</v>
      </c>
      <c r="IB52" s="64"/>
      <c r="IC52" s="64"/>
    </row>
    <row r="53" spans="1:237" s="106" customFormat="1" ht="22.5" customHeight="1" x14ac:dyDescent="0.25">
      <c r="A53" s="368" t="s">
        <v>3232</v>
      </c>
      <c r="B53" s="369" t="s">
        <v>3233</v>
      </c>
      <c r="C53" s="375" t="s">
        <v>3194</v>
      </c>
      <c r="D53" s="371" t="s">
        <v>3234</v>
      </c>
      <c r="E53" s="371" t="s">
        <v>3235</v>
      </c>
      <c r="F53" s="376" t="s">
        <v>3181</v>
      </c>
      <c r="G53" s="376" t="s">
        <v>3182</v>
      </c>
      <c r="H53" s="373" t="s">
        <v>2801</v>
      </c>
      <c r="I53" s="374" t="s">
        <v>2801</v>
      </c>
      <c r="J53" s="421" t="s">
        <v>3189</v>
      </c>
      <c r="K53" s="422" t="s">
        <v>3186</v>
      </c>
      <c r="L53" s="329">
        <f>CONTINUA!BV53</f>
        <v>0</v>
      </c>
      <c r="M53" s="329">
        <f>CONTINUA!BW53</f>
        <v>0</v>
      </c>
      <c r="N53" s="895"/>
      <c r="O53" s="896" t="s">
        <v>3413</v>
      </c>
      <c r="P53" s="897">
        <v>0</v>
      </c>
      <c r="Q53" s="400"/>
      <c r="R53" s="401"/>
      <c r="S53" s="400"/>
      <c r="T53" s="401"/>
      <c r="U53" s="400"/>
      <c r="V53" s="401"/>
      <c r="W53" s="400"/>
      <c r="X53" s="401"/>
      <c r="Y53" s="400"/>
      <c r="Z53" s="401"/>
      <c r="AA53" s="400"/>
      <c r="AB53" s="401"/>
      <c r="AC53" s="400"/>
      <c r="AD53" s="401"/>
      <c r="AE53" s="400"/>
      <c r="AF53" s="401"/>
      <c r="AG53" s="400"/>
      <c r="AH53" s="401"/>
      <c r="AI53" s="400"/>
      <c r="AJ53" s="401"/>
      <c r="AK53" s="400"/>
      <c r="AL53" s="401"/>
      <c r="AM53" s="400"/>
      <c r="AN53" s="401"/>
      <c r="AO53" s="400"/>
      <c r="AP53" s="401"/>
      <c r="AQ53" s="400"/>
      <c r="AR53" s="401"/>
      <c r="AS53" s="400"/>
      <c r="AT53" s="401"/>
      <c r="AU53" s="400"/>
      <c r="AV53" s="401"/>
      <c r="AW53" s="400"/>
      <c r="AX53" s="401"/>
      <c r="AY53" s="400"/>
      <c r="AZ53" s="401"/>
      <c r="BA53" s="400"/>
      <c r="BB53" s="401"/>
      <c r="BC53" s="400"/>
      <c r="BD53" s="401"/>
      <c r="BE53" s="400"/>
      <c r="BF53" s="401"/>
      <c r="BG53" s="400"/>
      <c r="BH53" s="401"/>
      <c r="BI53" s="400"/>
      <c r="BJ53" s="401"/>
      <c r="BK53" s="400"/>
      <c r="BL53" s="401"/>
      <c r="BM53" s="400"/>
      <c r="BN53" s="401"/>
      <c r="BO53" s="400"/>
      <c r="BP53" s="401"/>
      <c r="BQ53" s="400"/>
      <c r="BR53" s="401"/>
      <c r="BS53" s="400"/>
      <c r="BT53" s="401"/>
      <c r="BU53" s="400"/>
      <c r="BV53" s="401"/>
      <c r="BW53" s="400"/>
      <c r="BX53" s="401"/>
      <c r="BY53" s="400"/>
      <c r="BZ53" s="401"/>
      <c r="CA53" s="400"/>
      <c r="CB53" s="401"/>
      <c r="CC53" s="400"/>
      <c r="CD53" s="401"/>
      <c r="CE53" s="400"/>
      <c r="CF53" s="401"/>
      <c r="CG53" s="400"/>
      <c r="CH53" s="401"/>
      <c r="CI53" s="400"/>
      <c r="CJ53" s="401"/>
      <c r="CK53" s="400"/>
      <c r="CL53" s="401"/>
      <c r="CM53" s="400"/>
      <c r="CN53" s="401"/>
      <c r="CO53" s="400"/>
      <c r="CP53" s="401"/>
      <c r="CQ53" s="400"/>
      <c r="CR53" s="401"/>
      <c r="CS53" s="400"/>
      <c r="CT53" s="401"/>
      <c r="CU53" s="400"/>
      <c r="CV53" s="401"/>
      <c r="CW53" s="400"/>
      <c r="CX53" s="401"/>
      <c r="CY53" s="400"/>
      <c r="CZ53" s="401"/>
      <c r="DA53" s="400"/>
      <c r="DB53" s="401"/>
      <c r="DC53" s="400"/>
      <c r="DD53" s="401"/>
      <c r="DE53" s="400"/>
      <c r="DF53" s="401"/>
      <c r="DG53" s="400"/>
      <c r="DH53" s="401"/>
      <c r="DI53" s="400"/>
      <c r="DJ53" s="401"/>
      <c r="DK53" s="400"/>
      <c r="DL53" s="401"/>
      <c r="DM53" s="400"/>
      <c r="DN53" s="401"/>
      <c r="DO53" s="400"/>
      <c r="DP53" s="401"/>
      <c r="DQ53" s="400"/>
      <c r="DR53" s="401"/>
      <c r="DS53" s="400"/>
      <c r="DT53" s="401"/>
      <c r="DU53" s="400"/>
      <c r="DV53" s="401"/>
      <c r="DW53" s="400"/>
      <c r="DX53" s="401"/>
      <c r="DY53" s="400"/>
      <c r="DZ53" s="401"/>
      <c r="EA53" s="400"/>
      <c r="EB53" s="401"/>
      <c r="EC53" s="400"/>
      <c r="ED53" s="401"/>
      <c r="EE53" s="400"/>
      <c r="EF53" s="401"/>
      <c r="EG53" s="400"/>
      <c r="EH53" s="401"/>
      <c r="EI53" s="400"/>
      <c r="EJ53" s="447"/>
      <c r="EK53" s="511"/>
      <c r="EL53" s="514"/>
      <c r="EM53" s="448"/>
      <c r="EN53" s="344"/>
      <c r="EO53" s="345"/>
      <c r="EP53" s="171">
        <f t="shared" si="22"/>
        <v>0</v>
      </c>
      <c r="EQ53" s="171">
        <f t="shared" si="23"/>
        <v>0</v>
      </c>
      <c r="ER53" s="171">
        <f t="shared" si="24"/>
        <v>0</v>
      </c>
      <c r="ES53" s="171">
        <f t="shared" si="25"/>
        <v>0</v>
      </c>
      <c r="ET53" s="171">
        <f t="shared" si="26"/>
        <v>0</v>
      </c>
      <c r="EU53" s="171">
        <f t="shared" si="27"/>
        <v>0</v>
      </c>
      <c r="EV53" s="172">
        <f t="shared" si="28"/>
        <v>0</v>
      </c>
      <c r="EW53" s="125"/>
      <c r="EX53" s="248">
        <f t="shared" si="70"/>
        <v>0</v>
      </c>
      <c r="EY53" s="174">
        <f>(L53*regular)+(M53*Cadeirantee)</f>
        <v>0</v>
      </c>
      <c r="EZ53" s="249">
        <f>SUMIF(FG53:GJ53,"&gt;0")</f>
        <v>0</v>
      </c>
      <c r="FA53" s="249">
        <f>SUMIF(FG53:GJ53,"&lt;0")+SUMIF(GN53:HP53,"&lt;0")</f>
        <v>0</v>
      </c>
      <c r="FB53" s="174">
        <v>0</v>
      </c>
      <c r="FC53" s="126">
        <f>N53*km*'VALORES TABELA'!$B$13</f>
        <v>0</v>
      </c>
      <c r="FD53" s="250">
        <f t="shared" si="71"/>
        <v>0</v>
      </c>
      <c r="FE53" s="105"/>
      <c r="FF53" s="108"/>
      <c r="FG53" s="108"/>
      <c r="FH53" s="108"/>
      <c r="FI53" s="108"/>
      <c r="FJ53" s="108"/>
      <c r="FK53" s="108"/>
      <c r="FL53" s="108"/>
      <c r="FM53" s="108"/>
      <c r="FN53" s="108"/>
      <c r="FO53" s="108"/>
      <c r="FP53" s="108"/>
      <c r="FQ53" s="108"/>
      <c r="FR53" s="108"/>
      <c r="FS53" s="108"/>
      <c r="FT53" s="108"/>
      <c r="FU53" s="108"/>
      <c r="FV53" s="108"/>
      <c r="FW53" s="108"/>
      <c r="FX53" s="108"/>
      <c r="FY53" s="108"/>
      <c r="FZ53" s="108"/>
      <c r="GA53" s="108"/>
      <c r="GB53" s="108"/>
      <c r="GC53" s="108"/>
      <c r="GD53" s="108"/>
      <c r="GE53" s="108"/>
      <c r="GF53" s="108"/>
      <c r="GG53" s="108"/>
      <c r="GH53" s="108"/>
      <c r="GI53" s="108"/>
      <c r="GJ53" s="108"/>
      <c r="GK53" s="251"/>
      <c r="GL53" s="103">
        <f t="shared" si="30"/>
        <v>0</v>
      </c>
      <c r="GM53" s="124"/>
      <c r="GN53" s="104"/>
      <c r="GO53" s="104"/>
      <c r="GP53" s="104"/>
      <c r="GQ53" s="104"/>
      <c r="GR53" s="104"/>
      <c r="GS53" s="104"/>
      <c r="GT53" s="104"/>
      <c r="GU53" s="104"/>
      <c r="GV53" s="104"/>
      <c r="GW53" s="104"/>
      <c r="GX53" s="104"/>
      <c r="GY53" s="104"/>
      <c r="GZ53" s="104"/>
      <c r="HA53" s="104"/>
      <c r="HB53" s="104"/>
      <c r="HC53" s="104"/>
      <c r="HD53" s="104"/>
      <c r="HE53" s="104"/>
      <c r="HF53" s="104"/>
      <c r="HG53" s="104"/>
      <c r="HH53" s="104"/>
      <c r="HI53" s="104"/>
      <c r="HJ53" s="104"/>
      <c r="HK53" s="104"/>
      <c r="HL53" s="104"/>
      <c r="HM53" s="104"/>
      <c r="HN53" s="104"/>
      <c r="HO53" s="104"/>
      <c r="HP53" s="104"/>
      <c r="HQ53" s="64"/>
      <c r="HR53" s="64"/>
      <c r="HS53" s="64"/>
      <c r="HT53" s="64"/>
      <c r="HU53" s="64"/>
      <c r="HV53" s="64"/>
      <c r="HW53" s="105"/>
      <c r="HX53" s="64"/>
      <c r="HY53" s="280">
        <f t="shared" si="72"/>
        <v>0</v>
      </c>
      <c r="HZ53" s="280">
        <f t="shared" si="73"/>
        <v>0</v>
      </c>
      <c r="IA53" s="280">
        <f t="shared" si="74"/>
        <v>0</v>
      </c>
      <c r="IB53" s="64"/>
      <c r="IC53" s="64"/>
    </row>
    <row r="54" spans="1:237" s="106" customFormat="1" ht="22.5" customHeight="1" x14ac:dyDescent="0.25">
      <c r="A54" s="368" t="s">
        <v>3232</v>
      </c>
      <c r="B54" s="369" t="s">
        <v>3233</v>
      </c>
      <c r="C54" s="375" t="s">
        <v>3194</v>
      </c>
      <c r="D54" s="371" t="s">
        <v>3234</v>
      </c>
      <c r="E54" s="371" t="s">
        <v>3235</v>
      </c>
      <c r="F54" s="376" t="s">
        <v>3181</v>
      </c>
      <c r="G54" s="376" t="s">
        <v>3182</v>
      </c>
      <c r="H54" s="373" t="s">
        <v>2801</v>
      </c>
      <c r="I54" s="374" t="s">
        <v>2801</v>
      </c>
      <c r="J54" s="421" t="s">
        <v>3189</v>
      </c>
      <c r="K54" s="423" t="s">
        <v>3187</v>
      </c>
      <c r="L54" s="329">
        <f>CONTINUA!BV54</f>
        <v>0</v>
      </c>
      <c r="M54" s="329">
        <f>CONTINUA!BW54</f>
        <v>0</v>
      </c>
      <c r="N54" s="895"/>
      <c r="O54" s="896" t="s">
        <v>3413</v>
      </c>
      <c r="P54" s="897">
        <v>0</v>
      </c>
      <c r="Q54" s="400">
        <v>7</v>
      </c>
      <c r="R54" s="401"/>
      <c r="S54" s="400"/>
      <c r="T54" s="401"/>
      <c r="U54" s="400"/>
      <c r="V54" s="401"/>
      <c r="W54" s="400"/>
      <c r="X54" s="401"/>
      <c r="Y54" s="400"/>
      <c r="Z54" s="401"/>
      <c r="AA54" s="400"/>
      <c r="AB54" s="401"/>
      <c r="AC54" s="400"/>
      <c r="AD54" s="401"/>
      <c r="AE54" s="400"/>
      <c r="AF54" s="401"/>
      <c r="AG54" s="400"/>
      <c r="AH54" s="401"/>
      <c r="AI54" s="400"/>
      <c r="AJ54" s="401"/>
      <c r="AK54" s="400"/>
      <c r="AL54" s="401"/>
      <c r="AM54" s="400"/>
      <c r="AN54" s="401"/>
      <c r="AO54" s="400"/>
      <c r="AP54" s="401"/>
      <c r="AQ54" s="400"/>
      <c r="AR54" s="401"/>
      <c r="AS54" s="400"/>
      <c r="AT54" s="401"/>
      <c r="AU54" s="400"/>
      <c r="AV54" s="401"/>
      <c r="AW54" s="400"/>
      <c r="AX54" s="401"/>
      <c r="AY54" s="400"/>
      <c r="AZ54" s="401"/>
      <c r="BA54" s="400"/>
      <c r="BB54" s="401"/>
      <c r="BC54" s="400"/>
      <c r="BD54" s="401"/>
      <c r="BE54" s="400"/>
      <c r="BF54" s="401"/>
      <c r="BG54" s="400"/>
      <c r="BH54" s="401"/>
      <c r="BI54" s="400"/>
      <c r="BJ54" s="401"/>
      <c r="BK54" s="400"/>
      <c r="BL54" s="401"/>
      <c r="BM54" s="400"/>
      <c r="BN54" s="401"/>
      <c r="BO54" s="400"/>
      <c r="BP54" s="401"/>
      <c r="BQ54" s="400"/>
      <c r="BR54" s="401"/>
      <c r="BS54" s="400"/>
      <c r="BT54" s="401"/>
      <c r="BU54" s="400"/>
      <c r="BV54" s="401"/>
      <c r="BW54" s="400"/>
      <c r="BX54" s="401"/>
      <c r="BY54" s="400"/>
      <c r="BZ54" s="401"/>
      <c r="CA54" s="400"/>
      <c r="CB54" s="401"/>
      <c r="CC54" s="400"/>
      <c r="CD54" s="401"/>
      <c r="CE54" s="400"/>
      <c r="CF54" s="401"/>
      <c r="CG54" s="400"/>
      <c r="CH54" s="401"/>
      <c r="CI54" s="400"/>
      <c r="CJ54" s="401"/>
      <c r="CK54" s="400"/>
      <c r="CL54" s="401"/>
      <c r="CM54" s="400"/>
      <c r="CN54" s="401"/>
      <c r="CO54" s="400"/>
      <c r="CP54" s="401"/>
      <c r="CQ54" s="400"/>
      <c r="CR54" s="401"/>
      <c r="CS54" s="400"/>
      <c r="CT54" s="401"/>
      <c r="CU54" s="400"/>
      <c r="CV54" s="401"/>
      <c r="CW54" s="400"/>
      <c r="CX54" s="401"/>
      <c r="CY54" s="400"/>
      <c r="CZ54" s="401"/>
      <c r="DA54" s="400"/>
      <c r="DB54" s="401"/>
      <c r="DC54" s="400"/>
      <c r="DD54" s="401"/>
      <c r="DE54" s="400"/>
      <c r="DF54" s="401"/>
      <c r="DG54" s="400"/>
      <c r="DH54" s="401"/>
      <c r="DI54" s="400"/>
      <c r="DJ54" s="401"/>
      <c r="DK54" s="400"/>
      <c r="DL54" s="401"/>
      <c r="DM54" s="400"/>
      <c r="DN54" s="401"/>
      <c r="DO54" s="400"/>
      <c r="DP54" s="401"/>
      <c r="DQ54" s="400"/>
      <c r="DR54" s="401"/>
      <c r="DS54" s="400"/>
      <c r="DT54" s="401"/>
      <c r="DU54" s="400"/>
      <c r="DV54" s="401"/>
      <c r="DW54" s="400"/>
      <c r="DX54" s="401"/>
      <c r="DY54" s="400"/>
      <c r="DZ54" s="401"/>
      <c r="EA54" s="400"/>
      <c r="EB54" s="401"/>
      <c r="EC54" s="400"/>
      <c r="ED54" s="401"/>
      <c r="EE54" s="400"/>
      <c r="EF54" s="401"/>
      <c r="EG54" s="400"/>
      <c r="EH54" s="401"/>
      <c r="EI54" s="400"/>
      <c r="EJ54" s="447"/>
      <c r="EK54" s="511"/>
      <c r="EL54" s="514"/>
      <c r="EM54" s="448"/>
      <c r="EN54" s="344"/>
      <c r="EO54" s="345"/>
      <c r="EP54" s="171">
        <f t="shared" si="22"/>
        <v>7</v>
      </c>
      <c r="EQ54" s="171">
        <f t="shared" si="23"/>
        <v>0</v>
      </c>
      <c r="ER54" s="171">
        <f t="shared" si="24"/>
        <v>0</v>
      </c>
      <c r="ES54" s="171">
        <f t="shared" si="25"/>
        <v>0</v>
      </c>
      <c r="ET54" s="171">
        <f t="shared" si="26"/>
        <v>0</v>
      </c>
      <c r="EU54" s="171">
        <f t="shared" si="27"/>
        <v>0</v>
      </c>
      <c r="EV54" s="172">
        <f t="shared" si="28"/>
        <v>7</v>
      </c>
      <c r="EW54" s="127"/>
      <c r="EX54" s="248">
        <f t="shared" si="70"/>
        <v>0</v>
      </c>
      <c r="EY54" s="174">
        <f>(L54*regular)+(M54*Cadeirantee)</f>
        <v>0</v>
      </c>
      <c r="EZ54" s="249">
        <f>SUMIF(FG54:GJ54,"&gt;0")</f>
        <v>0</v>
      </c>
      <c r="FA54" s="249">
        <f>SUMIF(FG54:GJ54,"&lt;0")+SUMIF(GN54:HP54,"&lt;0")</f>
        <v>0</v>
      </c>
      <c r="FB54" s="174">
        <v>0</v>
      </c>
      <c r="FC54" s="126">
        <f>N54*km*'VALORES TABELA'!$B$13</f>
        <v>0</v>
      </c>
      <c r="FD54" s="250">
        <f t="shared" si="71"/>
        <v>0</v>
      </c>
      <c r="FE54" s="105"/>
      <c r="FF54" s="118"/>
      <c r="FG54" s="118"/>
      <c r="FH54" s="118"/>
      <c r="FI54" s="118"/>
      <c r="FJ54" s="118"/>
      <c r="FK54" s="118"/>
      <c r="FL54" s="118"/>
      <c r="FM54" s="118"/>
      <c r="FN54" s="118"/>
      <c r="FO54" s="118"/>
      <c r="FP54" s="118"/>
      <c r="FQ54" s="118"/>
      <c r="FR54" s="118"/>
      <c r="FS54" s="118"/>
      <c r="FT54" s="118"/>
      <c r="FU54" s="118"/>
      <c r="FV54" s="118"/>
      <c r="FW54" s="118"/>
      <c r="FX54" s="118"/>
      <c r="FY54" s="118"/>
      <c r="FZ54" s="118"/>
      <c r="GA54" s="118"/>
      <c r="GB54" s="118"/>
      <c r="GC54" s="118"/>
      <c r="GD54" s="118"/>
      <c r="GE54" s="118"/>
      <c r="GF54" s="118"/>
      <c r="GG54" s="118"/>
      <c r="GH54" s="118"/>
      <c r="GI54" s="118"/>
      <c r="GJ54" s="118"/>
      <c r="GK54" s="252"/>
      <c r="GL54" s="103">
        <f t="shared" si="30"/>
        <v>0</v>
      </c>
      <c r="GM54" s="124"/>
      <c r="GN54" s="104"/>
      <c r="GO54" s="104"/>
      <c r="GP54" s="104"/>
      <c r="GQ54" s="104"/>
      <c r="GR54" s="104"/>
      <c r="GS54" s="104"/>
      <c r="GT54" s="104"/>
      <c r="GU54" s="104"/>
      <c r="GV54" s="104"/>
      <c r="GW54" s="104"/>
      <c r="GX54" s="104"/>
      <c r="GY54" s="104"/>
      <c r="GZ54" s="104"/>
      <c r="HA54" s="104"/>
      <c r="HB54" s="104"/>
      <c r="HC54" s="104"/>
      <c r="HD54" s="104"/>
      <c r="HE54" s="104"/>
      <c r="HF54" s="104"/>
      <c r="HG54" s="104"/>
      <c r="HH54" s="104"/>
      <c r="HI54" s="104"/>
      <c r="HJ54" s="104"/>
      <c r="HK54" s="104"/>
      <c r="HL54" s="104"/>
      <c r="HM54" s="104"/>
      <c r="HN54" s="104"/>
      <c r="HO54" s="104"/>
      <c r="HP54" s="104"/>
      <c r="HQ54" s="64"/>
      <c r="HR54" s="65"/>
      <c r="HS54" s="65"/>
      <c r="HT54" s="65"/>
      <c r="HU54" s="65"/>
      <c r="HV54" s="65"/>
      <c r="HW54" s="105"/>
      <c r="HX54" s="65"/>
      <c r="HY54" s="280">
        <f t="shared" si="72"/>
        <v>0</v>
      </c>
      <c r="HZ54" s="280">
        <f t="shared" si="73"/>
        <v>0</v>
      </c>
      <c r="IA54" s="280">
        <f t="shared" si="74"/>
        <v>0</v>
      </c>
      <c r="IB54" s="65"/>
      <c r="IC54" s="65"/>
    </row>
    <row r="55" spans="1:237" s="106" customFormat="1" ht="22.5" customHeight="1" thickBot="1" x14ac:dyDescent="0.3">
      <c r="A55" s="377" t="s">
        <v>3232</v>
      </c>
      <c r="B55" s="378" t="s">
        <v>3233</v>
      </c>
      <c r="C55" s="379" t="s">
        <v>3194</v>
      </c>
      <c r="D55" s="380" t="s">
        <v>3234</v>
      </c>
      <c r="E55" s="380" t="s">
        <v>3235</v>
      </c>
      <c r="F55" s="381" t="s">
        <v>3181</v>
      </c>
      <c r="G55" s="381" t="s">
        <v>3182</v>
      </c>
      <c r="H55" s="382" t="s">
        <v>2801</v>
      </c>
      <c r="I55" s="383" t="s">
        <v>2801</v>
      </c>
      <c r="J55" s="421" t="s">
        <v>3189</v>
      </c>
      <c r="K55" s="424" t="s">
        <v>60</v>
      </c>
      <c r="L55" s="329">
        <f>CONTINUA!BV55</f>
        <v>0</v>
      </c>
      <c r="M55" s="329">
        <f>CONTINUA!BW55</f>
        <v>0</v>
      </c>
      <c r="N55" s="895"/>
      <c r="O55" s="896" t="s">
        <v>3413</v>
      </c>
      <c r="P55" s="897">
        <v>0</v>
      </c>
      <c r="Q55" s="400"/>
      <c r="R55" s="401"/>
      <c r="S55" s="400"/>
      <c r="T55" s="401"/>
      <c r="U55" s="400"/>
      <c r="V55" s="401"/>
      <c r="W55" s="400"/>
      <c r="X55" s="401"/>
      <c r="Y55" s="400"/>
      <c r="Z55" s="401"/>
      <c r="AA55" s="400"/>
      <c r="AB55" s="401"/>
      <c r="AC55" s="400"/>
      <c r="AD55" s="401"/>
      <c r="AE55" s="400"/>
      <c r="AF55" s="401"/>
      <c r="AG55" s="400"/>
      <c r="AH55" s="401"/>
      <c r="AI55" s="400"/>
      <c r="AJ55" s="401"/>
      <c r="AK55" s="400"/>
      <c r="AL55" s="401"/>
      <c r="AM55" s="400"/>
      <c r="AN55" s="401"/>
      <c r="AO55" s="400"/>
      <c r="AP55" s="401"/>
      <c r="AQ55" s="400"/>
      <c r="AR55" s="401"/>
      <c r="AS55" s="400"/>
      <c r="AT55" s="401"/>
      <c r="AU55" s="400"/>
      <c r="AV55" s="401"/>
      <c r="AW55" s="400"/>
      <c r="AX55" s="401"/>
      <c r="AY55" s="400"/>
      <c r="AZ55" s="401"/>
      <c r="BA55" s="400"/>
      <c r="BB55" s="401"/>
      <c r="BC55" s="400"/>
      <c r="BD55" s="401"/>
      <c r="BE55" s="400"/>
      <c r="BF55" s="401"/>
      <c r="BG55" s="400"/>
      <c r="BH55" s="401"/>
      <c r="BI55" s="400"/>
      <c r="BJ55" s="401"/>
      <c r="BK55" s="400"/>
      <c r="BL55" s="401"/>
      <c r="BM55" s="400"/>
      <c r="BN55" s="401"/>
      <c r="BO55" s="400"/>
      <c r="BP55" s="401"/>
      <c r="BQ55" s="400"/>
      <c r="BR55" s="401"/>
      <c r="BS55" s="400"/>
      <c r="BT55" s="401"/>
      <c r="BU55" s="400"/>
      <c r="BV55" s="401"/>
      <c r="BW55" s="400"/>
      <c r="BX55" s="401"/>
      <c r="BY55" s="400"/>
      <c r="BZ55" s="401"/>
      <c r="CA55" s="400"/>
      <c r="CB55" s="401"/>
      <c r="CC55" s="400"/>
      <c r="CD55" s="401"/>
      <c r="CE55" s="400"/>
      <c r="CF55" s="401"/>
      <c r="CG55" s="400"/>
      <c r="CH55" s="401"/>
      <c r="CI55" s="400"/>
      <c r="CJ55" s="401"/>
      <c r="CK55" s="400"/>
      <c r="CL55" s="401"/>
      <c r="CM55" s="400"/>
      <c r="CN55" s="401"/>
      <c r="CO55" s="400"/>
      <c r="CP55" s="401"/>
      <c r="CQ55" s="400"/>
      <c r="CR55" s="401"/>
      <c r="CS55" s="400"/>
      <c r="CT55" s="401"/>
      <c r="CU55" s="400"/>
      <c r="CV55" s="401"/>
      <c r="CW55" s="400"/>
      <c r="CX55" s="401"/>
      <c r="CY55" s="400"/>
      <c r="CZ55" s="401"/>
      <c r="DA55" s="400"/>
      <c r="DB55" s="401"/>
      <c r="DC55" s="400"/>
      <c r="DD55" s="401"/>
      <c r="DE55" s="400"/>
      <c r="DF55" s="401"/>
      <c r="DG55" s="400"/>
      <c r="DH55" s="401"/>
      <c r="DI55" s="400"/>
      <c r="DJ55" s="401"/>
      <c r="DK55" s="400"/>
      <c r="DL55" s="401"/>
      <c r="DM55" s="400"/>
      <c r="DN55" s="401"/>
      <c r="DO55" s="400"/>
      <c r="DP55" s="401"/>
      <c r="DQ55" s="400"/>
      <c r="DR55" s="401"/>
      <c r="DS55" s="400"/>
      <c r="DT55" s="401"/>
      <c r="DU55" s="400"/>
      <c r="DV55" s="401"/>
      <c r="DW55" s="400"/>
      <c r="DX55" s="401"/>
      <c r="DY55" s="400"/>
      <c r="DZ55" s="401"/>
      <c r="EA55" s="400"/>
      <c r="EB55" s="401"/>
      <c r="EC55" s="400"/>
      <c r="ED55" s="401"/>
      <c r="EE55" s="400"/>
      <c r="EF55" s="401"/>
      <c r="EG55" s="400"/>
      <c r="EH55" s="401"/>
      <c r="EI55" s="400"/>
      <c r="EJ55" s="447"/>
      <c r="EK55" s="512"/>
      <c r="EL55" s="515"/>
      <c r="EM55" s="450"/>
      <c r="EN55" s="348"/>
      <c r="EO55" s="348"/>
      <c r="EP55" s="179">
        <f t="shared" si="22"/>
        <v>0</v>
      </c>
      <c r="EQ55" s="179">
        <f t="shared" si="23"/>
        <v>0</v>
      </c>
      <c r="ER55" s="179">
        <f t="shared" si="24"/>
        <v>0</v>
      </c>
      <c r="ES55" s="179">
        <f t="shared" si="25"/>
        <v>0</v>
      </c>
      <c r="ET55" s="179">
        <f t="shared" si="26"/>
        <v>0</v>
      </c>
      <c r="EU55" s="179">
        <f t="shared" si="27"/>
        <v>0</v>
      </c>
      <c r="EV55" s="172">
        <f t="shared" si="28"/>
        <v>0</v>
      </c>
      <c r="EW55" s="253"/>
      <c r="EX55" s="254">
        <v>0</v>
      </c>
      <c r="EY55" s="180">
        <v>0</v>
      </c>
      <c r="EZ55" s="255">
        <v>0</v>
      </c>
      <c r="FA55" s="255">
        <v>0</v>
      </c>
      <c r="FB55" s="180">
        <f>SUM(FF55:GI55)/2</f>
        <v>0</v>
      </c>
      <c r="FC55" s="256">
        <f>N55*km*'VALORES TABELA'!$B$13</f>
        <v>0</v>
      </c>
      <c r="FD55" s="250">
        <f t="shared" si="71"/>
        <v>0</v>
      </c>
      <c r="FE55" s="257"/>
      <c r="FF55" s="181">
        <f>((Q55+S55)*Percapita)+((R55+T55)*Cadeirante)</f>
        <v>0</v>
      </c>
      <c r="FG55" s="181">
        <f>((U55+W55)*Percapita/30*FG$4)+((V55+X55)*Cadeirante/30*FG$4)</f>
        <v>0</v>
      </c>
      <c r="FH55" s="181">
        <f>((Y55+AA55)*Percapita/30*FH$4)+((Z55+AB55)*Cadeirante/30*FH$4)</f>
        <v>0</v>
      </c>
      <c r="FI55" s="181">
        <f>((AC55+AE55)*Percapita/30*FI$4)+((AD55+AF55)*Cadeirante/30*FI$4)</f>
        <v>0</v>
      </c>
      <c r="FJ55" s="181">
        <f>((AG55+AI55)*Percapita/30*FJ$4)+((AH55+AJ55)*Cadeirante/30*FJ$4)</f>
        <v>0</v>
      </c>
      <c r="FK55" s="181">
        <f>((AK55+AM55)*Percapita/30*FK$4)+((AL55+AN55)*Cadeirante/30*FK$4)</f>
        <v>0</v>
      </c>
      <c r="FL55" s="181">
        <f>((AO55+AQ55)*Percapita/30*FL$4)+((AP55+AR55)*Cadeirante/30*FL$4)</f>
        <v>0</v>
      </c>
      <c r="FM55" s="181">
        <f>((AS55+AU55)*Percapita/30*FM$4)+((AT55+AV55)*Cadeirante/30*FM$4)</f>
        <v>0</v>
      </c>
      <c r="FN55" s="181">
        <f>((AW55+AY55)*Percapita/30*FN$4)+((AX55+AZ55)*Cadeirante/30*FN$4)</f>
        <v>0</v>
      </c>
      <c r="FO55" s="181">
        <f>((BA55+BC55)*Percapita/30*FO$4)+((BB55+BD55)*Cadeirante/30*FO$4)</f>
        <v>0</v>
      </c>
      <c r="FP55" s="181">
        <f>((BE55+BG55)*Percapita/30*FP$4)+((BF55+BH55)*Cadeirante/30*FP$4)</f>
        <v>0</v>
      </c>
      <c r="FQ55" s="181">
        <f>((BI55+BK55)*Percapita/30*FQ$4)+((BJ55+BL55)*Cadeirante/30*FQ$4)</f>
        <v>0</v>
      </c>
      <c r="FR55" s="181">
        <f>((BM55+BO55)*Percapita/30*FR$4)+((BN55+BP55)*Cadeirante/30*FR$4)</f>
        <v>0</v>
      </c>
      <c r="FS55" s="181">
        <f>((BQ55+BS55)*Percapita/30*FS$4)+((BR55+BT55)*Cadeirante/30*FS$4)</f>
        <v>0</v>
      </c>
      <c r="FT55" s="181">
        <f>((BU55+BW55)*Percapita/30*FT$4)+((BV55+BX55)*Cadeirante/30*FT$4)</f>
        <v>0</v>
      </c>
      <c r="FU55" s="181">
        <f>((BY55+CA55)*Percapita/30*FU$4)+((BZ55+CB55)*Cadeirante/30*FU$4)</f>
        <v>0</v>
      </c>
      <c r="FV55" s="181">
        <f>((CC55+CE55)*Percapita/30*FV$4)+((CD55+CF55)*Cadeirante/30*FV$4)</f>
        <v>0</v>
      </c>
      <c r="FW55" s="181">
        <f>((CG55+CI55)*Percapita/30*FW$4)+((CI55+CK55)*Cadeirante/30*FW$4)</f>
        <v>0</v>
      </c>
      <c r="FX55" s="181">
        <f>((CK55+CM55)*Percapita/30*FX$4)+((CL55+CN55)*Cadeirante/30*FX$4)</f>
        <v>0</v>
      </c>
      <c r="FY55" s="181">
        <f>((CO55+CQ55)*Percapita/30*FY$4)+((CP55+CR55)*Cadeirante/30*FY$4)</f>
        <v>0</v>
      </c>
      <c r="FZ55" s="181">
        <f>((CS55+CU55)*Percapita/30*FZ$4)+((CT55+CV55)*Cadeirante/30*FZ$4)</f>
        <v>0</v>
      </c>
      <c r="GA55" s="181">
        <f>((CW55+CY55)*Percapita/30*GA$4)+((CX55+CZ55)*Cadeirante/30*GA$4)</f>
        <v>0</v>
      </c>
      <c r="GB55" s="181">
        <f>((DA55+DC55)*Percapita/30*GB$4)+((DB55+DD55)*Cadeirante/30*GB$4)</f>
        <v>0</v>
      </c>
      <c r="GC55" s="181">
        <f>((DE55+DG55)*Percapita/30*GC$4)+((DF55+DH55)*Cadeirante/30*GC$4)</f>
        <v>0</v>
      </c>
      <c r="GD55" s="181">
        <f>((DI55+DK55)*Percapita/30*GD$4)+((DJ55+DL55)*Cadeirante/30*GD$4)</f>
        <v>0</v>
      </c>
      <c r="GE55" s="181">
        <f>((DM55+DO55)*Percapita/30*GE$4)+((DN55+DP55)*Cadeirante/30*GE$4)</f>
        <v>0</v>
      </c>
      <c r="GF55" s="181">
        <f>((DQ55+DS55)*Percapita/30*GF$4)+((DR55+DT55)*Cadeirante/30*GF$4)</f>
        <v>0</v>
      </c>
      <c r="GG55" s="181">
        <f>((DU55+DW55)*Percapita/30*GG$4)+((DV55+DX55)*Cadeirante/30*GG$4)</f>
        <v>0</v>
      </c>
      <c r="GH55" s="181">
        <f>((DY55+EA55)*Percapita/30*GH$4)+((DZ55+EB55)*Cadeirante/30*GH$4)</f>
        <v>0</v>
      </c>
      <c r="GI55" s="181">
        <f>((EC55+EE55)*Percapita/30*GI$4)+((ED55+EF55)*Cadeirante/30*GI$4)</f>
        <v>0</v>
      </c>
      <c r="GJ55" s="181">
        <f>((EG55+EI55)*Percapita)+((EH55+EJ55)*Cadeirante)</f>
        <v>0</v>
      </c>
      <c r="GK55" s="258"/>
      <c r="GL55" s="103">
        <f t="shared" si="30"/>
        <v>0</v>
      </c>
      <c r="GM55" s="124"/>
      <c r="GN55" s="182"/>
      <c r="GO55" s="182"/>
      <c r="GP55" s="182"/>
      <c r="GQ55" s="182"/>
      <c r="GR55" s="182"/>
      <c r="GS55" s="182"/>
      <c r="GT55" s="182"/>
      <c r="GU55" s="182"/>
      <c r="GV55" s="182"/>
      <c r="GW55" s="182"/>
      <c r="GX55" s="182"/>
      <c r="GY55" s="182"/>
      <c r="GZ55" s="182"/>
      <c r="HA55" s="182"/>
      <c r="HB55" s="182"/>
      <c r="HC55" s="182"/>
      <c r="HD55" s="182"/>
      <c r="HE55" s="182"/>
      <c r="HF55" s="182"/>
      <c r="HG55" s="182"/>
      <c r="HH55" s="182"/>
      <c r="HI55" s="182"/>
      <c r="HJ55" s="182"/>
      <c r="HK55" s="182"/>
      <c r="HL55" s="182"/>
      <c r="HM55" s="182"/>
      <c r="HN55" s="182"/>
      <c r="HO55" s="182"/>
      <c r="HP55" s="259"/>
      <c r="HQ55" s="64"/>
      <c r="HW55" s="257"/>
      <c r="HY55" s="280">
        <f t="shared" si="72"/>
        <v>0</v>
      </c>
      <c r="HZ55" s="280">
        <f t="shared" si="73"/>
        <v>0</v>
      </c>
      <c r="IA55" s="280">
        <f t="shared" si="74"/>
        <v>0</v>
      </c>
    </row>
    <row r="56" spans="1:237" s="106" customFormat="1" ht="22.5" customHeight="1" x14ac:dyDescent="0.25">
      <c r="A56" t="s">
        <v>3236</v>
      </c>
      <c r="B56" s="522" t="s">
        <v>3237</v>
      </c>
      <c r="C56" s="523">
        <v>1</v>
      </c>
      <c r="D56" s="524" t="s">
        <v>3238</v>
      </c>
      <c r="E56" s="524" t="s">
        <v>3239</v>
      </c>
      <c r="F56" s="525" t="s">
        <v>3181</v>
      </c>
      <c r="G56" s="525" t="s">
        <v>3182</v>
      </c>
      <c r="H56" s="350" t="s">
        <v>2802</v>
      </c>
      <c r="I56" s="351" t="s">
        <v>2802</v>
      </c>
      <c r="J56" s="409" t="s">
        <v>3183</v>
      </c>
      <c r="K56" s="410" t="s">
        <v>3184</v>
      </c>
      <c r="L56" s="329">
        <f>CONTINUA!BV56</f>
        <v>0</v>
      </c>
      <c r="M56" s="329">
        <f>CONTINUA!BW56</f>
        <v>0</v>
      </c>
      <c r="N56" s="895"/>
      <c r="O56" s="896" t="s">
        <v>3414</v>
      </c>
      <c r="P56" s="897">
        <v>0</v>
      </c>
      <c r="Q56" s="400">
        <v>20</v>
      </c>
      <c r="R56" s="401"/>
      <c r="S56" s="400"/>
      <c r="T56" s="401"/>
      <c r="U56" s="400"/>
      <c r="V56" s="401"/>
      <c r="W56" s="400"/>
      <c r="X56" s="401"/>
      <c r="Y56" s="400"/>
      <c r="Z56" s="401"/>
      <c r="AA56" s="400"/>
      <c r="AB56" s="401"/>
      <c r="AC56" s="400"/>
      <c r="AD56" s="401"/>
      <c r="AE56" s="400"/>
      <c r="AF56" s="401"/>
      <c r="AG56" s="400"/>
      <c r="AH56" s="401"/>
      <c r="AI56" s="400"/>
      <c r="AJ56" s="401"/>
      <c r="AK56" s="400"/>
      <c r="AL56" s="401"/>
      <c r="AM56" s="400"/>
      <c r="AN56" s="401"/>
      <c r="AO56" s="400"/>
      <c r="AP56" s="401"/>
      <c r="AQ56" s="400"/>
      <c r="AR56" s="401"/>
      <c r="AS56" s="400"/>
      <c r="AT56" s="401"/>
      <c r="AU56" s="400"/>
      <c r="AV56" s="401"/>
      <c r="AW56" s="400"/>
      <c r="AX56" s="401"/>
      <c r="AY56" s="400"/>
      <c r="AZ56" s="401"/>
      <c r="BA56" s="400"/>
      <c r="BB56" s="401"/>
      <c r="BC56" s="400"/>
      <c r="BD56" s="401"/>
      <c r="BE56" s="400"/>
      <c r="BF56" s="401"/>
      <c r="BG56" s="400"/>
      <c r="BH56" s="401"/>
      <c r="BI56" s="400"/>
      <c r="BJ56" s="401"/>
      <c r="BK56" s="400"/>
      <c r="BL56" s="401"/>
      <c r="BM56" s="400"/>
      <c r="BN56" s="401"/>
      <c r="BO56" s="400"/>
      <c r="BP56" s="401"/>
      <c r="BQ56" s="400"/>
      <c r="BR56" s="401"/>
      <c r="BS56" s="400"/>
      <c r="BT56" s="401"/>
      <c r="BU56" s="400"/>
      <c r="BV56" s="401"/>
      <c r="BW56" s="400"/>
      <c r="BX56" s="401"/>
      <c r="BY56" s="400"/>
      <c r="BZ56" s="401"/>
      <c r="CA56" s="400"/>
      <c r="CB56" s="401"/>
      <c r="CC56" s="400"/>
      <c r="CD56" s="401"/>
      <c r="CE56" s="400"/>
      <c r="CF56" s="401"/>
      <c r="CG56" s="400"/>
      <c r="CH56" s="401"/>
      <c r="CI56" s="400"/>
      <c r="CJ56" s="401"/>
      <c r="CK56" s="400"/>
      <c r="CL56" s="401"/>
      <c r="CM56" s="400"/>
      <c r="CN56" s="401"/>
      <c r="CO56" s="400"/>
      <c r="CP56" s="401"/>
      <c r="CQ56" s="400"/>
      <c r="CR56" s="401"/>
      <c r="CS56" s="400"/>
      <c r="CT56" s="401"/>
      <c r="CU56" s="400"/>
      <c r="CV56" s="401"/>
      <c r="CW56" s="400"/>
      <c r="CX56" s="401"/>
      <c r="CY56" s="400"/>
      <c r="CZ56" s="401"/>
      <c r="DA56" s="400"/>
      <c r="DB56" s="401"/>
      <c r="DC56" s="400"/>
      <c r="DD56" s="401"/>
      <c r="DE56" s="400"/>
      <c r="DF56" s="401"/>
      <c r="DG56" s="400"/>
      <c r="DH56" s="401"/>
      <c r="DI56" s="400"/>
      <c r="DJ56" s="401"/>
      <c r="DK56" s="400"/>
      <c r="DL56" s="401"/>
      <c r="DM56" s="400"/>
      <c r="DN56" s="401"/>
      <c r="DO56" s="400"/>
      <c r="DP56" s="401"/>
      <c r="DQ56" s="400"/>
      <c r="DR56" s="401"/>
      <c r="DS56" s="400"/>
      <c r="DT56" s="401"/>
      <c r="DU56" s="400"/>
      <c r="DV56" s="401"/>
      <c r="DW56" s="400"/>
      <c r="DX56" s="401"/>
      <c r="DY56" s="400"/>
      <c r="DZ56" s="401"/>
      <c r="EA56" s="400"/>
      <c r="EB56" s="401"/>
      <c r="EC56" s="400"/>
      <c r="ED56" s="401"/>
      <c r="EE56" s="400"/>
      <c r="EF56" s="401"/>
      <c r="EG56" s="400"/>
      <c r="EH56" s="401"/>
      <c r="EI56" s="400"/>
      <c r="EJ56" s="447"/>
      <c r="EK56" s="510"/>
      <c r="EL56" s="513"/>
      <c r="EM56" s="520"/>
      <c r="EN56" s="520"/>
      <c r="EO56" s="520"/>
      <c r="EP56" s="171">
        <f t="shared" si="22"/>
        <v>20</v>
      </c>
      <c r="EQ56" s="171">
        <f t="shared" si="23"/>
        <v>0</v>
      </c>
      <c r="ER56" s="171">
        <f t="shared" si="24"/>
        <v>0</v>
      </c>
      <c r="ES56" s="171">
        <f t="shared" si="25"/>
        <v>0</v>
      </c>
      <c r="ET56" s="171">
        <f t="shared" si="26"/>
        <v>0</v>
      </c>
      <c r="EU56" s="171">
        <f t="shared" si="27"/>
        <v>0</v>
      </c>
      <c r="EV56" s="172">
        <f t="shared" si="28"/>
        <v>20</v>
      </c>
      <c r="EW56" s="367">
        <f>IF(C56=4,IF(MAX(Q56:EJ58)&gt;0,(Especiall/30*(IF(($G56-$F56)=($G$5-$F$5),30,IF(DAY($G56)=31,($G56-$F56),($G56-$F56)+1)))),0),0)</f>
        <v>0</v>
      </c>
      <c r="EX56" s="248">
        <f t="shared" ref="EX56:EX59" si="75">FF56</f>
        <v>9033.44</v>
      </c>
      <c r="EY56" s="174">
        <f>(L56*regular)+(M56*Cadeirantee)</f>
        <v>0</v>
      </c>
      <c r="EZ56" s="249">
        <f>SUMIF(FG56:GJ56,"&gt;0")</f>
        <v>0</v>
      </c>
      <c r="FA56" s="249">
        <f>SUMIF(FG56:GJ56,"&lt;0")+SUMIF(GN56:HP56,"&lt;0")</f>
        <v>0</v>
      </c>
      <c r="FB56" s="174">
        <v>0</v>
      </c>
      <c r="FC56" s="175">
        <f>N56*km*'VALORES TABELA'!$B$13</f>
        <v>0</v>
      </c>
      <c r="FD56" s="250">
        <f>GL56</f>
        <v>0</v>
      </c>
      <c r="FE56" s="176">
        <f>(EW56+EW57+EW58+EW59+EX56+EX57+EX58+EX59+EY56+EY57+EY58+EY59+EY60+EZ56+EZ57+EZ58+EZ59+FA56+FA57+FA58+FA59+FC56+FC57+FC58+FC59+HY56-HZ56-IA56+FD56+FD57+FD58+FD59+FB60)</f>
        <v>9033.44</v>
      </c>
      <c r="FF56" s="177">
        <f>IF(C56=4,SUM(Q56+Q57+Q58+S56+S57+S58)*Percapita/30*FF$4+(R56+R57+R58+T56+T57+T58)*Cadeirante/30*FF$4,IF(C56=3,IF(Q59+S59=10,Fixo/30*FF$4+(Q56+Q57+Q58+S56+S57+S58)*Percapita/30*FF$4+(R59+T59)*Cadeirante/30*FF$4,IF(Q59+S59&lt;=9,(Q59+S59)*Crechee/30*FF$4)+(R59+T59)*Cadeirante/30*FF$4+(Q56+Q57+Q58+S56+S57+S58)*Percapita/30*FF$4)+IF(Q59+S59&gt;=11,Fixo/30*FF$4+(Q59+S59-10)*Crechee/30*FF$4,0),IF(C56=2,IF(R56+R57+R58+R59+T56+T57+T58+T59=1,Cadeirante/30*FF$4,IF(R56+R57+R58+R59+T56+T57+T58+T59=2,Fixo/30*FF$4,IF(R56+R57+R58+R59+T56+T57+T58+T59&gt;2,Fixo/30*FF$4+(R56+R57+R58+R59+T56+T57+T58+T59-2)*Cadeirante/30*FF$4)))+(Q56+Q57+Q58+S56+S57+S58)*Percapita/30*FF$4+(Q59+S59)*Crechee/30*FF$4,IF(C56=1,IF(Q56+Q57+Q58+R56+R57+R58+S56+S57+S58+T56+T57+T58&lt;=15,(Q56+Q57+Q58+S56+S57+S58)*Percapita/30*FF$4,IF(Q56+Q57+Q58+R56+R57+R58+S56+S57+S58+T56+T57+T58&gt;=16,Fixo/30*FF$4+(Q56+Q57+Q58+R56+R57+R58+S56+S57+S58+T56+T57-16)*Percapita/30*FF$4))))))</f>
        <v>9033.44</v>
      </c>
      <c r="FG56" s="177">
        <f>IF(C56=4,SUM(U56+U57+U58+W56+W57+W58)*Percapita/30*FG$4+(V56+V57+V58+X56+X57+X58)*Cadeirante/30*FG$4,IF(C56=3,IF(U59+W59=10,Fixo/30*FG$4+(U56+U57+U58+W56+W57+W58)*Percapita/30*FG$4+(V59+X59)*Cadeirante/30*FG$4,IF(U59+W59&lt;=9,(U59+W59)*Crechee/30*FG$4)+(V59+X59)*Cadeirante/30*FG$4+(U56+U57+U58+W56+W57+W58)*Percapita/30*FG$4)+IF(U59+W59&gt;=11,Fixo/30*FG$4+(U59+W59-10)*Crechee/30*FG$4,0),IF(C56=2,IF(V56+V57+V58+V59+X56+X57+X58+X59=1,Cadeirante/30*FG$4,IF(V56+V57+V58+V59+X56+X57+X58+X59=2,Fixo/30*FG$4,IF(V56+V57+V58+V59+X56+X57+X58+X59&gt;2,Fixo/30*FG$4+(V56+V57+V58+V59+X56+X57+X58+X59-2)*Cadeirante/30*FG$4)))+(U56+U57+U58+W56+W57+W58)*Percapita/30*FG$4+(U59+W59)*Crechee/30*FG$4,IF(C56=1,IF(U56+U57+U58+V56+V57+V58+W56+W57+W58+X56+X57+X58&lt;=15,(U56+U57+U58+W56+W57+W58)*Percapita/30*FG$4,IF(U56+U57+U58+V56+V57+V58+W56+W57+W58+X56+X57+X58&gt;=16,Fixo/30*FG$4+(U56+U57+U58+V56+V57+V58+W56+W57+W58+X56+X57-16)*Percapita/30*FG$4))))))</f>
        <v>0</v>
      </c>
      <c r="FH56" s="177">
        <f>IF(C56=4,SUM(Y56+Y57+Y58+AA56+AA57+AA58)*Percapita/30*FH$4+(Z56+Z57+Z58+AB56+AB57+AB58)*Cadeirante/30*FH$4,IF(C56=3,IF(Y59+AA59=10,Fixo/30*FH$4+(Y56+Y57+Y58+AA56+AA57+AA58)*Percapita/30*FH$4+(Z59+AB59)*Cadeirante/30*FH$4,IF(Y59+AA59&lt;=9,(Y59+AA59)*Crechee/30*FH$4)+(Z59+AB59)*Cadeirante/30*FH$4+(Y56+Y57+Y58+AA56+AA57+AA58)*Percapita/30*FH$4)+IF(Y59+AA59&gt;=11,Fixo/30*FH$4+(Y59+AA59-10)*Crechee/30*FH$4,0),IF(C56=2,IF(Z56+Z57+Z58+Z59+AB56+AB57+AB58+AB59=1,Cadeirante/30*FH$4,IF(Z56+Z57+Z58+Z59+AB56+AB57+AB58+AB59=2,Fixo/30*FH$4,IF(Z56+Z57+Z58+Z59+AB56+AB57+AB58+AB59&gt;2,Fixo/30*FH$4+(Z56+Z57+Z58+Z59+AB56+AB57+AB58+AB59-2)*Cadeirante/30*FH$4)))+(Y56+Y57+Y58+AA56+AA57+AA58)*Percapita/30*FH$4+(Y59+AA59)*Crechee/30*FH$4,IF(C56=1,IF(Y56+Y57+Y58+Z56+Z57+Z58+AA56+AA57+AA58+AB56+AB57+AB58&lt;=15,(Y56+Y57+Y58+AA56+AA57+AA58)*Percapita/30*FH$4,IF(Y56+Y57+Y58+Z56+Z57+Z58+AA56+AA57+AA58+AB56+AB57+AB58&gt;=16,Fixo/30*FH$4+(Y56+Y57+Y58+Z56+Z57+Z58+AA56+AA57+AA58+AB56+AB57-16)*Percapita/30*FH$4))))))</f>
        <v>0</v>
      </c>
      <c r="FI56" s="177">
        <f>IF(C56=4,SUM(AC56+AC57+AC58+AE56+AE57+AE58)*Percapita/30*FI$4+(AD56+AD57+AD58+AF56+AF57+AF58)*Cadeirante/30*FI$4,IF(C56=3,IF(AC59+AE59=10,Fixo/30*FI$4+(AC56+AC57+AC58+AE56+AE57+AE58)*Percapita/30*FI$4+(AD59+AF59)*Cadeirante/30*FI$4,IF(AC59+AE59&lt;=9,(AC59+AE59)*Crechee/30*FI$4)+(AD59+AF59)*Cadeirante/30*FI$4+(AC56+AC57+AC58+AE56+AE57+AE58)*Percapita/30*FI$4)+IF(AC59+AE59&gt;=11,Fixo/30*FI$4+(AC59+AE59-10)*Crechee/30*FI$4,0),IF(C56=2,IF(AD56+AD57+AD58+AD59+AF56+AF57+AF58+AF59=1,Cadeirante/30*FI$4,IF(AD56+AD57+AD58+AD59+AF56+AF57+AF58+AF59=2,Fixo/30*FI$4,IF(AD56+AD57+AD58+AD59+AF56+AF57+AF58+AF59&gt;2,Fixo/30*FI$4+(AD56+AD57+AD58+AD59+AF56+AF57+AF58+AF59-2)*Cadeirante/30*FI$4)))+(AC56+AC57+AC58+AE56+AE57+AE58)*Percapita/30*FI$4+(AC59+AE59)*Crechee/30*FI$4,IF(C56=1,IF(AC56+AC57+AC58+AD56+AD57+AD58+AE56+AE57+AE58+AF56+AF57+AF58&lt;=15,(AC56+AC57+AC58+AE56+AE57+AE58)*Percapita/30*FI$4,IF(AC56+AC57+AC58+AD56+AD57+AD58+AE56+AE57+AE58+AF56+AF57+AF58&gt;=16,Fixo/30*FI$4+(AC56+AC57+AC58+AD56+AD57+AD58+AE56+AE57+AE58+AF56+AF57-16)*Percapita/30*FI$4))))))</f>
        <v>0</v>
      </c>
      <c r="FJ56" s="177">
        <f>IF(C56=4,SUM(AG56+AG57+AG58+AI56+AI57+AI58)*Percapita/30*FJ$4+(AH56+AH57+AH58+AJ56+AJ57+AJ58)*Cadeirante/30*FJ$4,IF(C56=3,IF(AG59+AI59=10,Fixo/30*FJ$4+(AG56+AG57+AG58+AI56+AI57+AI58)*Percapita/30*FJ$4+(AH59+AJ59)*Cadeirante/30*FJ$4,IF(AG59+AI59&lt;=9,(AG59+AI59)*Crechee/30*FJ$4)+(AH59+AJ59)*Cadeirante/30*FJ$4+(AG56+AG57+AG58+AI56+AI57+AI58)*Percapita/30*FJ$4)+IF(AG59+AI59&gt;=11,Fixo/30*FJ$4+(AG59+AI59-10)*Crechee/30*FJ$4,0),IF(C56=2,IF(AH56+AH57+AH58+AH59+AJ56+AJ57+AJ58+AJ59=1,Cadeirante/30*FJ$4,IF(AH56+AH57+AH58+AH59+AJ56+AJ57+AJ58+AJ59=2,Fixo/30*FJ$4,IF(AH56+AH57+AH58+AH59+AJ56+AJ57+AJ58+AJ59&gt;2,Fixo/30*FJ$4+(AH56+AH57+AH58+AH59+AJ56+AJ57+AJ58+AJ59-2)*Cadeirante/30*FJ$4)))+(AG56+AG57+AG58+AI56+AI57+AI58)*Percapita/30*FJ$4+(AG59+AI59)*Crechee/30*FJ$4,IF(C56=1,IF(AG56+AG57+AG58+AH56+AH57+AH58+AI56+AI57+AI58+AJ56+AJ57+AJ58&lt;=15,(AG56+AG57+AG58+AI56+AI57+AI58)*Percapita/30*FJ$4,IF(AG56+AG57+AG58+AH56+AH57+AH58+AI56+AI57+AI58+AJ56+AJ57+AJ58&gt;=16,Fixo/30*FJ$4+(AG56+AG57+AG58+AH56+AH57+AH58+AI56+AI57+AI58+AJ56+AJ57-16)*Percapita/30*FJ$4))))))</f>
        <v>0</v>
      </c>
      <c r="FK56" s="177">
        <f>IF(C56=4,SUM(AK56+AK57+AK58+AM56+AM57+AM58)*Percapita/30*FK$4+(AL56+AL57+AL58+AN56+AN57+AN58)*Cadeirante/30*FK$4,IF(C56=3,IF(AK59+AM59=10,Fixo/30*FK$4+(AK56+AK57+AK58+AM56+AM57+AM58)*Percapita/30*FK$4+(AL59+AN59)*Cadeirante/30*FK$4,IF(AK59+AM59&lt;=9,(AK59+AM59)*Crechee/30*FK$4)+(AL59+AN59)*Cadeirante/30*FK$4+(AK56+AK57+AK58+AM56+AM57+AM58)*Percapita/30*FK$4)+IF(AK59+AM59&gt;=11,Fixo/30*FK$4+(AK59+AM59-10)*Crechee/30*FK$4,0),IF(C56=2,IF(AL56+AL57+AL58+AL59+AN56+AN57+AN58+AN59=1,Cadeirante/30*FK$4,IF(AL56+AL57+AL58+AL59+AN56+AN57+AN58+AN59=2,Fixo/30*FK$4,IF(AL56+AL57+AL58+AL59+AN56+AN57+AN58+AN59&gt;2,Fixo/30*FK$4+(AL56+AL57+AL58+AL59+AN56+AN57+AN58+AN59-2)*Cadeirante/30*FK$4)))+(AK56+AK57+AK58+AM56+AM57+AM58)*Percapita/30*FK$4+(AK59+AM59)*Crechee/30*FK$4,IF(C56=1,IF(AK56+AK57+AK58+AL56+AL57+AL58+AM56+AM57+AM58+AN56+AN57+AN58&lt;=15,(AK56+AK57+AK58+AM56+AM57+AM58)*Percapita/30*FK$4,IF(AK56+AK57+AK58+AL56+AL57+AL58+AM56+AM57+AM58+AN56+AN57+AN58&gt;=16,Fixo/30*FK$4+(AK56+AK57+AK58+AL56+AL57+AL58+AM56+AM57+AM58+AN56+AN57-16)*Percapita/30*FK$4))))))</f>
        <v>0</v>
      </c>
      <c r="FL56" s="177">
        <f>IF(C56=4,SUM(AO56+AO57+AO58+AQ56+AQ57+AQ58)*Percapita/30*FL$4+(AP56+AP57+AP58+AR56+AR57+AR58)*Cadeirante/30*FL$4,IF(C56=3,IF(AO59+AQ59=10,Fixo/30*FL$4+(AO56+AO57+AO58+AQ56+AQ57+AQ58)*Percapita/30*FL$4+(AP59+AR59)*Cadeirante/30*FL$4,IF(AO59+AQ59&lt;=9,(AO59+AQ59)*Crechee/30*FL$4)+(AP59+AR59)*Cadeirante/30*FL$4+(AO56+AO57+AO58+AQ56+AQ57+AQ58)*Percapita/30*FL$4)+IF(AO59+AQ59&gt;=11,Fixo/30*FL$4+(AO59+AQ59-10)*Crechee/30*FL$4,0),IF(C56=2,IF(AP56+AP57+AP58+AP59+AR56+AR57+AR58+AR59=1,Cadeirante/30*FL$4,IF(AP56+AP57+AP58+AP59+AR56+AR57+AR58+AR59=2,Fixo/30*FL$4,IF(AP56+AP57+AP58+AP59+AR56+AR57+AR58+AR59&gt;2,Fixo/30*FL$4+(AP56+AP57+AP58+AP59+AR56+AR57+AR58+AR59-2)*Cadeirante/30*FL$4)))+(AO56+AO57+AO58+AQ56+AQ57+AQ58)*Percapita/30*FL$4+(AO59+AQ59)*Crechee/30*FL$4,IF(C56=1,IF(AO56+AO57+AO58+AP56+AP57+AP58+AQ56+AQ57+AQ58+AR56+AR57+AR58&lt;=15,(AO56+AO57+AO58+AQ56+AQ57+AQ58)*Percapita/30*FL$4,IF(AO56+AO57+AO58+AP56+AP57+AP58+AQ56+AQ57+AQ58+AR56+AR57+AR58&gt;=16,Fixo/30*FL$4+(AO56+AO57+AO58+AP56+AP57+AP58+AQ56+AQ57+AQ58+AR56+AR57-16)*Percapita/30*FL$4))))))</f>
        <v>0</v>
      </c>
      <c r="FM56" s="177">
        <f>IF(C56=4,SUM(AS56+AS57+AS58+AU56+AU57+AU58)*Percapita/30*FM$4+(AT56+AT57+AT58+AV56+AV57+AV58)*Cadeirante/30*FM$4,IF(C56=3,IF(AS59+AU59=10,Fixo/30*FM$4+(AS56+AS57+AS58+AU56+AU57+AU58)*Percapita/30*FM$4+(AT59+AV59)*Cadeirante/30*FM$4,IF(AS59+AU59&lt;=9,(AS59+AU59)*Crechee/30*FM$4)+(AT59+AV59)*Cadeirante/30*FM$4+(AS56+AS57+AS58+AU56+AU57+AU58)*Percapita/30*FM$4)+IF(AS59+AU59&gt;=11,Fixo/30*FM$4+(AS59+AU59-10)*Crechee/30*FM$4,0),IF(C56=2,IF(AT56+AT57+AT58+AT59+AV56+AV57+AV58+AV59=1,Cadeirante/30*FM$4,IF(AT56+AT57+AT58+AT59+AV56+AV57+AV58+AV59=2,Fixo/30*FM$4,IF(AT56+AT57+AT58+AT59+AV56+AV57+AV58+AV59&gt;2,Fixo/30*FM$4+(AT56+AT57+AT58+AT59+AV56+AV57+AV58+AV59-2)*Cadeirante/30*FM$4)))+(AS56+AS57+AS58+AU56+AU57+AU58)*Percapita/30*FM$4+(AS59+AU59)*Crechee/30*FM$4,IF(C56=1,IF(AS56+AS57+AS58+AT56+AT57+AT58+AU56+AU57+AU58+AV56+AV57+AV58&lt;=15,(AS56+AS57+AS58+AU56+AU57+AU58)*Percapita/30*FM$4,IF(AS56+AS57+AS58+AT56+AT57+AT58+AU56+AU57+AU58+AV56+AV57+AV58&gt;=16,Fixo/30*FM$4+(AS56+AS57+AS58+AT56+AT57+AT58+AU56+AU57+AU58+AV56+AV57-16)*Percapita/30*FM$4))))))</f>
        <v>0</v>
      </c>
      <c r="FN56" s="177">
        <f>IF(C56=4,SUM(AW56+AW57+AW58+AY56+AY57+AY58)*Percapita/30*FN$4+(AX56+AX57+AX58+AZ56+AZ57+AZ58)*Cadeirante/30*FN$4,IF(C56=3,IF(AW59+AY59=10,Fixo/30*FN$4+(AW56+AW57+AW58+AY56+AY57+AY58)*Percapita/30*FN$4+(AX59+AZ59)*Cadeirante/30*FN$4,IF(AW59+AY59&lt;=9,(AW59+AY59)*Crechee/30*FN$4)+(AX59+AZ59)*Cadeirante/30*FN$4+(AW56+AW57+AW58+AY56+AY57+AY58)*Percapita/30*FN$4)+IF(AW59+AY59&gt;=11,Fixo/30*FN$4+(AW59+AY59-10)*Crechee/30*FN$4,0),IF(C56=2,IF(AX56+AX57+AX58+AX59+AZ56+AZ57+AZ58+AZ59=1,Cadeirante/30*FN$4,IF(AX56+AX57+AX58+AX59+AZ56+AZ57+AZ58+AZ59=2,Fixo/30*FN$4,IF(AX56+AX57+AX58+AX59+AZ56+AZ57+AZ58+AZ59&gt;2,Fixo/30*FN$4+(AX56+AX57+AX58+AX59+AZ56+AZ57+AZ58+AZ59-2)*Cadeirante/30*FN$4)))+(AW56+AW57+AW58+AY56+AY57+AY58)*Percapita/30*FN$4+(AW59+AY59)*Crechee/30*FN$4,IF(C56=1,IF(AW56+AW57+AW58+AX56+AX57+AX58+AY56+AY57+AY58+AZ56+AZ57+AZ58&lt;=15,(AW56+AW57+AW58+AY56+AY57+AY58)*Percapita/30*FN$4,IF(AW56+AW57+AW58+AX56+AX57+AX58+AY56+AY57+AY58+AZ56+AZ57+AZ58&gt;=16,Fixo/30*FN$4+(AW56+AW57+AW58+AX56+AX57+AX58+AY56+AY57+AY58+AZ56+AZ57-16)*Percapita/30*FN$4))))))</f>
        <v>0</v>
      </c>
      <c r="FO56" s="177">
        <f>IF(C56=4,SUM(BA56+BA57+BA58+BC56+BC57+BC58)*Percapita/30*FO$4+(BB56+BB57+BB58+BD56+BD57+BD58)*Cadeirante/30*FO$4,IF(C56=3,IF(BA59+BC59=10,Fixo/30*FO$4+(BA56+BA57+BA58+BC56+BC57+BC58)*Percapita/30*FO$4+(BB59+BD59)*Cadeirante/30*FO$4,IF(BA59+BC59&lt;=9,(BA59+BC59)*Crechee/30*FO$4)+(BB59+BD59)*Cadeirante/30*FO$4+(BA56+BA57+BA58+BC56+BC57+BC58)*Percapita/30*FO$4)+IF(BA59+BC59&gt;=11,Fixo/30*FO$4+(BA59+BC59-10)*Crechee/30*FO$4,0),IF(C56=2,IF(BB56+BB57+BB58+BB59+BD56+BD57+BD58+BD59=1,Cadeirante/30*FO$4,IF(BB56+BB57+BB58+BB59+BD56+BD57+BD58+BD59=2,Fixo/30*FO$4,IF(BB56+BB57+BB58+BB59+BD56+BD57+BD58+BD59&gt;2,Fixo/30*FO$4+(BB56+BB57+BB58+BB59+BD56+BD57+BD58+BD59-2)*Cadeirante/30*FO$4)))+(BA56+BA57+BA58+BC56+BC57+BC58)*Percapita/30*FO$4+(BA59+BC59)*Crechee/30*FO$4,IF(C56=1,IF(BA56+BA57+BA58+BB56+BB57+BB58+BC56+BC57+BC58+BD56+BD57+BD58&lt;=15,(BA56+BA57+BA58+BC56+BC57+BC58)*Percapita/30*FO$4,IF(BA56+BA57+BA58+BB56+BB57+BB58+BC56+BC57+BC58+BD56+BD57+BD58&gt;=16,Fixo/30*FO$4+(BA56+BA57+BA58+BB56+BB57+BB58+BC56+BC57+BC58+BD56+BD57-16)*Percapita/30*FO$4))))))</f>
        <v>0</v>
      </c>
      <c r="FP56" s="177">
        <f>IF(C56=4,SUM(BE56+BE57+BE58+BG56+BG57+BG58)*Percapita/30*FP$4+(BF56+BF57+BF58+BH56+BH57+BH58)*Cadeirante/30*FP$4,IF(C56=3,IF(BE59+BG59=10,Fixo/30*FP$4+(BE56+BE57+BE58+BG56+BG57+BG58)*Percapita/30*FP$4+(BF59+BH59)*Cadeirante/30*FP$4,IF(BE59+BG59&lt;=9,(BE59+BG59)*Crechee/30*FP$4)+(BF59+BH59)*Cadeirante/30*FP$4+(BE56+BE57+BE58+BG56+BG57+BG58)*Percapita/30*FP$4)+IF(BE59+BG59&gt;=11,Fixo/30*FP$4+(BE59+BG59-10)*Crechee/30*FP$4,0),IF(C56=2,IF(BF56+BF57+BF58+BF59+BH56+BH57+BH58+BH59=1,Cadeirante/30*FP$4,IF(BF56+BF57+BF58+BF59+BH56+BH57+BH58+BH59=2,Fixo/30*FP$4,IF(BF56+BF57+BF58+BF59+BH56+BH57+BH58+BH59&gt;2,Fixo/30*FP$4+(BF56+BF57+BF58+BF59+BH56+BH57+BH58+BH59-2)*Cadeirante/30*FP$4)))+(BE56+BE57+BE58+BG56+BG57+BG58)*Percapita/30*FP$4+(BE59+BG59)*Crechee/30*FP$4,IF(C56=1,IF(BE56+BE57+BE58+BF56+BF57+BF58+BG56+BG57+BG58+BH56+BH57+BH58&lt;=15,(BE56+BE57+BE58+BG56+BG57+BG58)*Percapita/30*FP$4,IF(BE56+BE57+BE58+BF56+BF57+BF58+BG56+BG57+BG58+BH56+BH57+BH58&gt;=16,Fixo/30*FP$4+(BE56+BE57+BE58+BF56+BF57+BF58+BG56+BG57+BG58+BH56+BH57-16)*Percapita/30*FP$4))))))</f>
        <v>0</v>
      </c>
      <c r="FQ56" s="177">
        <f>IF(C56=4,SUM(BI56+BI57+BI58+BK56+BK57+BK58)*Percapita/30*FQ$4+(BJ56+BJ57+BJ58+BL56+BL57+BL58)*Cadeirante/30*FQ$4,IF(C56=3,IF(BI59+BK59=10,Fixo/30*FQ$4+(BI56+BI57+BI58+BK56+BK57+BK58)*Percapita/30*FQ$4+(BJ59+BL59)*Cadeirante/30*FQ$4,IF(BI59+BK59&lt;=9,(BI59+BK59)*Crechee/30*FQ$4)+(BJ59+BL59)*Cadeirante/30*FQ$4+(BI56+BI57+BI58+BK56+BK57+BK58)*Percapita/30*FQ$4)+IF(BI59+BK59&gt;=11,Fixo/30*FQ$4+(BI59+BK59-10)*Crechee/30*FQ$4,0),IF(C56=2,IF(BJ56+BJ57+BJ58+BJ59+BL56+BL57+BL58+BL59=1,Cadeirante/30*FQ$4,IF(BJ56+BJ57+BJ58+BJ59+BL56+BL57+BL58+BL59=2,Fixo/30*FQ$4,IF(BJ56+BJ57+BJ58+BJ59+BL56+BL57+BL58+BL59&gt;2,Fixo/30*FQ$4+(BJ56+BJ57+BJ58+BJ59+BL56+BL57+BL58+BL59-2)*Cadeirante/30*FQ$4)))+(BI56+BI57+BI58+BK56+BK57+BK58)*Percapita/30*FQ$4+(BI59+BK59)*Crechee/30*FQ$4,IF(C56=1,IF(BI56+BI57+BI58+BJ56+BJ57+BJ58+BK56+BK57+BK58+BL56+BL57+BL58&lt;=15,(BI56+BI57+BI58+BK56+BK57+BK58)*Percapita/30*FQ$4,IF(BI56+BI57+BI58+BJ56+BJ57+BJ58+BK56+BK57+BK58+BL56+BL57+BL58&gt;=16,Fixo/30*FQ$4+(BI56+BI57+BI58+BJ56+BJ57+BJ58+BK56+BK57+BK58+BL56+BL57-16)*Percapita/30*FQ$4))))))</f>
        <v>0</v>
      </c>
      <c r="FR56" s="177">
        <f>IF(C56=4,SUM(BM56+BM57+BM58+BO56+BO57+BO58)*Percapita/30*FR$4+(BN56+BN57+BN58+BP56+BP57+BP58)*Cadeirante/30*FR$4,IF(C56=3,IF(BM59+BO59=10,Fixo/30*FR$4+(BM56+BM57+BM58+BO56+BO57+BO58)*Percapita/30*FR$4+(BN59+BP59)*Cadeirante/30*FR$4,IF(BM59+BO59&lt;=9,(BM59+BO59)*Crechee/30*FR$4)+(BN59+BP59)*Cadeirante/30*FR$4+(BM56+BM57+BM58+BO56+BO57+BO58)*Percapita/30*FR$4)+IF(BM59+BO59&gt;=11,Fixo/30*FR$4+(BM59+BO59-10)*Crechee/30*FR$4,0),IF(C56=2,IF(BN56+BN57+BN58+BN59+BP56+BP57+BP58+BP59=1,Cadeirante/30*FR$4,IF(BN56+BN57+BN58+BN59+BP56+BP57+BP58+BP59=2,Fixo/30*FR$4,IF(BN56+BN57+BN58+BN59+BP56+BP57+BP58+BP59&gt;2,Fixo/30*FR$4+(BN56+BN57+BN58+BN59+BP56+BP57+BP58+BP59-2)*Cadeirante/30*FR$4)))+(BM56+BM57+BM58+BO56+BO57+BO58)*Percapita/30*FR$4+(BM59+BO59)*Crechee/30*FR$4,IF(C56=1,IF(BM56+BM57+BM58+BN56+BN57+BN58+BO56+BO57+BO58+BP56+BP57+BP58&lt;=15,(BM56+BM57+BM58+BO56+BO57+BO58)*Percapita/30*FR$4,IF(BM56+BM57+BM58+BN56+BN57+BN58+BO56+BO57+BO58+BP56+BP57+BP58&gt;=16,Fixo/30*FR$4+(BM56+BM57+BM58+BN56+BN57+BN58+BO56+BO57+BO58+BP56+BP57-16)*Percapita/30*FR$4))))))</f>
        <v>0</v>
      </c>
      <c r="FS56" s="177">
        <f>IF(C56=4,SUM(BQ56+BQ57+BQ58+BS56+BS57+BS58)*Percapita/30*FS$4+(BR56+BR57+BR58+BT56+BT57+BT58)*Cadeirante/30*FS$4,IF(C56=3,IF(BQ59+BS59=10,Fixo/30*FS$4+(BQ56+BQ57+BQ58+BS56+BS57+BS58)*Percapita/30*FS$4+(BR59+BT59)*Cadeirante/30*FS$4,IF(BQ59+BS59&lt;=9,(BQ59+BS59)*Crechee/30*FS$4)+(BR59+BT59)*Cadeirante/30*FS$4+(BQ56+BQ57+BQ58+BS56+BS57+BS58)*Percapita/30*FS$4)+IF(BQ59+BS59&gt;=11,Fixo/30*FS$4+(BQ59+BS59-10)*Crechee/30*FS$4,0),IF(C56=2,IF(BR56+BR57+BR58+BR59+BT56+BT57+BT58+BT59=1,Cadeirante/30*FS$4,IF(BR56+BR57+BR58+BR59+BT56+BT57+BT58+BT59=2,Fixo/30*FS$4,IF(BR56+BR57+BR58+BR59+BT56+BT57+BT58+BT59&gt;2,Fixo/30*FS$4+(BR56+BR57+BR58+BR59+BT56+BT57+BT58+BT59-2)*Cadeirante/30*FS$4)))+(BQ56+BQ57+BQ58+BS56+BS57+BS58)*Percapita/30*FS$4+(BQ59+BS59)*Crechee/30*FS$4,IF(C56=1,IF(BQ56+BQ57+BQ58+BR56+BR57+BR58+BS56+BS57+BS58+BT56+BT57+BT58&lt;=15,(BQ56+BQ57+BQ58+BS56+BS57+BS58)*Percapita/30*FS$4,IF(BQ56+BQ57+BQ58+BR56+BR57+BR58+BS56+BS57+BS58+BT56+BT57+BT58&gt;=16,Fixo/30*FS$4+(BQ56+BQ57+BQ58+BR56+BR57+BR58+BS56+BS57+BS58+BT56+BT57-16)*Percapita/30*FS$4))))))</f>
        <v>0</v>
      </c>
      <c r="FT56" s="177">
        <f>IF(C56=4,SUM(BU56+BU57+BU58+BW56+BW57+BW58)*Percapita/30*FT$4+(BV56+BV57+BV58+BX56+BX57+BX58)*Cadeirante/30*FT$4,IF(C56=3,IF(BU59+BW59=10,Fixo/30*FT$4+(BU56+BU57+BU58+BW56+BW57+BW58)*Percapita/30*FT$4+(BV59+BX59)*Cadeirante/30*FT$4,IF(BU59+BW59&lt;=9,(BU59+BW59)*Crechee/30*FT$4)+(BV59+BX59)*Cadeirante/30*FT$4+(BU56+BU57+BU58+BW56+BW57+BW58)*Percapita/30*FT$4)+IF(BU59+BW59&gt;=11,Fixo/30*FT$4+(BU59+BW59-10)*Crechee/30*FT$4,0),IF(C56=2,IF(BV56+BV57+BV58+BV59+BX56+BX57+BX58+BX59=1,Cadeirante/30*FT$4,IF(BV56+BV57+BV58+BV59+BX56+BX57+BX58+BX59=2,Fixo/30*FT$4,IF(BV56+BV57+BV58+BV59+BX56+BX57+BX58+BX59&gt;2,Fixo/30*FT$4+(BV56+BV57+BV58+BV59+BX56+BX57+BX58+BX59-2)*Cadeirante/30*FT$4)))+(BU56+BU57+BU58+BW56+BW57+BW58)*Percapita/30*FT$4+(BU59+BW59)*Crechee/30*FT$4,IF(C56=1,IF(BU56+BU57+BU58+BV56+BV57+BV58+BW56+BW57+BW58+BX56+BX57+BX58&lt;=15,(BU56+BU57+BU58+BW56+BW57+BW58)*Percapita/30*FT$4,IF(BU56+BU57+BU58+BV56+BV57+BV58+BW56+BW57+BW58+BX56+BX57+BX58&gt;=16,Fixo/30*FT$4+(BU56+BU57+BU58+BV56+BV57+BV58+BW56+BW57+BW58+BX56+BX57-16)*Percapita/30*FT$4))))))</f>
        <v>0</v>
      </c>
      <c r="FU56" s="177">
        <f>IF(C56=4,SUM(BY56+BY57+BY58+CA56+CA57+CA58)*Percapita/30*FU$4+(BZ56+BZ57+BZ58+CB56+CB57+CB58)*Cadeirante/30*FU$4,IF(C56=3,IF(BY59+CA59=10,Fixo/30*FU$4+(BY56+BY57+BY58+CA56+CA57+CA58)*Percapita/30*FU$4+(BZ59+CB59)*Cadeirante/30*FU$4,IF(BY59+CA59&lt;=9,(BY59+CA59)*Crechee/30*FU$4)+(BZ59+CB59)*Cadeirante/30*FU$4+(BY56+BY57+BY58+CA56+CA57+CA58)*Percapita/30*FU$4)+IF(BY59+CA59&gt;=11,Fixo/30*FU$4+(BY59+CA59-10)*Crechee/30*FU$4,0),IF(C56=2,IF(BZ56+BZ57+BZ58+BZ59+CB56+CB57+CB58+CB59=1,Cadeirante/30*FU$4,IF(BZ56+BZ57+BZ58+BZ59+CB56+CB57+CB58+CB59=2,Fixo/30*FU$4,IF(BZ56+BZ57+BZ58+BZ59+CB56+CB57+CB58+CB59&gt;2,Fixo/30*FU$4+(BZ56+BZ57+BZ58+BZ59+CB56+CB57+CB58+CB59-2)*Cadeirante/30*FU$4)))+(BY56+BY57+BY58+CA56+CA57+CA58)*Percapita/30*FU$4+(BY59+CA59)*Crechee/30*FU$4,IF(C56=1,IF(BY56+BY57+BY58+BZ56+BZ57+BZ58+CA56+CA57+CA58+CB56+CB57+CB58&lt;=15,(BY56+BY57+BY58+CA56+CA57+CA58)*Percapita/30*FU$4,IF(BY56+BY57+BY58+BZ56+BZ57+BZ58+CA56+CA57+CA58+CB56+CB57+CB58&gt;=16,Fixo/30*FU$4+(BY56+BY57+BY58+BZ56+BZ57+BZ58+CA56+CA57+CA58+CB56+CB57-16)*Percapita/30*FU$4))))))</f>
        <v>0</v>
      </c>
      <c r="FV56" s="177">
        <f>IF(C56=4,SUM(CC56+CC57+CC58+CE56+CE57+CE58)*Percapita/30*FV$4+(CD56+CD57+CD58+CF56+CF57+CF58)*Cadeirante/30*FV$4,IF(C56=3,IF(CC59+CE59=10,Fixo/30*FV$4+(CC56+CC57+CC58+CE56+CE57+CE58)*Percapita/30*FV$4+(CD59+CF59)*Cadeirante/30*FV$4,IF(CC59+CE59&lt;=9,(CC59+CE59)*Crechee/30*FV$4)+(CD59+CF59)*Cadeirante/30*FV$4+(CC56+CC57+CC58+CE56+CE57+CE58)*Percapita/30*FV$4)+IF(CC59+CE59&gt;=11,Fixo/30*FV$4+(CC59+CE59-10)*Crechee/30*FV$4,0),IF(C56=2,IF(CD56+CD57+CD58+CD59+CF56+CF57+CF58+CF59=1,Cadeirante/30*FV$4,IF(CD56+CD57+CD58+CD59+CF56+CF57+CF58+CF59=2,Fixo/30*FV$4,IF(CD56+CD57+CD58+CD59+CF56+CF57+CF58+CF59&gt;2,Fixo/30*FV$4+(CD56+CD57+CD58+CD59+CF56+CF57+CF58+CF59-2)*Cadeirante/30*FV$4)))+(CC56+CC57+CC58+CE56+CE57+CE58)*Percapita/30*FV$4+(CC59+CE59)*Crechee/30*FV$4,IF(C56=1,IF(CC56+CC57+CC58+CD56+CD57+CD58+CE56+CE57+CE58+CF56+CF57+CF58&lt;=15,(CC56+CC57+CC58+CE56+CE57+CE58)*Percapita/30*FV$4,IF(CC56+CC57+CC58+CD56+CD57+CD58+CE56+CE57+CE58+CF56+CF57+CF58&gt;=16,Fixo/30*FV$4+(CC56+CC57+CC58+CD56+CD57+CD58+CE56+CE57+CE58+CF56+CF57-16)*Percapita/30*FV$4))))))</f>
        <v>0</v>
      </c>
      <c r="FW56" s="177">
        <f>IF(C56=4,SUM(CG56+CG57+CG58+CI56+CI57+CI58)*Percapita/30*FW$4+(CH56+CH57+CH58+CJ56+CJ57+CJ58)*Cadeirante/30*FW$4,IF(C56=3,IF(CG59+CI59=10,Fixo/30*FW$4+(CG56+CG57+CG58+CI56+CI57+CI58)*Percapita/30*FW$4+(CH59+CJ59)*Cadeirante/30*FW$4,IF(CG59+CI59&lt;=9,(CG59+CI59)*Crechee/30*FW$4)+(CH59+CJ59)*Cadeirante/30*FW$4+(CG56+CG57+CG58+CI56+CI57+CI58)*Percapita/30*FW$4)+IF(CG59+CI59&gt;=11,Fixo/30*FW$4+(CG59+CI59-10)*Crechee/30*FW$4,0),IF(C56=2,IF(CH56+CH57+CH58+CH59+CJ56+CJ57+CJ58+CJ59=1,Cadeirante/30*FW$4,IF(CH56+CH57+CH58+CH59+CJ56+CJ57+CJ58+CJ59=2,Fixo/30*FW$4,IF(CH56+CH57+CH58+CH59+CJ56+CJ57+CJ58+CJ59&gt;2,Fixo/30*FW$4+(CH56+CH57+CH58+CH59+CJ56+CJ57+CJ58+CJ59-2)*Cadeirante/30*FW$4)))+(CG56+CG57+CG58+CI56+CI57+CI58)*Percapita/30*FW$4+(CG59+CI59)*Crechee/30*FW$4,IF(C56=1,IF(CG56+CG57+CG58+CH56+CH57+CH58+CI56+CI57+CI58+CJ56+CJ57+CJ58&lt;=15,(CG56+CG57+CG58+CI56+CI57+CI58)*Percapita/30*FW$4,IF(CG56+CG57+CG58+CH56+CH57+CH58+CI56+CI57+CI58+CJ56+CJ57+CJ58&gt;=16,Fixo/30*FW$4+(CG56+CG57+CG58+CH56+CH57+CH58+CI56+CI57+CI58+CJ56+CJ57-16)*Percapita/30*FW$4))))))</f>
        <v>0</v>
      </c>
      <c r="FX56" s="177">
        <f>IF(C56=4,SUM(CK56+CK57+CK58+CM56+CM57+CM58)*Percapita/30*FX$4+(CL56+CL57+CL58+CN56+CN57+CN58)*Cadeirante/30*FX$4,IF(C56=3,IF(CK59+CM59=10,Fixo/30*FX$4+(CK56+CK57+CK58+CM56+CM57+CM58)*Percapita/30*FX$4+(CL59+CN59)*Cadeirante/30*FX$4,IF(CK59+CM59&lt;=9,(CK59+CM59)*Crechee/30*FX$4)+(CL59+CN59)*Cadeirante/30*FX$4+(CK56+CK57+CK58+CM56+CM57+CM58)*Percapita/30*FX$4)+IF(CK59+CM59&gt;=11,Fixo/30*FX$4+(CK59+CM59-10)*Crechee/30*FX$4,0),IF(C56=2,IF(CL56+CL57+CL58+CL59+CN56+CN57+CN58+CN59=1,Cadeirante/30*FX$4,IF(CL56+CL57+CL58+CL59+CN56+CN57+CN58+CN59=2,Fixo/30*FX$4,IF(CL56+CL57+CL58+CL59+CN56+CN57+CN58+CN59&gt;2,Fixo/30*FX$4+(CL56+CL57+CL58+CL59+CN56+CN57+CN58+CN59-2)*Cadeirante/30*FX$4)))+(CK56+CK57+CK58+CM56+CM57+CM58)*Percapita/30*FX$4+(CK59+CM59)*Crechee/30*FX$4,IF(C56=1,IF(CK56+CK57+CK58+CL56+CL57+CL58+CM56+CM57+CM58+CN56+CN57+CN58&lt;=15,(CK56+CK57+CK58+CM56+CM57+CM58)*Percapita/30*FX$4,IF(CK56+CK57+CK58+CL56+CL57+CL58+CM56+CM57+CM58+CN56+CN57+CN58&gt;=16,Fixo/30*FX$4+(CK56+CK57+CK58+CL56+CL57+CL58+CM56+CM57+CM58+CN56+CN57-16)*Percapita/30*FX$4))))))</f>
        <v>0</v>
      </c>
      <c r="FY56" s="177">
        <f>IF(C56=4,SUM(CO56+CO57+CO58+CQ56+CQ57+CQ58)*Percapita/30*FY$4+(CP56+CP57+CP58+CR56+CR57+CR58)*Cadeirante/30*FY$4,IF(C56=3,IF(CO59+CQ59=10,Fixo/30*FY$4+(CO56+CO57+CO58+CQ56+CQ57+CQ58)*Percapita/30*FY$4+(CP59+CR59)*Cadeirante/30*FY$4,IF(CO59+CQ59&lt;=9,(CO59+CQ59)*Crechee/30*FY$4)+(CP59+CR59)*Cadeirante/30*FY$4+(CO56+CO57+CO58+CQ56+CQ57+CQ58)*Percapita/30*FY$4)+IF(CO59+CQ59&gt;=11,Fixo/30*FY$4+(CO59+CQ59-10)*Crechee/30*FY$4,0),IF(C56=2,IF(CP56+CP57+CP58+CP59+CR56+CR57+CR58+CR59=1,Cadeirante/30*FY$4,IF(CP56+CP57+CP58+CP59+CR56+CR57+CR58+CR59=2,Fixo/30*FY$4,IF(CP56+CP57+CP58+CP59+CR56+CR57+CR58+CR59&gt;2,Fixo/30*FY$4+(CP56+CP57+CP58+CP59+CR56+CR57+CR58+CR59-2)*Cadeirante/30*FY$4)))+(CO56+CO57+CO58+CQ56+CQ57+CQ58)*Percapita/30*FY$4+(CO59+CQ59)*Crechee/30*FY$4,IF(C56=1,IF(CO56+CO57+CO58+CP56+CP57+CP58+CQ56+CQ57+CQ58+CR56+CR57+CR58&lt;=15,(CO56+CO57+CO58+CQ56+CQ57+CQ58)*Percapita/30*FY$4,IF(CO56+CO57+CO58+CP56+CP57+CP58+CQ56+CQ57+CQ58+CR56+CR57+CR58&gt;=16,Fixo/30*FY$4+(CO56+CO57+CO58+CP56+CP57+CP58+CQ56+CQ57+CQ58+CR56+CR57-16)*Percapita/30*FY$4))))))</f>
        <v>0</v>
      </c>
      <c r="FZ56" s="177">
        <f>IF(C56=4,SUM(CS56+CS57+CS58+CU56+CU57+CU58)*Percapita/30*FZ$4+(CT56+CT57+CT58+CV56+CV57+CV58)*Cadeirante/30*FZ$4,IF(C56=3,IF(CS59+CU59=10,Fixo/30*FZ$4+(CS56+CS57+CS58+CU56+CU57+CU58)*Percapita/30*FZ$4+(CT59+CV59)*Cadeirante/30*FZ$4,IF(CS59+CU59&lt;=9,(CS59+CU59)*Crechee/30*FZ$4)+(CT59+CV59)*Cadeirante/30*FZ$4+(CS56+CS57+CS58+CU56+CU57+CU58)*Percapita/30*FZ$4)+IF(CS59+CU59&gt;=11,Fixo/30*FZ$4+(CS59+CU59-10)*Crechee/30*FZ$4,0),IF(C56=2,IF(CT56+CT57+CT58+CT59+CV56+CV57+CV58+CV59=1,Cadeirante/30*FZ$4,IF(CT56+CT57+CT58+CT59+CV56+CV57+CV58+CV59=2,Fixo/30*FZ$4,IF(CT56+CT57+CT58+CT59+CV56+CV57+CV58+CV59&gt;2,Fixo/30*FZ$4+(CT56+CT57+CT58+CT59+CV56+CV57+CV58+CV59-2)*Cadeirante/30*FZ$4)))+(CS56+CS57+CS58+CU56+CU57+CU58)*Percapita/30*FZ$4+(CS59+CU59)*Crechee/30*FZ$4,IF(C56=1,IF(CS56+CS57+CS58+CT56+CT57+CT58+CU56+CU57+CU58+CV56+CV57+CV58&lt;=15,(CS56+CS57+CS58+CU56+CU57+CU58)*Percapita/30*FZ$4,IF(CS56+CS57+CS58+CT56+CT57+CT58+CU56+CU57+CU58+CV56+CV57+CV58&gt;=16,Fixo/30*FZ$4+(CS56+CS57+CS58+CT56+CT57+CT58+CU56+CU57+CU58+CV56+CV57-16)*Percapita/30*FZ$4))))))</f>
        <v>0</v>
      </c>
      <c r="GA56" s="177">
        <f>IF(C56=4,SUM(CW56+CW57+CW58+CY56+CY57+CY58)*Percapita/30*GA$4+(CX56+CX57+CX58+CZ56+CZ57+CZ58)*Cadeirante/30*GA$4,IF(C56=3,IF(CW59+CY59=10,Fixo/30*GA$4+(CW56+CW57+CW58+CY56+CY57+CY58)*Percapita/30*GA$4+(CX59+CZ59)*Cadeirante/30*GA$4,IF(CW59+CY59&lt;=9,(CW59+CY59)*Crechee/30*GA$4)+(CX59+CZ59)*Cadeirante/30*GA$4+(CW56+CW57+CW58+CY56+CY57+CY58)*Percapita/30*GA$4)+IF(CW59+CY59&gt;=11,Fixo/30*GA$4+(CW59+CY59-10)*Crechee/30*GA$4,0),IF(C56=2,IF(CX56+CX57+CX58+CX59+CZ56+CZ57+CZ58+CZ59=1,Cadeirante/30*GA$4,IF(CX56+CX57+CX58+CX59+CZ56+CZ57+CZ58+CZ59=2,Fixo/30*GA$4,IF(CX56+CX57+CX58+CX59+CZ56+CZ57+CZ58+CZ59&gt;2,Fixo/30*GA$4+(CX56+CX57+CX58+CX59+CZ56+CZ57+CZ58+CZ59-2)*Cadeirante/30*GA$4)))+(CW56+CW57+CW58+CY56+CY57+CY58)*Percapita/30*GA$4+(CW59+CY59)*Crechee/30*GA$4,IF(C56=1,IF(CW56+CW57+CW58+CX56+CX57+CX58+CY56+CY57+CY58+CZ56+CZ57+CZ58&lt;=15,(CW56+CW57+CW58+CY56+CY57+CY58)*Percapita/30*GA$4,IF(CW56+CW57+CW58+CX56+CX57+CX58+CY56+CY57+CY58+CZ56+CZ57+CZ58&gt;=16,Fixo/30*GA$4+(CW56+CW57+CW58+CX56+CX57+CX58+CY56+CY57+CY58+CZ56+CZ57-16)*Percapita/30*GA$4))))))</f>
        <v>0</v>
      </c>
      <c r="GB56" s="177">
        <f>IF(C56=4,SUM(DA56+DA57+DA58+DC56+DC57+DC58)*Percapita/30*GB$4+(DB56+DB57+DB58+DD56+DD57+DD58)*Cadeirante/30*GB$4,IF(C56=3,IF(DA59+DC59=10,Fixo/30*GB$4+(DA56+DA57+DA58+DC56+DC57+DC58)*Percapita/30*GB$4+(DB59+DD59)*Cadeirante/30*GB$4,IF(DA59+DC59&lt;=9,(DA59+DC59)*Crechee/30*GB$4)+(DB59+DD59)*Cadeirante/30*GB$4+(DA56+DA57+DA58+DC56+DC57+DC58)*Percapita/30*GB$4)+IF(DA59+DC59&gt;=11,Fixo/30*GB$4+(DA59+DC59-10)*Crechee/30*GB$4,0),IF(C56=2,IF(DB56+DB57+DB58+DB59+DD56+DD57+DD58+DD59=1,Cadeirante/30*GB$4,IF(DB56+DB57+DB58+DB59+DD56+DD57+DD58+DD59=2,Fixo/30*GB$4,IF(DB56+DB57+DB58+DB59+DD56+DD57+DD58+DD59&gt;2,Fixo/30*GB$4+(DB56+DB57+DB58+DB59+DD56+DD57+DD58+DD59-2)*Cadeirante/30*GB$4)))+(DA56+DA57+DA58+DC56+DC57+DC58)*Percapita/30*GB$4+(DA59+DC59)*Crechee/30*GB$4,IF(C56=1,IF(DA56+DA57+DA58+DB56+DB57+DB58+DC56+DC57+DC58+DD56+DD57+DD58&lt;=15,(DA56+DA57+DA58+DC56+DC57+DC58)*Percapita/30*GB$4,IF(DA56+DA57+DA58+DB56+DB57+DB58+DC56+DC57+DC58+DD56+DD57+DD58&gt;=16,Fixo/30*GB$4+(DA56+DA57+DA58+DB56+DB57+DB58+DC56+DC57+DC58+DD56+DD57-16)*Percapita/30*GB$4))))))</f>
        <v>0</v>
      </c>
      <c r="GC56" s="177">
        <f>IF(C56=4,SUM(DE56+DE57+DE58+DG56+DG57+DG58)*Percapita/30*GC$4+(DF56+DF57+DF58+DH56+DH57+DH58)*Cadeirante/30*GC$4,IF(C56=3,IF(DE59+DG59=10,Fixo/30*GC$4+(DE56+DE57+DE58+DG56+DG57+DG58)*Percapita/30*GC$4+(DF59+DH59)*Cadeirante/30*GC$4,IF(DE59+DG59&lt;=9,(DE59+DG59)*Crechee/30*GC$4)+(DF59+DH59)*Cadeirante/30*GC$4+(DE56+DE57+DE58+DG56+DG57+DG58)*Percapita/30*GC$4)+IF(DE59+DG59&gt;=11,Fixo/30*GC$4+(DE59+DG59-10)*Crechee/30*GC$4,0),IF(C56=2,IF(DF56+DF57+DF58+DF59+DH56+DH57+DH58+DH59=1,Cadeirante/30*GC$4,IF(DF56+DF57+DF58+DF59+DH56+DH57+DH58+DH59=2,Fixo/30*GC$4,IF(DF56+DF57+DF58+DF59+DH56+DH57+DH58+DH59&gt;2,Fixo/30*GC$4+(DF56+DF57+DF58+DF59+DH56+DH57+DH58+DH59-2)*Cadeirante/30*GC$4)))+(DE56+DE57+DE58+DG56+DG57+DG58)*Percapita/30*GC$4+(DE59+DG59)*Crechee/30*GC$4,IF(C56=1,IF(DE56+DE57+DE58+DF56+DF57+DF58+DG56+DG57+DG58+DH56+DH57+DH58&lt;=15,(DE56+DE57+DE58+DG56+DG57+DG58)*Percapita/30*GC$4,IF(DE56+DE57+DE58+DF56+DF57+DF58+DG56+DG57+DG58+DH56+DH57+DH58&gt;=16,Fixo/30*GC$4+(DE56+DE57+DE58+DF56+DF57+DF58+DG56+DG57+DG58+DH56+DH57-16)*Percapita/30*GC$4))))))</f>
        <v>0</v>
      </c>
      <c r="GD56" s="177">
        <f>IF(C56=4,SUM(DI56+DI57+DI58+DK56+DK57+DK58)*Percapita/30*GD$4+(DJ56+DJ57+DJ58+DL56+DL57+DL58)*Cadeirante/30*GD$4,IF(C56=3,IF(DI59+DK59=10,Fixo/30*GD$4+(DI56+DI57+DI58+DK56+DK57+DK58)*Percapita/30*GD$4+(DJ59+DL59)*Cadeirante/30*GD$4,IF(DI59+DK59&lt;=9,(DI59+DK59)*Crechee/30*GD$4)+(DJ59+DL59)*Cadeirante/30*GD$4+(DI56+DI57+DI58+DK56+DK57+DK58)*Percapita/30*GD$4)+IF(DI59+DK59&gt;=11,Fixo/30*GD$4+(DI59+DK59-10)*Crechee/30*GD$4,0),IF(C56=2,IF(DJ56+DJ57+DJ58+DJ59+DL56+DL57+DL58+DL59=1,Cadeirante/30*GD$4,IF(DJ56+DJ57+DJ58+DJ59+DL56+DL57+DL58+DL59=2,Fixo/30*GD$4,IF(DJ56+DJ57+DJ58+DJ59+DL56+DL57+DL58+DL59&gt;2,Fixo/30*GD$4+(DJ56+DJ57+DJ58+DJ59+DL56+DL57+DL58+DL59-2)*Cadeirante/30*GD$4)))+(DI56+DI57+DI58+DK56+DK57+DK58)*Percapita/30*GD$4+(DI59+DK59)*Crechee/30*GD$4,IF(C56=1,IF(DI56+DI57+DI58+DJ56+DJ57+DJ58+DK56+DK57+DK58+DL56+DL57+DL58&lt;=15,(DI56+DI57+DI58+DK56+DK57+DK58)*Percapita/30*GD$4,IF(DI56+DI57+DI58+DJ56+DJ57+DJ58+DK56+DK57+DK58+DL56+DL57+DL58&gt;=16,Fixo/30*GD$4+(DI56+DI57+DI58+DJ56+DJ57+DJ58+DK56+DK57+DK58+DL56+DL57-16)*Percapita/30*GD$4))))))</f>
        <v>0</v>
      </c>
      <c r="GE56" s="177">
        <f>IF(C56=4,SUM(DM56+DM57+DM58+DO56+DO57+DO58)*Percapita/30*GE$4+(DN56+DN57+DN58+DP56+DP57+DP58)*Cadeirante/30*GE$4,IF(C56=3,IF(DM59+DO59=10,Fixo/30*GE$4+(DM56+DM57+DM58+DO56+DO57+DO58)*Percapita/30*GE$4+(DN59+DP59)*Cadeirante/30*GE$4,IF(DM59+DO59&lt;=9,(DM59+DO59)*Crechee/30*GE$4)+(DN59+DP59)*Cadeirante/30*GE$4+(DM56+DM57+DM58+DO56+DO57+DO58)*Percapita/30*GE$4)+IF(DM59+DO59&gt;=11,Fixo/30*GE$4+(DM59+DO59-10)*Crechee/30*GE$4,0),IF(C56=2,IF(DN56+DN57+DN58+DN59+DP56+DP57+DP58+DP59=1,Cadeirante/30*GE$4,IF(DN56+DN57+DN58+DN59+DP56+DP57+DP58+DP59=2,Fixo/30*GE$4,IF(DN56+DN57+DN58+DN59+DP56+DP57+DP58+DP59&gt;2,Fixo/30*GE$4+(DN56+DN57+DN58+DN59+DP56+DP57+DP58+DP59-2)*Cadeirante/30*GE$4)))+(DM56+DM57+DM58+DO56+DO57+DO58)*Percapita/30*GE$4+(DM59+DO59)*Crechee/30*GE$4,IF(C56=1,IF(DM56+DM57+DM58+DN56+DN57+DN58+DO56+DO57+DO58+DP56+DP57+DP58&lt;=15,(DM56+DM57+DM58+DO56+DO57+DO58)*Percapita/30*GE$4,IF(DM56+DM57+DM58+DN56+DN57+DN58+DO56+DO57+DO58+DP56+DP57+DP58&gt;=16,Fixo/30*GE$4+(DM56+DM57+DM58+DN56+DN57+DN58+DO56+DO57+DO58+DP56+DP57-16)*Percapita/30*GE$4))))))</f>
        <v>0</v>
      </c>
      <c r="GF56" s="177">
        <f>IF(C56=4,SUM(DQ56+DQ57+DQ58+DS56+DS57+DS58)*Percapita/30*GF$4+(DR56+DR57+DR58+DT56+DT57+DT58)*Cadeirante/30*GF$4,IF(C56=3,IF(DQ59+DS59=10,Fixo/30*GF$4+(DQ56+DQ57+DQ58+DS56+DS57+DS58)*Percapita/30*GF$4+(DR59+DT59)*Cadeirante/30*GF$4,IF(DQ59+DS59&lt;=9,(DQ59+DS59)*Crechee/30*GF$4)+(DR59+DT59)*Cadeirante/30*GF$4+(DQ56+DQ57+DQ58+DS56+DS57+DS58)*Percapita/30*GF$4)+IF(DQ59+DS59&gt;=11,Fixo/30*GF$4+(DQ59+DS59-10)*Crechee/30*GF$4,0),IF(C56=2,IF(DR56+DR57+DR58+DR59+DT56+DT57+DT58+DT59=1,Cadeirante/30*GF$4,IF(DR56+DR57+DR58+DR59+DT56+DT57+DT58+DT59=2,Fixo/30*GF$4,IF(DR56+DR57+DR58+DR59+DT56+DT57+DT58+DT59&gt;2,Fixo/30*GF$4+(DR56+DR57+DR58+DR59+DT56+DT57+DT58+DT59-2)*Cadeirante/30*GF$4)))+(DQ56+DQ57+DQ58+DS56+DS57+DS58)*Percapita/30*GF$4+(DQ59+DS59)*Crechee/30*GF$4,IF(C56=1,IF(DQ56+DQ57+DQ58+DR56+DR57+DR58+DS56+DS57+DS58+DT56+DT57+DT58&lt;=15,(DQ56+DQ57+DQ58+DS56+DS57+DS58)*Percapita/30*GF$4,IF(DQ56+DQ57+DQ58+DR56+DR57+DR58+DS56+DS57+DS58+DT56+DT57+DT58&gt;=16,Fixo/30*GF$4+(DQ56+DQ57+DQ58+DR56+DR57+DR58+DS56+DS57+DS58+DT56+DT57-16)*Percapita/30*GF$4))))))</f>
        <v>0</v>
      </c>
      <c r="GG56" s="177">
        <f>IF(C56=4,SUM(DU56+DU57+DU58+DW56+DW57+DW58)*Percapita/30*GG$4+(DV56+DV57+DV58+DX56+DX57+DX58)*Cadeirante/30*GG$4,IF(C56=3,IF(DU59+DW59=10,Fixo/30*GG$4+(DU56+DU57+DU58+DW56+DW57+DW58)*Percapita/30*GG$4+(DV59+DX59)*Cadeirante/30*GG$4,IF(DU59+DW59&lt;=9,(DU59+DW59)*Crechee/30*GG$4)+(DV59+DX59)*Cadeirante/30*GG$4+(DU56+DU57+DU58+DW56+DW57+DW58)*Percapita/30*GG$4)+IF(DU59+DW59&gt;=11,Fixo/30*GG$4+(DU59+DW59-10)*Crechee/30*GG$4,0),IF(C56=2,IF(DV56+DV57+DV58+DV59+DX56+DX57+DX58+DX59=1,Cadeirante/30*GG$4,IF(DV56+DV57+DV58+DV59+DX56+DX57+DX58+DX59=2,Fixo/30*GG$4,IF(DV56+DV57+DV58+DV59+DX56+DX57+DX58+DX59&gt;2,Fixo/30*GG$4+(DV56+DV57+DV58+DV59+DX56+DX57+DX58+DX59-2)*Cadeirante/30*GG$4)))+(DU56+DU57+DU58+DW56+DW57+DW58)*Percapita/30*GG$4+(DU59+DW59)*Crechee/30*GG$4,IF(C56=1,IF(DU56+DU57+DU58+DV56+DV57+DV58+DW56+DW57+DW58+DX56+DX57+DX58&lt;=15,(DU56+DU57+DU58+DW56+DW57+DW58)*Percapita/30*GG$4,IF(DU56+DU57+DU58+DV56+DV57+DV58+DW56+DW57+DW58+DX56+DX57+DX58&gt;=16,Fixo/30*GG$4+(DU56+DU57+DU58+DV56+DV57+DV58+DW56+DW57+DW58+DX56+DX57-16)*Percapita/30*GG$4))))))</f>
        <v>0</v>
      </c>
      <c r="GH56" s="177">
        <f>IF(C56=4,SUM(DY56+DY57+DY58+EA56+EA57+EA58)*Percapita/30*GH$4+(DZ56+DZ57+DZ58+EB56+EB57+EB58)*Cadeirante/30*GH$4,IF(C56=3,IF(DY59+EA59=10,Fixo/30*GH$4+(DY56+DY57+DY58+EA56+EA57+EA58)*Percapita/30*GH$4+(DZ59+EB59)*Cadeirante/30*GH$4,IF(DY59+EA59&lt;=9,(DY59+EA59)*Crechee/30*GH$4)+(DZ59+EB59)*Cadeirante/30*GH$4+(DY56+DY57+DY58+EA56+EA57+EA58)*Percapita/30*GH$4)+IF(DY59+EA59&gt;=11,Fixo/30*GH$4+(DY59+EA59-10)*Crechee/30*GH$4,0),IF(C56=2,IF(DZ56+DZ57+DZ58+DZ59+EB56+EB57+EB58+EB59=1,Cadeirante/30*GH$4,IF(DZ56+DZ57+DZ58+DZ59+EB56+EB57+EB58+EB59=2,Fixo/30*GH$4,IF(DZ56+DZ57+DZ58+DZ59+EB56+EB57+EB58+EB59&gt;2,Fixo/30*GH$4+(DZ56+DZ57+DZ58+DZ59+EB56+EB57+EB58+EB59-2)*Cadeirante/30*GH$4)))+(DY56+DY57+DY58+EA56+EA57+EA58)*Percapita/30*GH$4+(DY59+EA59)*Crechee/30*GH$4,IF(C56=1,IF(DY56+DY57+DY58+DZ56+DZ57+DZ58+EA56+EA57+EA58+EB56+EB57+EB58&lt;=15,(DY56+DY57+DY58+EA56+EA57+EA58)*Percapita/30*GH$4,IF(DY56+DY57+DY58+DZ56+DZ57+DZ58+EA56+EA57+EA58+EB56+EB57+EB58&gt;=16,Fixo/30*GH$4+(DY56+DY57+DY58+DZ56+DZ57+DZ58+EA56+EA57+EA58+EB56+EB57-16)*Percapita/30*GH$4))))))</f>
        <v>0</v>
      </c>
      <c r="GI56" s="177">
        <f>IF(C56=4,SUM(EC56+EC57+EC58+EE56+EE57+EE58)*Percapita/30*GI$4+(ED56+ED57+ED58+EF56+EF57+EF58)*Cadeirante/30*GI$4,IF(C56=3,IF(EC59+EE59=10,Fixo/30*GI$4+(EC56+EC57+EC58+EE56+EE57+EE58)*Percapita/30*GI$4+(ED59+EF59)*Cadeirante/30*GI$4,IF(EC59+EE59&lt;=9,(EC59+EE59)*Crechee/30*GI$4)+(ED59+EF59)*Cadeirante/30*GI$4+(EC56+EC57+EC58+EE56+EE57+EE58)*Percapita/30*GI$4)+IF(EC59+EE59&gt;=11,Fixo/30*GI$4+(EC59+EE59-10)*Crechee/30*GI$4,0),IF(C56=2,IF(ED56+ED57+ED58+ED59+EF56+EF57+EF58+EF59=1,Cadeirante/30*GI$4,IF(ED56+ED57+ED58+ED59+EF56+EF57+EF58+EF59=2,Fixo/30*GI$4,IF(ED56+ED57+ED58+ED59+EF56+EF57+EF58+EF59&gt;2,Fixo/30*GI$4+(ED56+ED57+ED58+ED59+EF56+EF57+EF58+EF59-2)*Cadeirante/30*GI$4)))+(EC56+EC57+EC58+EE56+EE57+EE58)*Percapita/30*GI$4+(EC59+EE59)*Crechee/30*GI$4,IF(C56=1,IF(EC56+EC57+EC58+ED56+ED57+ED58+EE56+EE57+EE58+EF56+EF57+EF58&lt;=15,(EC56+EC57+EC58+EE56+EE57+EE58)*Percapita/30*GI$4,IF(EC56+EC57+EC58+ED56+ED57+ED58+EE56+EE57+EE58+EF56+EF57+EF58&gt;=16,Fixo/30*GI$4+(EC56+EC57+EC58+ED56+ED57+ED58+EE56+EE57+EE58+EF56+EF57-16)*Percapita/30*GI$4))))))</f>
        <v>0</v>
      </c>
      <c r="GJ56" s="177">
        <f>IF(C56=4,SUM(EG56+EG57+EG58+EI56+EI57+EI58)*Percapita/30*GJ$4+(EH56+EH57+EH58+EJ56+EJ57+EJ58)*Cadeirante/30*GJ$4,IF(C56=3,IF(EG59+EI59=10,Fixo/30*GJ$4+(EG56+EG57+EG58+EI56+EI57+EI58)*Percapita/30*GJ$4+(EH59+EJ59)*Cadeirante/30*GJ$4,IF(EG59+EI59&lt;=9,(EG59+EI59)*Crechee/30*GJ$4)+(EH59+EJ59)*Cadeirante/30*GJ$4+(EG56+EG57+EG58+EI56+EI57+EI58)*Percapita/30*GJ$4)+IF(EG59+EI59&gt;=11,Fixo/30*GJ$4+(EG59+EI59-10)*Crechee/30*GJ$4,0),IF(C56=2,IF(EH56+EH57+EH58+EH59+EJ56+EJ57+EJ58+EJ59=1,Cadeirante/30*GJ$4,IF(EH56+EH57+EH58+EH59+EJ56+EJ57+EJ58+EJ59=2,Fixo/30*GJ$4,IF(EH56+EH57+EH58+EH59+EJ56+EJ57+EJ58+EJ59&gt;2,Fixo/30*GJ$4+(EH56+EH57+EH58+EH59+EJ56+EJ57+EJ58+EJ59-2)*Cadeirante/30*GJ$4)))+(EG56+EG57+EG58+EI56+EI57+EI58)*Percapita/30*GJ$4+(EG59+EI59)*Crechee/30*GJ$4,IF(C56=1,IF(EG56+EG57+EG58+EH56+EH57+EH58+EI56+EI57+EI58+EJ56+EJ57+EJ58&lt;=15,(EG56+EG57+EG58+EI56+EI57+EI58)*Percapita/30*GJ$4,IF(EG56+EG57+EG58+EH56+EH57+EH58+EI56+EI57+EI58+EJ56+EJ57+EJ58&gt;=16,Fixo/30*GJ$4+(EG56+EG57+EG58+EH56+EH57+EH58+EI56+EI57+EI58+EJ56+EJ57-16)*Percapita/30*GJ$4))))))</f>
        <v>0</v>
      </c>
      <c r="GK56" s="178"/>
      <c r="GL56" s="103">
        <f t="shared" si="30"/>
        <v>0</v>
      </c>
      <c r="GM56" s="124"/>
      <c r="GN56" s="104">
        <f>SUMIF(V56:V59,"&lt;0")*Cadeirante/30*GN$4+SUMIF(X56:X59,"&lt;0")*Cadeirante/30*GN$4</f>
        <v>0</v>
      </c>
      <c r="GO56" s="104">
        <f>SUMIF(Z56:Z59,"&lt;0")*Cadeirante/30*GO$4+SUMIF(AB56:AB59,"&lt;0")*Cadeirante/30*GO$4</f>
        <v>0</v>
      </c>
      <c r="GP56" s="104">
        <f>SUMIF(AD56:AD59,"&lt;0")*Cadeirante/30*GP$4+SUMIF(AF56:AF59,"&lt;0")*Cadeirante/30*GP$4</f>
        <v>0</v>
      </c>
      <c r="GQ56" s="104">
        <f>SUMIF(AH56:AH59,"&lt;0")*Cadeirante/30*GQ$4+SUMIF(AJ56:AJ59,"&lt;0")*Cadeirante/30*GQ$4</f>
        <v>0</v>
      </c>
      <c r="GR56" s="104">
        <f>SUMIF(AL56:AL59,"&lt;0")*Cadeirante/30*GR$4+SUMIF(AN56:AN59,"&lt;0")*Cadeirante/30*GR$4</f>
        <v>0</v>
      </c>
      <c r="GS56" s="104">
        <f>SUMIF(AP56:AP59,"&lt;0")*Cadeirante/30*GS$4+SUMIF(AR56:AR59,"&lt;0")*Cadeirante/30*GS$4</f>
        <v>0</v>
      </c>
      <c r="GT56" s="104">
        <f>SUMIF(AT56:AT59,"&lt;0")*Cadeirante/30*GT$4+SUMIF(AV56:AV59,"&lt;0")*Cadeirante/30*GT$4</f>
        <v>0</v>
      </c>
      <c r="GU56" s="104">
        <f>SUMIF(AX56:AX59,"&lt;0")*Cadeirante/30*GU$4+SUMIF(AZ56:AZ59,"&lt;0")*Cadeirante/30*GU$4</f>
        <v>0</v>
      </c>
      <c r="GV56" s="104">
        <f>SUMIF(BB56:BB59,"&lt;0")*Cadeirante/30*GV$4+SUMIF(BD56:BD59,"&lt;0")*Cadeirante/30*GV$4</f>
        <v>0</v>
      </c>
      <c r="GW56" s="104">
        <f>SUMIF(BF56:BF59,"&lt;0")*Cadeirante/30*GW$4+SUMIF(BH56:BH59,"&lt;0")*Cadeirante/30*GW$4</f>
        <v>0</v>
      </c>
      <c r="GX56" s="104">
        <f>SUMIF(BJ56:BJ59,"&lt;0")*Cadeirante/30*GX$4+SUMIF(BL56:BL59,"&lt;0")*Cadeirante/30*GX$4</f>
        <v>0</v>
      </c>
      <c r="GY56" s="104">
        <f>SUMIF(BN56:BN59,"&lt;0")*Cadeirante/30*GY$4+SUMIF(BP56:BP59,"&lt;0")*Cadeirante/30*GY$4</f>
        <v>0</v>
      </c>
      <c r="GZ56" s="104">
        <f>SUMIF(BR56:BR59,"&lt;0")*Cadeirante/30*GZ$4+SUMIF(BT56:BT59,"&lt;0")*Cadeirante/30*GZ$4</f>
        <v>0</v>
      </c>
      <c r="HA56" s="104">
        <f>SUMIF(BV56:BV59,"&lt;0")*Cadeirante/30*HA$4+SUMIF(BX56:BX59,"&lt;0")*Cadeirante/30*HA$4</f>
        <v>0</v>
      </c>
      <c r="HB56" s="104">
        <f>SUMIF(BZ56:BZ59,"&lt;0")*Cadeirante/30*HB$4+SUMIF(CB56:CB59,"&lt;0")*Cadeirante/30*HB$4</f>
        <v>0</v>
      </c>
      <c r="HC56" s="104">
        <f>SUMIF(CD56:CD59,"&lt;0")*Cadeirante/30*HC$4+SUMIF(CF56:CF59,"&lt;0")*Cadeirante/30*HC$4</f>
        <v>0</v>
      </c>
      <c r="HD56" s="104">
        <f>SUMIF(CH56:CH59,"&lt;0")*Cadeirante/30*HD$4+SUMIF(CJ56:CJ59,"&lt;0")*Cadeirante/30*HD$4</f>
        <v>0</v>
      </c>
      <c r="HE56" s="104">
        <f>SUMIF(CL56:CL59,"&lt;0")*Cadeirante/30*HE$4+SUMIF(CN56:CN59,"&lt;0")*Cadeirante/30*HE$4</f>
        <v>0</v>
      </c>
      <c r="HF56" s="104">
        <f>SUMIF(CP56:CP59,"&lt;0")*Cadeirante/30*HF$4+SUMIF(CR56:CR59,"&lt;0")*Cadeirante/30*HF$4</f>
        <v>0</v>
      </c>
      <c r="HG56" s="104">
        <f>SUMIF(CT56:CT59,"&lt;0")*Cadeirante/30*HG$4+SUMIF(CV56:CV59,"&lt;0")*Cadeirante/30*HG$4</f>
        <v>0</v>
      </c>
      <c r="HH56" s="104">
        <f>SUMIF(CX56:CX59,"&lt;0")*Cadeirante/30*HH$4+SUMIF(CZ56:CZ59,"&lt;0")*Cadeirante/30*HH$4</f>
        <v>0</v>
      </c>
      <c r="HI56" s="104">
        <f>SUMIF(DB56:DB59,"&lt;0")*Cadeirante/30*HI$4+SUMIF(DD56:DD59,"&lt;0")*Cadeirante/30*HI$4</f>
        <v>0</v>
      </c>
      <c r="HJ56" s="104">
        <f>SUMIF(DF56:DF59,"&lt;0")*Cadeirante/30*HJ$4+SUMIF(DH56:DH59,"&lt;0")*Cadeirante/30*HJ$4</f>
        <v>0</v>
      </c>
      <c r="HK56" s="104">
        <f>SUMIF(DJ56:DJ59,"&lt;0")*Cadeirante/30*HK$4+SUMIF(DL56:DL59,"&lt;0")*Cadeirante/30*HK$4</f>
        <v>0</v>
      </c>
      <c r="HL56" s="104">
        <f>SUMIF(DN56:DN59,"&lt;0")*Cadeirante/30*HL$4+SUMIF(DP56:DP59,"&lt;0")*Cadeirante/30*HL$4</f>
        <v>0</v>
      </c>
      <c r="HM56" s="104">
        <f>SUMIF(DR56:DR59,"&lt;0")*Cadeirante/30*HM$4+SUMIF(DT56:DT59,"&lt;0")*Cadeirante/30*HM$4</f>
        <v>0</v>
      </c>
      <c r="HN56" s="104">
        <f>SUMIF(DV56:DV59,"&lt;0")*Cadeirante/30*HN$4+SUMIF(DX56:DX59,"&lt;0")*Cadeirante/30*HN$4</f>
        <v>0</v>
      </c>
      <c r="HO56" s="104">
        <f>SUMIF(DZ56:DZ59,"&lt;0")*Cadeirante/30*HO$4+SUMIF(EB56:EB59,"&lt;0")*Cadeirante/30*HO$4</f>
        <v>0</v>
      </c>
      <c r="HP56" s="104">
        <f>SUMIF(ED56:ED59,"&lt;0")*Cadeirante/30*HP$4+SUMIF(EF56:EF59,"&lt;0")*Cadeirante/30*HP$4</f>
        <v>0</v>
      </c>
      <c r="HQ56" s="64"/>
      <c r="HR56" s="64"/>
      <c r="HS56" s="64"/>
      <c r="HT56" s="64"/>
      <c r="HU56" s="64"/>
      <c r="HV56" s="64"/>
      <c r="HW56" s="176">
        <v>17629.309999999998</v>
      </c>
      <c r="HX56" s="64"/>
      <c r="HY56" s="280">
        <f>IF(ISTEXT(EM56), VALUE(EM56), EM56)</f>
        <v>0</v>
      </c>
      <c r="HZ56" s="280">
        <f>IF(ISTEXT(EN56), VALUE(EN56), EN56)</f>
        <v>0</v>
      </c>
      <c r="IA56" s="280">
        <f>IF(ISTEXT(EO56), VALUE(EO56), EO56)</f>
        <v>0</v>
      </c>
      <c r="IB56" s="64" t="b">
        <f>HW56=FE56</f>
        <v>0</v>
      </c>
      <c r="IC56" s="64"/>
    </row>
    <row r="57" spans="1:237" s="106" customFormat="1" ht="22.5" customHeight="1" x14ac:dyDescent="0.25">
      <c r="A57" s="368" t="s">
        <v>3236</v>
      </c>
      <c r="B57" s="369" t="s">
        <v>3237</v>
      </c>
      <c r="C57" s="370" t="s">
        <v>3193</v>
      </c>
      <c r="D57" s="371" t="s">
        <v>3238</v>
      </c>
      <c r="E57" s="371" t="s">
        <v>3239</v>
      </c>
      <c r="F57" s="372" t="s">
        <v>3181</v>
      </c>
      <c r="G57" s="372" t="s">
        <v>3182</v>
      </c>
      <c r="H57" s="373" t="s">
        <v>2802</v>
      </c>
      <c r="I57" s="374" t="s">
        <v>2802</v>
      </c>
      <c r="J57" s="421" t="s">
        <v>3183</v>
      </c>
      <c r="K57" s="421" t="s">
        <v>3185</v>
      </c>
      <c r="L57" s="329">
        <f>CONTINUA!BV57</f>
        <v>0</v>
      </c>
      <c r="M57" s="329">
        <f>CONTINUA!BW57</f>
        <v>0</v>
      </c>
      <c r="N57" s="895"/>
      <c r="O57" s="896" t="s">
        <v>3414</v>
      </c>
      <c r="P57" s="897">
        <v>0</v>
      </c>
      <c r="Q57" s="400"/>
      <c r="R57" s="401"/>
      <c r="S57" s="400"/>
      <c r="T57" s="401"/>
      <c r="U57" s="400"/>
      <c r="V57" s="401"/>
      <c r="W57" s="400"/>
      <c r="X57" s="401"/>
      <c r="Y57" s="400"/>
      <c r="Z57" s="401"/>
      <c r="AA57" s="400"/>
      <c r="AB57" s="401"/>
      <c r="AC57" s="400"/>
      <c r="AD57" s="401"/>
      <c r="AE57" s="400"/>
      <c r="AF57" s="401"/>
      <c r="AG57" s="400"/>
      <c r="AH57" s="401"/>
      <c r="AI57" s="400"/>
      <c r="AJ57" s="401"/>
      <c r="AK57" s="400"/>
      <c r="AL57" s="401"/>
      <c r="AM57" s="400"/>
      <c r="AN57" s="401"/>
      <c r="AO57" s="400"/>
      <c r="AP57" s="401"/>
      <c r="AQ57" s="400"/>
      <c r="AR57" s="401"/>
      <c r="AS57" s="400"/>
      <c r="AT57" s="401"/>
      <c r="AU57" s="400"/>
      <c r="AV57" s="401"/>
      <c r="AW57" s="400"/>
      <c r="AX57" s="401"/>
      <c r="AY57" s="400"/>
      <c r="AZ57" s="401"/>
      <c r="BA57" s="400"/>
      <c r="BB57" s="401"/>
      <c r="BC57" s="400"/>
      <c r="BD57" s="401"/>
      <c r="BE57" s="400"/>
      <c r="BF57" s="401"/>
      <c r="BG57" s="400"/>
      <c r="BH57" s="401"/>
      <c r="BI57" s="400"/>
      <c r="BJ57" s="401"/>
      <c r="BK57" s="400"/>
      <c r="BL57" s="401"/>
      <c r="BM57" s="400"/>
      <c r="BN57" s="401"/>
      <c r="BO57" s="400"/>
      <c r="BP57" s="401"/>
      <c r="BQ57" s="400"/>
      <c r="BR57" s="401"/>
      <c r="BS57" s="400"/>
      <c r="BT57" s="401"/>
      <c r="BU57" s="400"/>
      <c r="BV57" s="401"/>
      <c r="BW57" s="400"/>
      <c r="BX57" s="401"/>
      <c r="BY57" s="400"/>
      <c r="BZ57" s="401"/>
      <c r="CA57" s="400"/>
      <c r="CB57" s="401"/>
      <c r="CC57" s="400"/>
      <c r="CD57" s="401"/>
      <c r="CE57" s="400"/>
      <c r="CF57" s="401"/>
      <c r="CG57" s="400"/>
      <c r="CH57" s="401"/>
      <c r="CI57" s="400"/>
      <c r="CJ57" s="401"/>
      <c r="CK57" s="400"/>
      <c r="CL57" s="401"/>
      <c r="CM57" s="400"/>
      <c r="CN57" s="401"/>
      <c r="CO57" s="400"/>
      <c r="CP57" s="401"/>
      <c r="CQ57" s="400"/>
      <c r="CR57" s="401"/>
      <c r="CS57" s="400"/>
      <c r="CT57" s="401"/>
      <c r="CU57" s="400"/>
      <c r="CV57" s="401"/>
      <c r="CW57" s="400"/>
      <c r="CX57" s="401"/>
      <c r="CY57" s="400"/>
      <c r="CZ57" s="401"/>
      <c r="DA57" s="400"/>
      <c r="DB57" s="401"/>
      <c r="DC57" s="400"/>
      <c r="DD57" s="401"/>
      <c r="DE57" s="400"/>
      <c r="DF57" s="401"/>
      <c r="DG57" s="400"/>
      <c r="DH57" s="401"/>
      <c r="DI57" s="400"/>
      <c r="DJ57" s="401"/>
      <c r="DK57" s="400"/>
      <c r="DL57" s="401"/>
      <c r="DM57" s="400"/>
      <c r="DN57" s="401"/>
      <c r="DO57" s="400"/>
      <c r="DP57" s="401"/>
      <c r="DQ57" s="400"/>
      <c r="DR57" s="401"/>
      <c r="DS57" s="400"/>
      <c r="DT57" s="401"/>
      <c r="DU57" s="400"/>
      <c r="DV57" s="401"/>
      <c r="DW57" s="400"/>
      <c r="DX57" s="401"/>
      <c r="DY57" s="400"/>
      <c r="DZ57" s="401"/>
      <c r="EA57" s="400"/>
      <c r="EB57" s="401"/>
      <c r="EC57" s="400"/>
      <c r="ED57" s="401"/>
      <c r="EE57" s="400"/>
      <c r="EF57" s="401"/>
      <c r="EG57" s="400"/>
      <c r="EH57" s="401"/>
      <c r="EI57" s="400"/>
      <c r="EJ57" s="447"/>
      <c r="EK57" s="511"/>
      <c r="EL57" s="514"/>
      <c r="EM57" s="448"/>
      <c r="EN57" s="344"/>
      <c r="EO57" s="345"/>
      <c r="EP57" s="171">
        <f t="shared" si="22"/>
        <v>0</v>
      </c>
      <c r="EQ57" s="171">
        <f t="shared" si="23"/>
        <v>0</v>
      </c>
      <c r="ER57" s="171">
        <f t="shared" si="24"/>
        <v>0</v>
      </c>
      <c r="ES57" s="171">
        <f t="shared" si="25"/>
        <v>0</v>
      </c>
      <c r="ET57" s="171">
        <f t="shared" si="26"/>
        <v>0</v>
      </c>
      <c r="EU57" s="171">
        <f t="shared" si="27"/>
        <v>0</v>
      </c>
      <c r="EV57" s="172">
        <f t="shared" si="28"/>
        <v>0</v>
      </c>
      <c r="EW57" s="173"/>
      <c r="EX57" s="248">
        <f t="shared" si="75"/>
        <v>0</v>
      </c>
      <c r="EY57" s="174">
        <f>(L57*regular)+(M57*Cadeirantee)</f>
        <v>0</v>
      </c>
      <c r="EZ57" s="249">
        <f>SUMIF(FG57:GJ57,"&gt;0")</f>
        <v>0</v>
      </c>
      <c r="FA57" s="249">
        <f>SUMIF(FG57:GJ57,"&lt;0")+SUMIF(GN57:HP57,"&lt;0")</f>
        <v>0</v>
      </c>
      <c r="FB57" s="174">
        <v>0</v>
      </c>
      <c r="FC57" s="126">
        <f>N57*km*'VALORES TABELA'!$B$13</f>
        <v>0</v>
      </c>
      <c r="FD57" s="250">
        <f t="shared" ref="FD57:FD60" si="76">GL57</f>
        <v>0</v>
      </c>
      <c r="FE57" s="105"/>
      <c r="FF57" s="119"/>
      <c r="FG57" s="119"/>
      <c r="FH57" s="119"/>
      <c r="FI57" s="119"/>
      <c r="FJ57" s="119"/>
      <c r="FK57" s="119"/>
      <c r="FL57" s="119"/>
      <c r="FM57" s="119"/>
      <c r="FN57" s="119"/>
      <c r="FO57" s="119"/>
      <c r="FP57" s="119"/>
      <c r="FQ57" s="119"/>
      <c r="FR57" s="119"/>
      <c r="FS57" s="119"/>
      <c r="FT57" s="119"/>
      <c r="FU57" s="119"/>
      <c r="FV57" s="119"/>
      <c r="FW57" s="119"/>
      <c r="FX57" s="119"/>
      <c r="FY57" s="119"/>
      <c r="FZ57" s="119"/>
      <c r="GA57" s="119"/>
      <c r="GB57" s="119"/>
      <c r="GC57" s="119"/>
      <c r="GD57" s="119"/>
      <c r="GE57" s="119"/>
      <c r="GF57" s="119"/>
      <c r="GG57" s="119"/>
      <c r="GH57" s="119"/>
      <c r="GI57" s="119"/>
      <c r="GJ57" s="119"/>
      <c r="GK57" s="251"/>
      <c r="GL57" s="103">
        <f t="shared" si="30"/>
        <v>0</v>
      </c>
      <c r="GM57" s="124"/>
      <c r="GN57" s="104"/>
      <c r="GO57" s="104"/>
      <c r="GP57" s="104"/>
      <c r="GQ57" s="104"/>
      <c r="GR57" s="104"/>
      <c r="GS57" s="104"/>
      <c r="GT57" s="104"/>
      <c r="GU57" s="104"/>
      <c r="GV57" s="104"/>
      <c r="GW57" s="104"/>
      <c r="GX57" s="104"/>
      <c r="GY57" s="104"/>
      <c r="GZ57" s="104"/>
      <c r="HA57" s="104"/>
      <c r="HB57" s="104"/>
      <c r="HC57" s="104"/>
      <c r="HD57" s="104"/>
      <c r="HE57" s="104"/>
      <c r="HF57" s="104"/>
      <c r="HG57" s="104"/>
      <c r="HH57" s="104"/>
      <c r="HI57" s="104"/>
      <c r="HJ57" s="104"/>
      <c r="HK57" s="104"/>
      <c r="HL57" s="104"/>
      <c r="HM57" s="104"/>
      <c r="HN57" s="104"/>
      <c r="HO57" s="104"/>
      <c r="HP57" s="104"/>
      <c r="HQ57" s="64"/>
      <c r="HR57" s="64"/>
      <c r="HS57" s="64"/>
      <c r="HT57" s="64"/>
      <c r="HU57" s="64"/>
      <c r="HV57" s="64"/>
      <c r="HW57" s="105"/>
      <c r="HX57" s="64"/>
      <c r="HY57" s="280">
        <f t="shared" ref="HY57:HY60" si="77">IF(ISTEXT(EM57), VALUE(EM57), EM57)</f>
        <v>0</v>
      </c>
      <c r="HZ57" s="280">
        <f t="shared" ref="HZ57:HZ60" si="78">IF(ISTEXT(EN57), VALUE(EN57), EN57)</f>
        <v>0</v>
      </c>
      <c r="IA57" s="280">
        <f t="shared" ref="IA57:IA60" si="79">IF(ISTEXT(EO57), VALUE(EO57), EO57)</f>
        <v>0</v>
      </c>
      <c r="IB57" s="64"/>
      <c r="IC57" s="64"/>
    </row>
    <row r="58" spans="1:237" s="106" customFormat="1" ht="22.5" customHeight="1" x14ac:dyDescent="0.25">
      <c r="A58" s="368" t="s">
        <v>3236</v>
      </c>
      <c r="B58" s="369" t="s">
        <v>3237</v>
      </c>
      <c r="C58" s="375" t="s">
        <v>3193</v>
      </c>
      <c r="D58" s="371" t="s">
        <v>3238</v>
      </c>
      <c r="E58" s="371" t="s">
        <v>3239</v>
      </c>
      <c r="F58" s="376" t="s">
        <v>3181</v>
      </c>
      <c r="G58" s="376" t="s">
        <v>3182</v>
      </c>
      <c r="H58" s="373" t="s">
        <v>2802</v>
      </c>
      <c r="I58" s="374" t="s">
        <v>2802</v>
      </c>
      <c r="J58" s="421" t="s">
        <v>3183</v>
      </c>
      <c r="K58" s="422" t="s">
        <v>3186</v>
      </c>
      <c r="L58" s="329">
        <f>CONTINUA!BV58</f>
        <v>0</v>
      </c>
      <c r="M58" s="329">
        <f>CONTINUA!BW58</f>
        <v>0</v>
      </c>
      <c r="N58" s="895"/>
      <c r="O58" s="896" t="s">
        <v>3414</v>
      </c>
      <c r="P58" s="897">
        <v>0</v>
      </c>
      <c r="Q58" s="400"/>
      <c r="R58" s="401"/>
      <c r="S58" s="400"/>
      <c r="T58" s="401"/>
      <c r="U58" s="400"/>
      <c r="V58" s="401"/>
      <c r="W58" s="400"/>
      <c r="X58" s="401"/>
      <c r="Y58" s="400"/>
      <c r="Z58" s="401"/>
      <c r="AA58" s="400"/>
      <c r="AB58" s="401"/>
      <c r="AC58" s="400"/>
      <c r="AD58" s="401"/>
      <c r="AE58" s="400"/>
      <c r="AF58" s="401"/>
      <c r="AG58" s="400"/>
      <c r="AH58" s="401"/>
      <c r="AI58" s="400"/>
      <c r="AJ58" s="401"/>
      <c r="AK58" s="400"/>
      <c r="AL58" s="401"/>
      <c r="AM58" s="400"/>
      <c r="AN58" s="401"/>
      <c r="AO58" s="400"/>
      <c r="AP58" s="401"/>
      <c r="AQ58" s="400"/>
      <c r="AR58" s="401"/>
      <c r="AS58" s="400"/>
      <c r="AT58" s="401"/>
      <c r="AU58" s="400"/>
      <c r="AV58" s="401"/>
      <c r="AW58" s="400"/>
      <c r="AX58" s="401"/>
      <c r="AY58" s="400"/>
      <c r="AZ58" s="401"/>
      <c r="BA58" s="400"/>
      <c r="BB58" s="401"/>
      <c r="BC58" s="400"/>
      <c r="BD58" s="401"/>
      <c r="BE58" s="400"/>
      <c r="BF58" s="401"/>
      <c r="BG58" s="400"/>
      <c r="BH58" s="401"/>
      <c r="BI58" s="400"/>
      <c r="BJ58" s="401"/>
      <c r="BK58" s="400"/>
      <c r="BL58" s="401"/>
      <c r="BM58" s="400"/>
      <c r="BN58" s="401"/>
      <c r="BO58" s="400"/>
      <c r="BP58" s="401"/>
      <c r="BQ58" s="400"/>
      <c r="BR58" s="401"/>
      <c r="BS58" s="400"/>
      <c r="BT58" s="401"/>
      <c r="BU58" s="400"/>
      <c r="BV58" s="401"/>
      <c r="BW58" s="400"/>
      <c r="BX58" s="401"/>
      <c r="BY58" s="400"/>
      <c r="BZ58" s="401"/>
      <c r="CA58" s="400"/>
      <c r="CB58" s="401"/>
      <c r="CC58" s="400"/>
      <c r="CD58" s="401"/>
      <c r="CE58" s="400"/>
      <c r="CF58" s="401"/>
      <c r="CG58" s="400"/>
      <c r="CH58" s="401"/>
      <c r="CI58" s="400"/>
      <c r="CJ58" s="401"/>
      <c r="CK58" s="400"/>
      <c r="CL58" s="401"/>
      <c r="CM58" s="400"/>
      <c r="CN58" s="401"/>
      <c r="CO58" s="400"/>
      <c r="CP58" s="401"/>
      <c r="CQ58" s="400"/>
      <c r="CR58" s="401"/>
      <c r="CS58" s="400"/>
      <c r="CT58" s="401"/>
      <c r="CU58" s="400"/>
      <c r="CV58" s="401"/>
      <c r="CW58" s="400"/>
      <c r="CX58" s="401"/>
      <c r="CY58" s="400"/>
      <c r="CZ58" s="401"/>
      <c r="DA58" s="400"/>
      <c r="DB58" s="401"/>
      <c r="DC58" s="400"/>
      <c r="DD58" s="401"/>
      <c r="DE58" s="400"/>
      <c r="DF58" s="401"/>
      <c r="DG58" s="400"/>
      <c r="DH58" s="401"/>
      <c r="DI58" s="400"/>
      <c r="DJ58" s="401"/>
      <c r="DK58" s="400"/>
      <c r="DL58" s="401"/>
      <c r="DM58" s="400"/>
      <c r="DN58" s="401"/>
      <c r="DO58" s="400"/>
      <c r="DP58" s="401"/>
      <c r="DQ58" s="400"/>
      <c r="DR58" s="401"/>
      <c r="DS58" s="400"/>
      <c r="DT58" s="401"/>
      <c r="DU58" s="400"/>
      <c r="DV58" s="401"/>
      <c r="DW58" s="400"/>
      <c r="DX58" s="401"/>
      <c r="DY58" s="400"/>
      <c r="DZ58" s="401"/>
      <c r="EA58" s="400"/>
      <c r="EB58" s="401"/>
      <c r="EC58" s="400"/>
      <c r="ED58" s="401"/>
      <c r="EE58" s="400"/>
      <c r="EF58" s="401"/>
      <c r="EG58" s="400"/>
      <c r="EH58" s="401"/>
      <c r="EI58" s="400"/>
      <c r="EJ58" s="447"/>
      <c r="EK58" s="511"/>
      <c r="EL58" s="514"/>
      <c r="EM58" s="448"/>
      <c r="EN58" s="344"/>
      <c r="EO58" s="345"/>
      <c r="EP58" s="171">
        <f t="shared" si="22"/>
        <v>0</v>
      </c>
      <c r="EQ58" s="171">
        <f t="shared" si="23"/>
        <v>0</v>
      </c>
      <c r="ER58" s="171">
        <f t="shared" si="24"/>
        <v>0</v>
      </c>
      <c r="ES58" s="171">
        <f t="shared" si="25"/>
        <v>0</v>
      </c>
      <c r="ET58" s="171">
        <f t="shared" si="26"/>
        <v>0</v>
      </c>
      <c r="EU58" s="171">
        <f t="shared" si="27"/>
        <v>0</v>
      </c>
      <c r="EV58" s="172">
        <f t="shared" si="28"/>
        <v>0</v>
      </c>
      <c r="EW58" s="125"/>
      <c r="EX58" s="248">
        <f t="shared" si="75"/>
        <v>0</v>
      </c>
      <c r="EY58" s="174">
        <f>(L58*regular)+(M58*Cadeirantee)</f>
        <v>0</v>
      </c>
      <c r="EZ58" s="249">
        <f>SUMIF(FG58:GJ58,"&gt;0")</f>
        <v>0</v>
      </c>
      <c r="FA58" s="249">
        <f>SUMIF(FG58:GJ58,"&lt;0")+SUMIF(GN58:HP58,"&lt;0")</f>
        <v>0</v>
      </c>
      <c r="FB58" s="174">
        <v>0</v>
      </c>
      <c r="FC58" s="126">
        <f>N58*km*'VALORES TABELA'!$B$13</f>
        <v>0</v>
      </c>
      <c r="FD58" s="250">
        <f t="shared" si="76"/>
        <v>0</v>
      </c>
      <c r="FE58" s="105"/>
      <c r="FF58" s="108"/>
      <c r="FG58" s="108"/>
      <c r="FH58" s="108"/>
      <c r="FI58" s="108"/>
      <c r="FJ58" s="108"/>
      <c r="FK58" s="108"/>
      <c r="FL58" s="108"/>
      <c r="FM58" s="108"/>
      <c r="FN58" s="108"/>
      <c r="FO58" s="108"/>
      <c r="FP58" s="108"/>
      <c r="FQ58" s="108"/>
      <c r="FR58" s="108"/>
      <c r="FS58" s="108"/>
      <c r="FT58" s="108"/>
      <c r="FU58" s="108"/>
      <c r="FV58" s="108"/>
      <c r="FW58" s="108"/>
      <c r="FX58" s="108"/>
      <c r="FY58" s="108"/>
      <c r="FZ58" s="108"/>
      <c r="GA58" s="108"/>
      <c r="GB58" s="108"/>
      <c r="GC58" s="108"/>
      <c r="GD58" s="108"/>
      <c r="GE58" s="108"/>
      <c r="GF58" s="108"/>
      <c r="GG58" s="108"/>
      <c r="GH58" s="108"/>
      <c r="GI58" s="108"/>
      <c r="GJ58" s="108"/>
      <c r="GK58" s="251"/>
      <c r="GL58" s="103">
        <f t="shared" si="30"/>
        <v>0</v>
      </c>
      <c r="GM58" s="124"/>
      <c r="GN58" s="104"/>
      <c r="GO58" s="104"/>
      <c r="GP58" s="104"/>
      <c r="GQ58" s="104"/>
      <c r="GR58" s="104"/>
      <c r="GS58" s="104"/>
      <c r="GT58" s="104"/>
      <c r="GU58" s="104"/>
      <c r="GV58" s="104"/>
      <c r="GW58" s="104"/>
      <c r="GX58" s="104"/>
      <c r="GY58" s="104"/>
      <c r="GZ58" s="104"/>
      <c r="HA58" s="104"/>
      <c r="HB58" s="104"/>
      <c r="HC58" s="104"/>
      <c r="HD58" s="104"/>
      <c r="HE58" s="104"/>
      <c r="HF58" s="104"/>
      <c r="HG58" s="104"/>
      <c r="HH58" s="104"/>
      <c r="HI58" s="104"/>
      <c r="HJ58" s="104"/>
      <c r="HK58" s="104"/>
      <c r="HL58" s="104"/>
      <c r="HM58" s="104"/>
      <c r="HN58" s="104"/>
      <c r="HO58" s="104"/>
      <c r="HP58" s="104"/>
      <c r="HQ58" s="64"/>
      <c r="HR58" s="64"/>
      <c r="HS58" s="64"/>
      <c r="HT58" s="64"/>
      <c r="HU58" s="64"/>
      <c r="HV58" s="64"/>
      <c r="HW58" s="105"/>
      <c r="HX58" s="64"/>
      <c r="HY58" s="280">
        <f t="shared" si="77"/>
        <v>0</v>
      </c>
      <c r="HZ58" s="280">
        <f t="shared" si="78"/>
        <v>0</v>
      </c>
      <c r="IA58" s="280">
        <f t="shared" si="79"/>
        <v>0</v>
      </c>
      <c r="IB58" s="64"/>
      <c r="IC58" s="64"/>
    </row>
    <row r="59" spans="1:237" s="106" customFormat="1" ht="22.5" customHeight="1" x14ac:dyDescent="0.25">
      <c r="A59" s="368" t="s">
        <v>3236</v>
      </c>
      <c r="B59" s="369" t="s">
        <v>3237</v>
      </c>
      <c r="C59" s="375" t="s">
        <v>3193</v>
      </c>
      <c r="D59" s="371" t="s">
        <v>3238</v>
      </c>
      <c r="E59" s="371" t="s">
        <v>3239</v>
      </c>
      <c r="F59" s="376" t="s">
        <v>3181</v>
      </c>
      <c r="G59" s="376" t="s">
        <v>3182</v>
      </c>
      <c r="H59" s="373" t="s">
        <v>2802</v>
      </c>
      <c r="I59" s="374" t="s">
        <v>2802</v>
      </c>
      <c r="J59" s="421" t="s">
        <v>3183</v>
      </c>
      <c r="K59" s="423" t="s">
        <v>3187</v>
      </c>
      <c r="L59" s="329">
        <f>CONTINUA!BV59</f>
        <v>0</v>
      </c>
      <c r="M59" s="329">
        <f>CONTINUA!BW59</f>
        <v>0</v>
      </c>
      <c r="N59" s="895"/>
      <c r="O59" s="896" t="s">
        <v>3414</v>
      </c>
      <c r="P59" s="897">
        <v>0</v>
      </c>
      <c r="Q59" s="400"/>
      <c r="R59" s="401"/>
      <c r="S59" s="400"/>
      <c r="T59" s="401"/>
      <c r="U59" s="400"/>
      <c r="V59" s="401"/>
      <c r="W59" s="400"/>
      <c r="X59" s="401"/>
      <c r="Y59" s="400"/>
      <c r="Z59" s="401"/>
      <c r="AA59" s="400"/>
      <c r="AB59" s="401"/>
      <c r="AC59" s="400"/>
      <c r="AD59" s="401"/>
      <c r="AE59" s="400"/>
      <c r="AF59" s="401"/>
      <c r="AG59" s="400"/>
      <c r="AH59" s="401"/>
      <c r="AI59" s="400"/>
      <c r="AJ59" s="401"/>
      <c r="AK59" s="400"/>
      <c r="AL59" s="401"/>
      <c r="AM59" s="400"/>
      <c r="AN59" s="401"/>
      <c r="AO59" s="400"/>
      <c r="AP59" s="401"/>
      <c r="AQ59" s="400"/>
      <c r="AR59" s="401"/>
      <c r="AS59" s="400"/>
      <c r="AT59" s="401"/>
      <c r="AU59" s="400"/>
      <c r="AV59" s="401"/>
      <c r="AW59" s="400"/>
      <c r="AX59" s="401"/>
      <c r="AY59" s="400"/>
      <c r="AZ59" s="401"/>
      <c r="BA59" s="400"/>
      <c r="BB59" s="401"/>
      <c r="BC59" s="400"/>
      <c r="BD59" s="401"/>
      <c r="BE59" s="400"/>
      <c r="BF59" s="401"/>
      <c r="BG59" s="400"/>
      <c r="BH59" s="401"/>
      <c r="BI59" s="400"/>
      <c r="BJ59" s="401"/>
      <c r="BK59" s="400"/>
      <c r="BL59" s="401"/>
      <c r="BM59" s="400"/>
      <c r="BN59" s="401"/>
      <c r="BO59" s="400"/>
      <c r="BP59" s="401"/>
      <c r="BQ59" s="400"/>
      <c r="BR59" s="401"/>
      <c r="BS59" s="400"/>
      <c r="BT59" s="401"/>
      <c r="BU59" s="400"/>
      <c r="BV59" s="401"/>
      <c r="BW59" s="400"/>
      <c r="BX59" s="401"/>
      <c r="BY59" s="400"/>
      <c r="BZ59" s="401"/>
      <c r="CA59" s="400"/>
      <c r="CB59" s="401"/>
      <c r="CC59" s="400"/>
      <c r="CD59" s="401"/>
      <c r="CE59" s="400"/>
      <c r="CF59" s="401"/>
      <c r="CG59" s="400"/>
      <c r="CH59" s="401"/>
      <c r="CI59" s="400"/>
      <c r="CJ59" s="401"/>
      <c r="CK59" s="400"/>
      <c r="CL59" s="401"/>
      <c r="CM59" s="400"/>
      <c r="CN59" s="401"/>
      <c r="CO59" s="400"/>
      <c r="CP59" s="401"/>
      <c r="CQ59" s="400"/>
      <c r="CR59" s="401"/>
      <c r="CS59" s="400"/>
      <c r="CT59" s="401"/>
      <c r="CU59" s="400"/>
      <c r="CV59" s="401"/>
      <c r="CW59" s="400"/>
      <c r="CX59" s="401"/>
      <c r="CY59" s="400"/>
      <c r="CZ59" s="401"/>
      <c r="DA59" s="400"/>
      <c r="DB59" s="401"/>
      <c r="DC59" s="400"/>
      <c r="DD59" s="401"/>
      <c r="DE59" s="400"/>
      <c r="DF59" s="401"/>
      <c r="DG59" s="400"/>
      <c r="DH59" s="401"/>
      <c r="DI59" s="400"/>
      <c r="DJ59" s="401"/>
      <c r="DK59" s="400"/>
      <c r="DL59" s="401"/>
      <c r="DM59" s="400"/>
      <c r="DN59" s="401"/>
      <c r="DO59" s="400"/>
      <c r="DP59" s="401"/>
      <c r="DQ59" s="400"/>
      <c r="DR59" s="401"/>
      <c r="DS59" s="400"/>
      <c r="DT59" s="401"/>
      <c r="DU59" s="400"/>
      <c r="DV59" s="401"/>
      <c r="DW59" s="400"/>
      <c r="DX59" s="401"/>
      <c r="DY59" s="400"/>
      <c r="DZ59" s="401"/>
      <c r="EA59" s="400"/>
      <c r="EB59" s="401"/>
      <c r="EC59" s="400"/>
      <c r="ED59" s="401"/>
      <c r="EE59" s="400"/>
      <c r="EF59" s="401"/>
      <c r="EG59" s="400"/>
      <c r="EH59" s="401"/>
      <c r="EI59" s="400"/>
      <c r="EJ59" s="447"/>
      <c r="EK59" s="511"/>
      <c r="EL59" s="514"/>
      <c r="EM59" s="448"/>
      <c r="EN59" s="344"/>
      <c r="EO59" s="345"/>
      <c r="EP59" s="171">
        <f t="shared" si="22"/>
        <v>0</v>
      </c>
      <c r="EQ59" s="171">
        <f t="shared" si="23"/>
        <v>0</v>
      </c>
      <c r="ER59" s="171">
        <f t="shared" si="24"/>
        <v>0</v>
      </c>
      <c r="ES59" s="171">
        <f t="shared" si="25"/>
        <v>0</v>
      </c>
      <c r="ET59" s="171">
        <f t="shared" si="26"/>
        <v>0</v>
      </c>
      <c r="EU59" s="171">
        <f t="shared" si="27"/>
        <v>0</v>
      </c>
      <c r="EV59" s="172">
        <f t="shared" si="28"/>
        <v>0</v>
      </c>
      <c r="EW59" s="127"/>
      <c r="EX59" s="248">
        <f t="shared" si="75"/>
        <v>0</v>
      </c>
      <c r="EY59" s="174">
        <f>(L59*regular)+(M59*Cadeirantee)</f>
        <v>0</v>
      </c>
      <c r="EZ59" s="249">
        <f>SUMIF(FG59:GJ59,"&gt;0")</f>
        <v>0</v>
      </c>
      <c r="FA59" s="249">
        <f>SUMIF(FG59:GJ59,"&lt;0")+SUMIF(GN59:HP59,"&lt;0")</f>
        <v>0</v>
      </c>
      <c r="FB59" s="174">
        <v>0</v>
      </c>
      <c r="FC59" s="126">
        <f>N59*km*'VALORES TABELA'!$B$13</f>
        <v>0</v>
      </c>
      <c r="FD59" s="250">
        <f t="shared" si="76"/>
        <v>0</v>
      </c>
      <c r="FE59" s="105"/>
      <c r="FF59" s="118"/>
      <c r="FG59" s="118"/>
      <c r="FH59" s="118"/>
      <c r="FI59" s="118"/>
      <c r="FJ59" s="118"/>
      <c r="FK59" s="118"/>
      <c r="FL59" s="118"/>
      <c r="FM59" s="118"/>
      <c r="FN59" s="118"/>
      <c r="FO59" s="118"/>
      <c r="FP59" s="118"/>
      <c r="FQ59" s="118"/>
      <c r="FR59" s="118"/>
      <c r="FS59" s="118"/>
      <c r="FT59" s="118"/>
      <c r="FU59" s="118"/>
      <c r="FV59" s="118"/>
      <c r="FW59" s="118"/>
      <c r="FX59" s="118"/>
      <c r="FY59" s="118"/>
      <c r="FZ59" s="118"/>
      <c r="GA59" s="118"/>
      <c r="GB59" s="118"/>
      <c r="GC59" s="118"/>
      <c r="GD59" s="118"/>
      <c r="GE59" s="118"/>
      <c r="GF59" s="118"/>
      <c r="GG59" s="118"/>
      <c r="GH59" s="118"/>
      <c r="GI59" s="118"/>
      <c r="GJ59" s="118"/>
      <c r="GK59" s="252"/>
      <c r="GL59" s="103">
        <f t="shared" si="30"/>
        <v>0</v>
      </c>
      <c r="GM59" s="124"/>
      <c r="GN59" s="104"/>
      <c r="GO59" s="104"/>
      <c r="GP59" s="104"/>
      <c r="GQ59" s="104"/>
      <c r="GR59" s="104"/>
      <c r="GS59" s="104"/>
      <c r="GT59" s="104"/>
      <c r="GU59" s="104"/>
      <c r="GV59" s="104"/>
      <c r="GW59" s="104"/>
      <c r="GX59" s="104"/>
      <c r="GY59" s="104"/>
      <c r="GZ59" s="104"/>
      <c r="HA59" s="104"/>
      <c r="HB59" s="104"/>
      <c r="HC59" s="104"/>
      <c r="HD59" s="104"/>
      <c r="HE59" s="104"/>
      <c r="HF59" s="104"/>
      <c r="HG59" s="104"/>
      <c r="HH59" s="104"/>
      <c r="HI59" s="104"/>
      <c r="HJ59" s="104"/>
      <c r="HK59" s="104"/>
      <c r="HL59" s="104"/>
      <c r="HM59" s="104"/>
      <c r="HN59" s="104"/>
      <c r="HO59" s="104"/>
      <c r="HP59" s="104"/>
      <c r="HQ59" s="64"/>
      <c r="HR59" s="65"/>
      <c r="HS59" s="65"/>
      <c r="HT59" s="65"/>
      <c r="HU59" s="65"/>
      <c r="HV59" s="65"/>
      <c r="HW59" s="105"/>
      <c r="HX59" s="65"/>
      <c r="HY59" s="280">
        <f t="shared" si="77"/>
        <v>0</v>
      </c>
      <c r="HZ59" s="280">
        <f t="shared" si="78"/>
        <v>0</v>
      </c>
      <c r="IA59" s="280">
        <f t="shared" si="79"/>
        <v>0</v>
      </c>
      <c r="IB59" s="65"/>
      <c r="IC59" s="65"/>
    </row>
    <row r="60" spans="1:237" s="106" customFormat="1" ht="22.5" customHeight="1" thickBot="1" x14ac:dyDescent="0.3">
      <c r="A60" s="377" t="s">
        <v>3236</v>
      </c>
      <c r="B60" s="378" t="s">
        <v>3237</v>
      </c>
      <c r="C60" s="379" t="s">
        <v>3193</v>
      </c>
      <c r="D60" s="380" t="s">
        <v>3238</v>
      </c>
      <c r="E60" s="380" t="s">
        <v>3239</v>
      </c>
      <c r="F60" s="381" t="s">
        <v>3181</v>
      </c>
      <c r="G60" s="381" t="s">
        <v>3182</v>
      </c>
      <c r="H60" s="382" t="s">
        <v>2802</v>
      </c>
      <c r="I60" s="383" t="s">
        <v>2802</v>
      </c>
      <c r="J60" s="421" t="s">
        <v>3183</v>
      </c>
      <c r="K60" s="424" t="s">
        <v>60</v>
      </c>
      <c r="L60" s="329">
        <f>CONTINUA!BV60</f>
        <v>0</v>
      </c>
      <c r="M60" s="329">
        <f>CONTINUA!BW60</f>
        <v>0</v>
      </c>
      <c r="N60" s="895"/>
      <c r="O60" s="896" t="s">
        <v>3414</v>
      </c>
      <c r="P60" s="897">
        <v>0</v>
      </c>
      <c r="Q60" s="400"/>
      <c r="R60" s="401"/>
      <c r="S60" s="400"/>
      <c r="T60" s="401"/>
      <c r="U60" s="400"/>
      <c r="V60" s="401"/>
      <c r="W60" s="400"/>
      <c r="X60" s="401"/>
      <c r="Y60" s="400"/>
      <c r="Z60" s="401"/>
      <c r="AA60" s="400"/>
      <c r="AB60" s="401"/>
      <c r="AC60" s="400"/>
      <c r="AD60" s="401"/>
      <c r="AE60" s="400"/>
      <c r="AF60" s="401"/>
      <c r="AG60" s="400"/>
      <c r="AH60" s="401"/>
      <c r="AI60" s="400"/>
      <c r="AJ60" s="401"/>
      <c r="AK60" s="400"/>
      <c r="AL60" s="401"/>
      <c r="AM60" s="400"/>
      <c r="AN60" s="401"/>
      <c r="AO60" s="400"/>
      <c r="AP60" s="401"/>
      <c r="AQ60" s="400"/>
      <c r="AR60" s="401"/>
      <c r="AS60" s="400"/>
      <c r="AT60" s="401"/>
      <c r="AU60" s="400"/>
      <c r="AV60" s="401"/>
      <c r="AW60" s="400"/>
      <c r="AX60" s="401"/>
      <c r="AY60" s="400"/>
      <c r="AZ60" s="401"/>
      <c r="BA60" s="400"/>
      <c r="BB60" s="401"/>
      <c r="BC60" s="400"/>
      <c r="BD60" s="401"/>
      <c r="BE60" s="400"/>
      <c r="BF60" s="401"/>
      <c r="BG60" s="400"/>
      <c r="BH60" s="401"/>
      <c r="BI60" s="400"/>
      <c r="BJ60" s="401"/>
      <c r="BK60" s="400"/>
      <c r="BL60" s="401"/>
      <c r="BM60" s="400"/>
      <c r="BN60" s="401"/>
      <c r="BO60" s="400"/>
      <c r="BP60" s="401"/>
      <c r="BQ60" s="400"/>
      <c r="BR60" s="401"/>
      <c r="BS60" s="400"/>
      <c r="BT60" s="401"/>
      <c r="BU60" s="400"/>
      <c r="BV60" s="401"/>
      <c r="BW60" s="400"/>
      <c r="BX60" s="401"/>
      <c r="BY60" s="400"/>
      <c r="BZ60" s="401"/>
      <c r="CA60" s="400"/>
      <c r="CB60" s="401"/>
      <c r="CC60" s="400"/>
      <c r="CD60" s="401"/>
      <c r="CE60" s="400"/>
      <c r="CF60" s="401"/>
      <c r="CG60" s="400"/>
      <c r="CH60" s="401"/>
      <c r="CI60" s="400"/>
      <c r="CJ60" s="401"/>
      <c r="CK60" s="400"/>
      <c r="CL60" s="401"/>
      <c r="CM60" s="400"/>
      <c r="CN60" s="401"/>
      <c r="CO60" s="400"/>
      <c r="CP60" s="401"/>
      <c r="CQ60" s="400"/>
      <c r="CR60" s="401"/>
      <c r="CS60" s="400"/>
      <c r="CT60" s="401"/>
      <c r="CU60" s="400"/>
      <c r="CV60" s="401"/>
      <c r="CW60" s="400"/>
      <c r="CX60" s="401"/>
      <c r="CY60" s="400"/>
      <c r="CZ60" s="401"/>
      <c r="DA60" s="400"/>
      <c r="DB60" s="401"/>
      <c r="DC60" s="400"/>
      <c r="DD60" s="401"/>
      <c r="DE60" s="400"/>
      <c r="DF60" s="401"/>
      <c r="DG60" s="400"/>
      <c r="DH60" s="401"/>
      <c r="DI60" s="400"/>
      <c r="DJ60" s="401"/>
      <c r="DK60" s="400"/>
      <c r="DL60" s="401"/>
      <c r="DM60" s="400"/>
      <c r="DN60" s="401"/>
      <c r="DO60" s="400"/>
      <c r="DP60" s="401"/>
      <c r="DQ60" s="400"/>
      <c r="DR60" s="401"/>
      <c r="DS60" s="400"/>
      <c r="DT60" s="401"/>
      <c r="DU60" s="400"/>
      <c r="DV60" s="401"/>
      <c r="DW60" s="400"/>
      <c r="DX60" s="401"/>
      <c r="DY60" s="400"/>
      <c r="DZ60" s="401"/>
      <c r="EA60" s="400"/>
      <c r="EB60" s="401"/>
      <c r="EC60" s="400"/>
      <c r="ED60" s="401"/>
      <c r="EE60" s="400"/>
      <c r="EF60" s="401"/>
      <c r="EG60" s="400"/>
      <c r="EH60" s="401"/>
      <c r="EI60" s="400"/>
      <c r="EJ60" s="447"/>
      <c r="EK60" s="512"/>
      <c r="EL60" s="515"/>
      <c r="EM60" s="450"/>
      <c r="EN60" s="348"/>
      <c r="EO60" s="348"/>
      <c r="EP60" s="179">
        <f t="shared" si="22"/>
        <v>0</v>
      </c>
      <c r="EQ60" s="179">
        <f t="shared" si="23"/>
        <v>0</v>
      </c>
      <c r="ER60" s="179">
        <f t="shared" si="24"/>
        <v>0</v>
      </c>
      <c r="ES60" s="179">
        <f t="shared" si="25"/>
        <v>0</v>
      </c>
      <c r="ET60" s="179">
        <f t="shared" si="26"/>
        <v>0</v>
      </c>
      <c r="EU60" s="179">
        <f t="shared" si="27"/>
        <v>0</v>
      </c>
      <c r="EV60" s="172">
        <f t="shared" si="28"/>
        <v>0</v>
      </c>
      <c r="EW60" s="253"/>
      <c r="EX60" s="254">
        <v>0</v>
      </c>
      <c r="EY60" s="180">
        <v>0</v>
      </c>
      <c r="EZ60" s="255">
        <v>0</v>
      </c>
      <c r="FA60" s="255">
        <v>0</v>
      </c>
      <c r="FB60" s="180">
        <f>SUM(FF60:GI60)/2</f>
        <v>0</v>
      </c>
      <c r="FC60" s="256">
        <f>N60*km*'VALORES TABELA'!$B$13</f>
        <v>0</v>
      </c>
      <c r="FD60" s="250">
        <f t="shared" si="76"/>
        <v>0</v>
      </c>
      <c r="FE60" s="257"/>
      <c r="FF60" s="181">
        <f>((Q60+S60)*Percapita)+((R60+T60)*Cadeirante)</f>
        <v>0</v>
      </c>
      <c r="FG60" s="181">
        <f>((U60+W60)*Percapita/30*FG$4)+((V60+X60)*Cadeirante/30*FG$4)</f>
        <v>0</v>
      </c>
      <c r="FH60" s="181">
        <f>((Y60+AA60)*Percapita/30*FH$4)+((Z60+AB60)*Cadeirante/30*FH$4)</f>
        <v>0</v>
      </c>
      <c r="FI60" s="181">
        <f>((AC60+AE60)*Percapita/30*FI$4)+((AD60+AF60)*Cadeirante/30*FI$4)</f>
        <v>0</v>
      </c>
      <c r="FJ60" s="181">
        <f>((AG60+AI60)*Percapita/30*FJ$4)+((AH60+AJ60)*Cadeirante/30*FJ$4)</f>
        <v>0</v>
      </c>
      <c r="FK60" s="181">
        <f>((AK60+AM60)*Percapita/30*FK$4)+((AL60+AN60)*Cadeirante/30*FK$4)</f>
        <v>0</v>
      </c>
      <c r="FL60" s="181">
        <f>((AO60+AQ60)*Percapita/30*FL$4)+((AP60+AR60)*Cadeirante/30*FL$4)</f>
        <v>0</v>
      </c>
      <c r="FM60" s="181">
        <f>((AS60+AU60)*Percapita/30*FM$4)+((AT60+AV60)*Cadeirante/30*FM$4)</f>
        <v>0</v>
      </c>
      <c r="FN60" s="181">
        <f>((AW60+AY60)*Percapita/30*FN$4)+((AX60+AZ60)*Cadeirante/30*FN$4)</f>
        <v>0</v>
      </c>
      <c r="FO60" s="181">
        <f>((BA60+BC60)*Percapita/30*FO$4)+((BB60+BD60)*Cadeirante/30*FO$4)</f>
        <v>0</v>
      </c>
      <c r="FP60" s="181">
        <f>((BE60+BG60)*Percapita/30*FP$4)+((BF60+BH60)*Cadeirante/30*FP$4)</f>
        <v>0</v>
      </c>
      <c r="FQ60" s="181">
        <f>((BI60+BK60)*Percapita/30*FQ$4)+((BJ60+BL60)*Cadeirante/30*FQ$4)</f>
        <v>0</v>
      </c>
      <c r="FR60" s="181">
        <f>((BM60+BO60)*Percapita/30*FR$4)+((BN60+BP60)*Cadeirante/30*FR$4)</f>
        <v>0</v>
      </c>
      <c r="FS60" s="181">
        <f>((BQ60+BS60)*Percapita/30*FS$4)+((BR60+BT60)*Cadeirante/30*FS$4)</f>
        <v>0</v>
      </c>
      <c r="FT60" s="181">
        <f>((BU60+BW60)*Percapita/30*FT$4)+((BV60+BX60)*Cadeirante/30*FT$4)</f>
        <v>0</v>
      </c>
      <c r="FU60" s="181">
        <f>((BY60+CA60)*Percapita/30*FU$4)+((BZ60+CB60)*Cadeirante/30*FU$4)</f>
        <v>0</v>
      </c>
      <c r="FV60" s="181">
        <f>((CC60+CE60)*Percapita/30*FV$4)+((CD60+CF60)*Cadeirante/30*FV$4)</f>
        <v>0</v>
      </c>
      <c r="FW60" s="181">
        <f>((CG60+CI60)*Percapita/30*FW$4)+((CI60+CK60)*Cadeirante/30*FW$4)</f>
        <v>0</v>
      </c>
      <c r="FX60" s="181">
        <f>((CK60+CM60)*Percapita/30*FX$4)+((CL60+CN60)*Cadeirante/30*FX$4)</f>
        <v>0</v>
      </c>
      <c r="FY60" s="181">
        <f>((CO60+CQ60)*Percapita/30*FY$4)+((CP60+CR60)*Cadeirante/30*FY$4)</f>
        <v>0</v>
      </c>
      <c r="FZ60" s="181">
        <f>((CS60+CU60)*Percapita/30*FZ$4)+((CT60+CV60)*Cadeirante/30*FZ$4)</f>
        <v>0</v>
      </c>
      <c r="GA60" s="181">
        <f>((CW60+CY60)*Percapita/30*GA$4)+((CX60+CZ60)*Cadeirante/30*GA$4)</f>
        <v>0</v>
      </c>
      <c r="GB60" s="181">
        <f>((DA60+DC60)*Percapita/30*GB$4)+((DB60+DD60)*Cadeirante/30*GB$4)</f>
        <v>0</v>
      </c>
      <c r="GC60" s="181">
        <f>((DE60+DG60)*Percapita/30*GC$4)+((DF60+DH60)*Cadeirante/30*GC$4)</f>
        <v>0</v>
      </c>
      <c r="GD60" s="181">
        <f>((DI60+DK60)*Percapita/30*GD$4)+((DJ60+DL60)*Cadeirante/30*GD$4)</f>
        <v>0</v>
      </c>
      <c r="GE60" s="181">
        <f>((DM60+DO60)*Percapita/30*GE$4)+((DN60+DP60)*Cadeirante/30*GE$4)</f>
        <v>0</v>
      </c>
      <c r="GF60" s="181">
        <f>((DQ60+DS60)*Percapita/30*GF$4)+((DR60+DT60)*Cadeirante/30*GF$4)</f>
        <v>0</v>
      </c>
      <c r="GG60" s="181">
        <f>((DU60+DW60)*Percapita/30*GG$4)+((DV60+DX60)*Cadeirante/30*GG$4)</f>
        <v>0</v>
      </c>
      <c r="GH60" s="181">
        <f>((DY60+EA60)*Percapita/30*GH$4)+((DZ60+EB60)*Cadeirante/30*GH$4)</f>
        <v>0</v>
      </c>
      <c r="GI60" s="181">
        <f>((EC60+EE60)*Percapita/30*GI$4)+((ED60+EF60)*Cadeirante/30*GI$4)</f>
        <v>0</v>
      </c>
      <c r="GJ60" s="181">
        <f>((EG60+EI60)*Percapita)+((EH60+EJ60)*Cadeirante)</f>
        <v>0</v>
      </c>
      <c r="GK60" s="258"/>
      <c r="GL60" s="103">
        <f t="shared" si="30"/>
        <v>0</v>
      </c>
      <c r="GM60" s="124"/>
      <c r="GN60" s="182"/>
      <c r="GO60" s="182"/>
      <c r="GP60" s="182"/>
      <c r="GQ60" s="182"/>
      <c r="GR60" s="182"/>
      <c r="GS60" s="182"/>
      <c r="GT60" s="182"/>
      <c r="GU60" s="182"/>
      <c r="GV60" s="182"/>
      <c r="GW60" s="182"/>
      <c r="GX60" s="182"/>
      <c r="GY60" s="182"/>
      <c r="GZ60" s="182"/>
      <c r="HA60" s="182"/>
      <c r="HB60" s="182"/>
      <c r="HC60" s="182"/>
      <c r="HD60" s="182"/>
      <c r="HE60" s="182"/>
      <c r="HF60" s="182"/>
      <c r="HG60" s="182"/>
      <c r="HH60" s="182"/>
      <c r="HI60" s="182"/>
      <c r="HJ60" s="182"/>
      <c r="HK60" s="182"/>
      <c r="HL60" s="182"/>
      <c r="HM60" s="182"/>
      <c r="HN60" s="182"/>
      <c r="HO60" s="182"/>
      <c r="HP60" s="259"/>
      <c r="HQ60" s="64"/>
      <c r="HW60" s="257"/>
      <c r="HY60" s="280">
        <f t="shared" si="77"/>
        <v>0</v>
      </c>
      <c r="HZ60" s="280">
        <f t="shared" si="78"/>
        <v>0</v>
      </c>
      <c r="IA60" s="280">
        <f t="shared" si="79"/>
        <v>0</v>
      </c>
    </row>
    <row r="61" spans="1:237" s="106" customFormat="1" ht="22.5" customHeight="1" x14ac:dyDescent="0.25">
      <c r="A61" t="s">
        <v>3240</v>
      </c>
      <c r="B61" s="522" t="s">
        <v>3241</v>
      </c>
      <c r="C61" s="523">
        <v>4</v>
      </c>
      <c r="D61" s="524" t="s">
        <v>3242</v>
      </c>
      <c r="E61" s="524" t="s">
        <v>3243</v>
      </c>
      <c r="F61" s="525" t="s">
        <v>3181</v>
      </c>
      <c r="G61" s="525" t="s">
        <v>3182</v>
      </c>
      <c r="H61" s="350" t="s">
        <v>2803</v>
      </c>
      <c r="I61" s="351" t="s">
        <v>2803</v>
      </c>
      <c r="J61" s="409" t="s">
        <v>3188</v>
      </c>
      <c r="K61" s="410" t="s">
        <v>3184</v>
      </c>
      <c r="L61" s="329">
        <f>CONTINUA!BV61</f>
        <v>0</v>
      </c>
      <c r="M61" s="329">
        <f>CONTINUA!BW61</f>
        <v>0</v>
      </c>
      <c r="N61" s="895"/>
      <c r="O61" s="896" t="s">
        <v>3415</v>
      </c>
      <c r="P61" s="897">
        <v>0</v>
      </c>
      <c r="Q61" s="400"/>
      <c r="R61" s="401"/>
      <c r="S61" s="400"/>
      <c r="T61" s="401"/>
      <c r="U61" s="400"/>
      <c r="V61" s="401"/>
      <c r="W61" s="400"/>
      <c r="X61" s="401"/>
      <c r="Y61" s="400"/>
      <c r="Z61" s="401"/>
      <c r="AA61" s="400"/>
      <c r="AB61" s="401"/>
      <c r="AC61" s="400"/>
      <c r="AD61" s="401"/>
      <c r="AE61" s="400"/>
      <c r="AF61" s="401"/>
      <c r="AG61" s="400"/>
      <c r="AH61" s="401"/>
      <c r="AI61" s="400"/>
      <c r="AJ61" s="401"/>
      <c r="AK61" s="400"/>
      <c r="AL61" s="401"/>
      <c r="AM61" s="400"/>
      <c r="AN61" s="401"/>
      <c r="AO61" s="400"/>
      <c r="AP61" s="401"/>
      <c r="AQ61" s="400"/>
      <c r="AR61" s="401"/>
      <c r="AS61" s="400"/>
      <c r="AT61" s="401"/>
      <c r="AU61" s="400"/>
      <c r="AV61" s="401"/>
      <c r="AW61" s="400"/>
      <c r="AX61" s="401"/>
      <c r="AY61" s="400"/>
      <c r="AZ61" s="401"/>
      <c r="BA61" s="400"/>
      <c r="BB61" s="401"/>
      <c r="BC61" s="400"/>
      <c r="BD61" s="401"/>
      <c r="BE61" s="400"/>
      <c r="BF61" s="401"/>
      <c r="BG61" s="400"/>
      <c r="BH61" s="401"/>
      <c r="BI61" s="400"/>
      <c r="BJ61" s="401"/>
      <c r="BK61" s="400"/>
      <c r="BL61" s="401"/>
      <c r="BM61" s="400"/>
      <c r="BN61" s="401"/>
      <c r="BO61" s="400"/>
      <c r="BP61" s="401"/>
      <c r="BQ61" s="400"/>
      <c r="BR61" s="401"/>
      <c r="BS61" s="400"/>
      <c r="BT61" s="401"/>
      <c r="BU61" s="400"/>
      <c r="BV61" s="401"/>
      <c r="BW61" s="400"/>
      <c r="BX61" s="401"/>
      <c r="BY61" s="400"/>
      <c r="BZ61" s="401"/>
      <c r="CA61" s="400"/>
      <c r="CB61" s="401"/>
      <c r="CC61" s="400"/>
      <c r="CD61" s="401"/>
      <c r="CE61" s="400"/>
      <c r="CF61" s="401"/>
      <c r="CG61" s="400"/>
      <c r="CH61" s="401"/>
      <c r="CI61" s="400"/>
      <c r="CJ61" s="401"/>
      <c r="CK61" s="400"/>
      <c r="CL61" s="401"/>
      <c r="CM61" s="400"/>
      <c r="CN61" s="401"/>
      <c r="CO61" s="400"/>
      <c r="CP61" s="401"/>
      <c r="CQ61" s="400"/>
      <c r="CR61" s="401"/>
      <c r="CS61" s="400"/>
      <c r="CT61" s="401"/>
      <c r="CU61" s="400"/>
      <c r="CV61" s="401"/>
      <c r="CW61" s="400"/>
      <c r="CX61" s="401"/>
      <c r="CY61" s="400"/>
      <c r="CZ61" s="401"/>
      <c r="DA61" s="400"/>
      <c r="DB61" s="401"/>
      <c r="DC61" s="400"/>
      <c r="DD61" s="401"/>
      <c r="DE61" s="400"/>
      <c r="DF61" s="401"/>
      <c r="DG61" s="400"/>
      <c r="DH61" s="401"/>
      <c r="DI61" s="400"/>
      <c r="DJ61" s="401"/>
      <c r="DK61" s="400"/>
      <c r="DL61" s="401"/>
      <c r="DM61" s="400"/>
      <c r="DN61" s="401"/>
      <c r="DO61" s="400"/>
      <c r="DP61" s="401"/>
      <c r="DQ61" s="400"/>
      <c r="DR61" s="401"/>
      <c r="DS61" s="400"/>
      <c r="DT61" s="401"/>
      <c r="DU61" s="400"/>
      <c r="DV61" s="401"/>
      <c r="DW61" s="400"/>
      <c r="DX61" s="401"/>
      <c r="DY61" s="400"/>
      <c r="DZ61" s="401"/>
      <c r="EA61" s="400"/>
      <c r="EB61" s="401"/>
      <c r="EC61" s="400"/>
      <c r="ED61" s="401"/>
      <c r="EE61" s="400"/>
      <c r="EF61" s="401"/>
      <c r="EG61" s="400"/>
      <c r="EH61" s="401"/>
      <c r="EI61" s="400"/>
      <c r="EJ61" s="447"/>
      <c r="EK61" s="510"/>
      <c r="EL61" s="513"/>
      <c r="EM61" s="520"/>
      <c r="EN61" s="520"/>
      <c r="EO61" s="520"/>
      <c r="EP61" s="171">
        <f t="shared" si="22"/>
        <v>0</v>
      </c>
      <c r="EQ61" s="171">
        <f t="shared" si="23"/>
        <v>0</v>
      </c>
      <c r="ER61" s="171">
        <f t="shared" si="24"/>
        <v>0</v>
      </c>
      <c r="ES61" s="171">
        <f t="shared" si="25"/>
        <v>0</v>
      </c>
      <c r="ET61" s="171">
        <f t="shared" si="26"/>
        <v>0</v>
      </c>
      <c r="EU61" s="171">
        <f t="shared" si="27"/>
        <v>0</v>
      </c>
      <c r="EV61" s="172">
        <f t="shared" si="28"/>
        <v>0</v>
      </c>
      <c r="EW61" s="367">
        <f>IF(C61=4,IF(MAX(Q61:EJ63)&gt;0,(Especiall/30*(IF(($G61-$F61)=($G$5-$F$5),30,IF(DAY($G61)=31,($G61-$F61),($G61-$F61)+1)))),0),0)</f>
        <v>11465.63</v>
      </c>
      <c r="EX61" s="248">
        <f t="shared" ref="EX61:EX64" si="80">FF61</f>
        <v>2814.11</v>
      </c>
      <c r="EY61" s="174">
        <f>(L61*regular)+(M61*Cadeirantee)</f>
        <v>0</v>
      </c>
      <c r="EZ61" s="249">
        <f>SUMIF(FG61:GJ61,"&gt;0")</f>
        <v>0</v>
      </c>
      <c r="FA61" s="249">
        <f>SUMIF(FG61:GJ61,"&lt;0")+SUMIF(GN61:HP61,"&lt;0")</f>
        <v>0</v>
      </c>
      <c r="FB61" s="174">
        <v>0</v>
      </c>
      <c r="FC61" s="175">
        <f>N61*km*'VALORES TABELA'!$B$13</f>
        <v>0</v>
      </c>
      <c r="FD61" s="250">
        <f>GL61</f>
        <v>0</v>
      </c>
      <c r="FE61" s="176">
        <f>(EW61+EW62+EW63+EW64+EX61+EX62+EX63+EX64+EY61+EY62+EY63+EY64+EY65+EZ61+EZ62+EZ63+EZ64+FA61+FA62+FA63+FA64+FC61+FC62+FC63+FC64+HY61-HZ61-IA61+FD61+FD62+FD63+FD64+FB65)</f>
        <v>14279.74</v>
      </c>
      <c r="FF61" s="177">
        <f>IF(C61=4,SUM(Q61+Q62+Q63+S61+S62+S63)*Percapita/30*FF$4+(R61+R62+R63+T61+T62+T63)*Cadeirante/30*FF$4,IF(C61=3,IF(Q64+S64=10,Fixo/30*FF$4+(Q61+Q62+Q63+S61+S62+S63)*Percapita/30*FF$4+(R64+T64)*Cadeirante/30*FF$4,IF(Q64+S64&lt;=9,(Q64+S64)*Crechee/30*FF$4)+(R64+T64)*Cadeirante/30*FF$4+(Q61+Q62+Q63+S61+S62+S63)*Percapita/30*FF$4)+IF(Q64+S64&gt;=11,Fixo/30*FF$4+(Q64+S64-10)*Crechee/30*FF$4,0),IF(C61=2,IF(R61+R62+R63+R64+T61+T62+T63+T64=1,Cadeirante/30*FF$4,IF(R61+R62+R63+R64+T61+T62+T63+T64=2,Fixo/30*FF$4,IF(R61+R62+R63+R64+T61+T62+T63+T64&gt;2,Fixo/30*FF$4+(R61+R62+R63+R64+T61+T62+T63+T64-2)*Cadeirante/30*FF$4)))+(Q61+Q62+Q63+S61+S62+S63)*Percapita/30*FF$4+(Q64+S64)*Crechee/30*FF$4,IF(C61=1,IF(Q61+Q62+Q63+R61+R62+R63+S61+S62+S63+T61+T62+T63&lt;=15,(Q61+Q62+Q63+S61+S62+S63)*Percapita/30*FF$4,IF(Q61+Q62+Q63+R61+R62+R63+S61+S62+S63+T61+T62+T63&gt;=16,Fixo/30*FF$4+(Q61+Q62+Q63+R61+R62+R63+S61+S62+S63+T61+T62-16)*Percapita/30*FF$4))))))</f>
        <v>2814.11</v>
      </c>
      <c r="FG61" s="177">
        <f>IF(C61=4,SUM(U61+U62+U63+W61+W62+W63)*Percapita/30*FG$4+(V61+V62+V63+X61+X62+X63)*Cadeirante/30*FG$4,IF(C61=3,IF(U64+W64=10,Fixo/30*FG$4+(U61+U62+U63+W61+W62+W63)*Percapita/30*FG$4+(V64+X64)*Cadeirante/30*FG$4,IF(U64+W64&lt;=9,(U64+W64)*Crechee/30*FG$4)+(V64+X64)*Cadeirante/30*FG$4+(U61+U62+U63+W61+W62+W63)*Percapita/30*FG$4)+IF(U64+W64&gt;=11,Fixo/30*FG$4+(U64+W64-10)*Crechee/30*FG$4,0),IF(C61=2,IF(V61+V62+V63+V64+X61+X62+X63+X64=1,Cadeirante/30*FG$4,IF(V61+V62+V63+V64+X61+X62+X63+X64=2,Fixo/30*FG$4,IF(V61+V62+V63+V64+X61+X62+X63+X64&gt;2,Fixo/30*FG$4+(V61+V62+V63+V64+X61+X62+X63+X64-2)*Cadeirante/30*FG$4)))+(U61+U62+U63+W61+W62+W63)*Percapita/30*FG$4+(U64+W64)*Crechee/30*FG$4,IF(C61=1,IF(U61+U62+U63+V61+V62+V63+W61+W62+W63+X61+X62+X63&lt;=15,(U61+U62+U63+W61+W62+W63)*Percapita/30*FG$4,IF(U61+U62+U63+V61+V62+V63+W61+W62+W63+X61+X62+X63&gt;=16,Fixo/30*FG$4+(U61+U62+U63+V61+V62+V63+W61+W62+W63+X61+X62-16)*Percapita/30*FG$4))))))</f>
        <v>0</v>
      </c>
      <c r="FH61" s="177">
        <f>IF(C61=4,SUM(Y61+Y62+Y63+AA61+AA62+AA63)*Percapita/30*FH$4+(Z61+Z62+Z63+AB61+AB62+AB63)*Cadeirante/30*FH$4,IF(C61=3,IF(Y64+AA64=10,Fixo/30*FH$4+(Y61+Y62+Y63+AA61+AA62+AA63)*Percapita/30*FH$4+(Z64+AB64)*Cadeirante/30*FH$4,IF(Y64+AA64&lt;=9,(Y64+AA64)*Crechee/30*FH$4)+(Z64+AB64)*Cadeirante/30*FH$4+(Y61+Y62+Y63+AA61+AA62+AA63)*Percapita/30*FH$4)+IF(Y64+AA64&gt;=11,Fixo/30*FH$4+(Y64+AA64-10)*Crechee/30*FH$4,0),IF(C61=2,IF(Z61+Z62+Z63+Z64+AB61+AB62+AB63+AB64=1,Cadeirante/30*FH$4,IF(Z61+Z62+Z63+Z64+AB61+AB62+AB63+AB64=2,Fixo/30*FH$4,IF(Z61+Z62+Z63+Z64+AB61+AB62+AB63+AB64&gt;2,Fixo/30*FH$4+(Z61+Z62+Z63+Z64+AB61+AB62+AB63+AB64-2)*Cadeirante/30*FH$4)))+(Y61+Y62+Y63+AA61+AA62+AA63)*Percapita/30*FH$4+(Y64+AA64)*Crechee/30*FH$4,IF(C61=1,IF(Y61+Y62+Y63+Z61+Z62+Z63+AA61+AA62+AA63+AB61+AB62+AB63&lt;=15,(Y61+Y62+Y63+AA61+AA62+AA63)*Percapita/30*FH$4,IF(Y61+Y62+Y63+Z61+Z62+Z63+AA61+AA62+AA63+AB61+AB62+AB63&gt;=16,Fixo/30*FH$4+(Y61+Y62+Y63+Z61+Z62+Z63+AA61+AA62+AA63+AB61+AB62-16)*Percapita/30*FH$4))))))</f>
        <v>0</v>
      </c>
      <c r="FI61" s="177">
        <f>IF(C61=4,SUM(AC61+AC62+AC63+AE61+AE62+AE63)*Percapita/30*FI$4+(AD61+AD62+AD63+AF61+AF62+AF63)*Cadeirante/30*FI$4,IF(C61=3,IF(AC64+AE64=10,Fixo/30*FI$4+(AC61+AC62+AC63+AE61+AE62+AE63)*Percapita/30*FI$4+(AD64+AF64)*Cadeirante/30*FI$4,IF(AC64+AE64&lt;=9,(AC64+AE64)*Crechee/30*FI$4)+(AD64+AF64)*Cadeirante/30*FI$4+(AC61+AC62+AC63+AE61+AE62+AE63)*Percapita/30*FI$4)+IF(AC64+AE64&gt;=11,Fixo/30*FI$4+(AC64+AE64-10)*Crechee/30*FI$4,0),IF(C61=2,IF(AD61+AD62+AD63+AD64+AF61+AF62+AF63+AF64=1,Cadeirante/30*FI$4,IF(AD61+AD62+AD63+AD64+AF61+AF62+AF63+AF64=2,Fixo/30*FI$4,IF(AD61+AD62+AD63+AD64+AF61+AF62+AF63+AF64&gt;2,Fixo/30*FI$4+(AD61+AD62+AD63+AD64+AF61+AF62+AF63+AF64-2)*Cadeirante/30*FI$4)))+(AC61+AC62+AC63+AE61+AE62+AE63)*Percapita/30*FI$4+(AC64+AE64)*Crechee/30*FI$4,IF(C61=1,IF(AC61+AC62+AC63+AD61+AD62+AD63+AE61+AE62+AE63+AF61+AF62+AF63&lt;=15,(AC61+AC62+AC63+AE61+AE62+AE63)*Percapita/30*FI$4,IF(AC61+AC62+AC63+AD61+AD62+AD63+AE61+AE62+AE63+AF61+AF62+AF63&gt;=16,Fixo/30*FI$4+(AC61+AC62+AC63+AD61+AD62+AD63+AE61+AE62+AE63+AF61+AF62-16)*Percapita/30*FI$4))))))</f>
        <v>0</v>
      </c>
      <c r="FJ61" s="177">
        <f>IF(C61=4,SUM(AG61+AG62+AG63+AI61+AI62+AI63)*Percapita/30*FJ$4+(AH61+AH62+AH63+AJ61+AJ62+AJ63)*Cadeirante/30*FJ$4,IF(C61=3,IF(AG64+AI64=10,Fixo/30*FJ$4+(AG61+AG62+AG63+AI61+AI62+AI63)*Percapita/30*FJ$4+(AH64+AJ64)*Cadeirante/30*FJ$4,IF(AG64+AI64&lt;=9,(AG64+AI64)*Crechee/30*FJ$4)+(AH64+AJ64)*Cadeirante/30*FJ$4+(AG61+AG62+AG63+AI61+AI62+AI63)*Percapita/30*FJ$4)+IF(AG64+AI64&gt;=11,Fixo/30*FJ$4+(AG64+AI64-10)*Crechee/30*FJ$4,0),IF(C61=2,IF(AH61+AH62+AH63+AH64+AJ61+AJ62+AJ63+AJ64=1,Cadeirante/30*FJ$4,IF(AH61+AH62+AH63+AH64+AJ61+AJ62+AJ63+AJ64=2,Fixo/30*FJ$4,IF(AH61+AH62+AH63+AH64+AJ61+AJ62+AJ63+AJ64&gt;2,Fixo/30*FJ$4+(AH61+AH62+AH63+AH64+AJ61+AJ62+AJ63+AJ64-2)*Cadeirante/30*FJ$4)))+(AG61+AG62+AG63+AI61+AI62+AI63)*Percapita/30*FJ$4+(AG64+AI64)*Crechee/30*FJ$4,IF(C61=1,IF(AG61+AG62+AG63+AH61+AH62+AH63+AI61+AI62+AI63+AJ61+AJ62+AJ63&lt;=15,(AG61+AG62+AG63+AI61+AI62+AI63)*Percapita/30*FJ$4,IF(AG61+AG62+AG63+AH61+AH62+AH63+AI61+AI62+AI63+AJ61+AJ62+AJ63&gt;=16,Fixo/30*FJ$4+(AG61+AG62+AG63+AH61+AH62+AH63+AI61+AI62+AI63+AJ61+AJ62-16)*Percapita/30*FJ$4))))))</f>
        <v>0</v>
      </c>
      <c r="FK61" s="177">
        <f>IF(C61=4,SUM(AK61+AK62+AK63+AM61+AM62+AM63)*Percapita/30*FK$4+(AL61+AL62+AL63+AN61+AN62+AN63)*Cadeirante/30*FK$4,IF(C61=3,IF(AK64+AM64=10,Fixo/30*FK$4+(AK61+AK62+AK63+AM61+AM62+AM63)*Percapita/30*FK$4+(AL64+AN64)*Cadeirante/30*FK$4,IF(AK64+AM64&lt;=9,(AK64+AM64)*Crechee/30*FK$4)+(AL64+AN64)*Cadeirante/30*FK$4+(AK61+AK62+AK63+AM61+AM62+AM63)*Percapita/30*FK$4)+IF(AK64+AM64&gt;=11,Fixo/30*FK$4+(AK64+AM64-10)*Crechee/30*FK$4,0),IF(C61=2,IF(AL61+AL62+AL63+AL64+AN61+AN62+AN63+AN64=1,Cadeirante/30*FK$4,IF(AL61+AL62+AL63+AL64+AN61+AN62+AN63+AN64=2,Fixo/30*FK$4,IF(AL61+AL62+AL63+AL64+AN61+AN62+AN63+AN64&gt;2,Fixo/30*FK$4+(AL61+AL62+AL63+AL64+AN61+AN62+AN63+AN64-2)*Cadeirante/30*FK$4)))+(AK61+AK62+AK63+AM61+AM62+AM63)*Percapita/30*FK$4+(AK64+AM64)*Crechee/30*FK$4,IF(C61=1,IF(AK61+AK62+AK63+AL61+AL62+AL63+AM61+AM62+AM63+AN61+AN62+AN63&lt;=15,(AK61+AK62+AK63+AM61+AM62+AM63)*Percapita/30*FK$4,IF(AK61+AK62+AK63+AL61+AL62+AL63+AM61+AM62+AM63+AN61+AN62+AN63&gt;=16,Fixo/30*FK$4+(AK61+AK62+AK63+AL61+AL62+AL63+AM61+AM62+AM63+AN61+AN62-16)*Percapita/30*FK$4))))))</f>
        <v>0</v>
      </c>
      <c r="FL61" s="177">
        <f>IF(C61=4,SUM(AO61+AO62+AO63+AQ61+AQ62+AQ63)*Percapita/30*FL$4+(AP61+AP62+AP63+AR61+AR62+AR63)*Cadeirante/30*FL$4,IF(C61=3,IF(AO64+AQ64=10,Fixo/30*FL$4+(AO61+AO62+AO63+AQ61+AQ62+AQ63)*Percapita/30*FL$4+(AP64+AR64)*Cadeirante/30*FL$4,IF(AO64+AQ64&lt;=9,(AO64+AQ64)*Crechee/30*FL$4)+(AP64+AR64)*Cadeirante/30*FL$4+(AO61+AO62+AO63+AQ61+AQ62+AQ63)*Percapita/30*FL$4)+IF(AO64+AQ64&gt;=11,Fixo/30*FL$4+(AO64+AQ64-10)*Crechee/30*FL$4,0),IF(C61=2,IF(AP61+AP62+AP63+AP64+AR61+AR62+AR63+AR64=1,Cadeirante/30*FL$4,IF(AP61+AP62+AP63+AP64+AR61+AR62+AR63+AR64=2,Fixo/30*FL$4,IF(AP61+AP62+AP63+AP64+AR61+AR62+AR63+AR64&gt;2,Fixo/30*FL$4+(AP61+AP62+AP63+AP64+AR61+AR62+AR63+AR64-2)*Cadeirante/30*FL$4)))+(AO61+AO62+AO63+AQ61+AQ62+AQ63)*Percapita/30*FL$4+(AO64+AQ64)*Crechee/30*FL$4,IF(C61=1,IF(AO61+AO62+AO63+AP61+AP62+AP63+AQ61+AQ62+AQ63+AR61+AR62+AR63&lt;=15,(AO61+AO62+AO63+AQ61+AQ62+AQ63)*Percapita/30*FL$4,IF(AO61+AO62+AO63+AP61+AP62+AP63+AQ61+AQ62+AQ63+AR61+AR62+AR63&gt;=16,Fixo/30*FL$4+(AO61+AO62+AO63+AP61+AP62+AP63+AQ61+AQ62+AQ63+AR61+AR62-16)*Percapita/30*FL$4))))))</f>
        <v>0</v>
      </c>
      <c r="FM61" s="177">
        <f>IF(C61=4,SUM(AS61+AS62+AS63+AU61+AU62+AU63)*Percapita/30*FM$4+(AT61+AT62+AT63+AV61+AV62+AV63)*Cadeirante/30*FM$4,IF(C61=3,IF(AS64+AU64=10,Fixo/30*FM$4+(AS61+AS62+AS63+AU61+AU62+AU63)*Percapita/30*FM$4+(AT64+AV64)*Cadeirante/30*FM$4,IF(AS64+AU64&lt;=9,(AS64+AU64)*Crechee/30*FM$4)+(AT64+AV64)*Cadeirante/30*FM$4+(AS61+AS62+AS63+AU61+AU62+AU63)*Percapita/30*FM$4)+IF(AS64+AU64&gt;=11,Fixo/30*FM$4+(AS64+AU64-10)*Crechee/30*FM$4,0),IF(C61=2,IF(AT61+AT62+AT63+AT64+AV61+AV62+AV63+AV64=1,Cadeirante/30*FM$4,IF(AT61+AT62+AT63+AT64+AV61+AV62+AV63+AV64=2,Fixo/30*FM$4,IF(AT61+AT62+AT63+AT64+AV61+AV62+AV63+AV64&gt;2,Fixo/30*FM$4+(AT61+AT62+AT63+AT64+AV61+AV62+AV63+AV64-2)*Cadeirante/30*FM$4)))+(AS61+AS62+AS63+AU61+AU62+AU63)*Percapita/30*FM$4+(AS64+AU64)*Crechee/30*FM$4,IF(C61=1,IF(AS61+AS62+AS63+AT61+AT62+AT63+AU61+AU62+AU63+AV61+AV62+AV63&lt;=15,(AS61+AS62+AS63+AU61+AU62+AU63)*Percapita/30*FM$4,IF(AS61+AS62+AS63+AT61+AT62+AT63+AU61+AU62+AU63+AV61+AV62+AV63&gt;=16,Fixo/30*FM$4+(AS61+AS62+AS63+AT61+AT62+AT63+AU61+AU62+AU63+AV61+AV62-16)*Percapita/30*FM$4))))))</f>
        <v>0</v>
      </c>
      <c r="FN61" s="177">
        <f>IF(C61=4,SUM(AW61+AW62+AW63+AY61+AY62+AY63)*Percapita/30*FN$4+(AX61+AX62+AX63+AZ61+AZ62+AZ63)*Cadeirante/30*FN$4,IF(C61=3,IF(AW64+AY64=10,Fixo/30*FN$4+(AW61+AW62+AW63+AY61+AY62+AY63)*Percapita/30*FN$4+(AX64+AZ64)*Cadeirante/30*FN$4,IF(AW64+AY64&lt;=9,(AW64+AY64)*Crechee/30*FN$4)+(AX64+AZ64)*Cadeirante/30*FN$4+(AW61+AW62+AW63+AY61+AY62+AY63)*Percapita/30*FN$4)+IF(AW64+AY64&gt;=11,Fixo/30*FN$4+(AW64+AY64-10)*Crechee/30*FN$4,0),IF(C61=2,IF(AX61+AX62+AX63+AX64+AZ61+AZ62+AZ63+AZ64=1,Cadeirante/30*FN$4,IF(AX61+AX62+AX63+AX64+AZ61+AZ62+AZ63+AZ64=2,Fixo/30*FN$4,IF(AX61+AX62+AX63+AX64+AZ61+AZ62+AZ63+AZ64&gt;2,Fixo/30*FN$4+(AX61+AX62+AX63+AX64+AZ61+AZ62+AZ63+AZ64-2)*Cadeirante/30*FN$4)))+(AW61+AW62+AW63+AY61+AY62+AY63)*Percapita/30*FN$4+(AW64+AY64)*Crechee/30*FN$4,IF(C61=1,IF(AW61+AW62+AW63+AX61+AX62+AX63+AY61+AY62+AY63+AZ61+AZ62+AZ63&lt;=15,(AW61+AW62+AW63+AY61+AY62+AY63)*Percapita/30*FN$4,IF(AW61+AW62+AW63+AX61+AX62+AX63+AY61+AY62+AY63+AZ61+AZ62+AZ63&gt;=16,Fixo/30*FN$4+(AW61+AW62+AW63+AX61+AX62+AX63+AY61+AY62+AY63+AZ61+AZ62-16)*Percapita/30*FN$4))))))</f>
        <v>0</v>
      </c>
      <c r="FO61" s="177">
        <f>IF(C61=4,SUM(BA61+BA62+BA63+BC61+BC62+BC63)*Percapita/30*FO$4+(BB61+BB62+BB63+BD61+BD62+BD63)*Cadeirante/30*FO$4,IF(C61=3,IF(BA64+BC64=10,Fixo/30*FO$4+(BA61+BA62+BA63+BC61+BC62+BC63)*Percapita/30*FO$4+(BB64+BD64)*Cadeirante/30*FO$4,IF(BA64+BC64&lt;=9,(BA64+BC64)*Crechee/30*FO$4)+(BB64+BD64)*Cadeirante/30*FO$4+(BA61+BA62+BA63+BC61+BC62+BC63)*Percapita/30*FO$4)+IF(BA64+BC64&gt;=11,Fixo/30*FO$4+(BA64+BC64-10)*Crechee/30*FO$4,0),IF(C61=2,IF(BB61+BB62+BB63+BB64+BD61+BD62+BD63+BD64=1,Cadeirante/30*FO$4,IF(BB61+BB62+BB63+BB64+BD61+BD62+BD63+BD64=2,Fixo/30*FO$4,IF(BB61+BB62+BB63+BB64+BD61+BD62+BD63+BD64&gt;2,Fixo/30*FO$4+(BB61+BB62+BB63+BB64+BD61+BD62+BD63+BD64-2)*Cadeirante/30*FO$4)))+(BA61+BA62+BA63+BC61+BC62+BC63)*Percapita/30*FO$4+(BA64+BC64)*Crechee/30*FO$4,IF(C61=1,IF(BA61+BA62+BA63+BB61+BB62+BB63+BC61+BC62+BC63+BD61+BD62+BD63&lt;=15,(BA61+BA62+BA63+BC61+BC62+BC63)*Percapita/30*FO$4,IF(BA61+BA62+BA63+BB61+BB62+BB63+BC61+BC62+BC63+BD61+BD62+BD63&gt;=16,Fixo/30*FO$4+(BA61+BA62+BA63+BB61+BB62+BB63+BC61+BC62+BC63+BD61+BD62-16)*Percapita/30*FO$4))))))</f>
        <v>0</v>
      </c>
      <c r="FP61" s="177">
        <f>IF(C61=4,SUM(BE61+BE62+BE63+BG61+BG62+BG63)*Percapita/30*FP$4+(BF61+BF62+BF63+BH61+BH62+BH63)*Cadeirante/30*FP$4,IF(C61=3,IF(BE64+BG64=10,Fixo/30*FP$4+(BE61+BE62+BE63+BG61+BG62+BG63)*Percapita/30*FP$4+(BF64+BH64)*Cadeirante/30*FP$4,IF(BE64+BG64&lt;=9,(BE64+BG64)*Crechee/30*FP$4)+(BF64+BH64)*Cadeirante/30*FP$4+(BE61+BE62+BE63+BG61+BG62+BG63)*Percapita/30*FP$4)+IF(BE64+BG64&gt;=11,Fixo/30*FP$4+(BE64+BG64-10)*Crechee/30*FP$4,0),IF(C61=2,IF(BF61+BF62+BF63+BF64+BH61+BH62+BH63+BH64=1,Cadeirante/30*FP$4,IF(BF61+BF62+BF63+BF64+BH61+BH62+BH63+BH64=2,Fixo/30*FP$4,IF(BF61+BF62+BF63+BF64+BH61+BH62+BH63+BH64&gt;2,Fixo/30*FP$4+(BF61+BF62+BF63+BF64+BH61+BH62+BH63+BH64-2)*Cadeirante/30*FP$4)))+(BE61+BE62+BE63+BG61+BG62+BG63)*Percapita/30*FP$4+(BE64+BG64)*Crechee/30*FP$4,IF(C61=1,IF(BE61+BE62+BE63+BF61+BF62+BF63+BG61+BG62+BG63+BH61+BH62+BH63&lt;=15,(BE61+BE62+BE63+BG61+BG62+BG63)*Percapita/30*FP$4,IF(BE61+BE62+BE63+BF61+BF62+BF63+BG61+BG62+BG63+BH61+BH62+BH63&gt;=16,Fixo/30*FP$4+(BE61+BE62+BE63+BF61+BF62+BF63+BG61+BG62+BG63+BH61+BH62-16)*Percapita/30*FP$4))))))</f>
        <v>0</v>
      </c>
      <c r="FQ61" s="177">
        <f>IF(C61=4,SUM(BI61+BI62+BI63+BK61+BK62+BK63)*Percapita/30*FQ$4+(BJ61+BJ62+BJ63+BL61+BL62+BL63)*Cadeirante/30*FQ$4,IF(C61=3,IF(BI64+BK64=10,Fixo/30*FQ$4+(BI61+BI62+BI63+BK61+BK62+BK63)*Percapita/30*FQ$4+(BJ64+BL64)*Cadeirante/30*FQ$4,IF(BI64+BK64&lt;=9,(BI64+BK64)*Crechee/30*FQ$4)+(BJ64+BL64)*Cadeirante/30*FQ$4+(BI61+BI62+BI63+BK61+BK62+BK63)*Percapita/30*FQ$4)+IF(BI64+BK64&gt;=11,Fixo/30*FQ$4+(BI64+BK64-10)*Crechee/30*FQ$4,0),IF(C61=2,IF(BJ61+BJ62+BJ63+BJ64+BL61+BL62+BL63+BL64=1,Cadeirante/30*FQ$4,IF(BJ61+BJ62+BJ63+BJ64+BL61+BL62+BL63+BL64=2,Fixo/30*FQ$4,IF(BJ61+BJ62+BJ63+BJ64+BL61+BL62+BL63+BL64&gt;2,Fixo/30*FQ$4+(BJ61+BJ62+BJ63+BJ64+BL61+BL62+BL63+BL64-2)*Cadeirante/30*FQ$4)))+(BI61+BI62+BI63+BK61+BK62+BK63)*Percapita/30*FQ$4+(BI64+BK64)*Crechee/30*FQ$4,IF(C61=1,IF(BI61+BI62+BI63+BJ61+BJ62+BJ63+BK61+BK62+BK63+BL61+BL62+BL63&lt;=15,(BI61+BI62+BI63+BK61+BK62+BK63)*Percapita/30*FQ$4,IF(BI61+BI62+BI63+BJ61+BJ62+BJ63+BK61+BK62+BK63+BL61+BL62+BL63&gt;=16,Fixo/30*FQ$4+(BI61+BI62+BI63+BJ61+BJ62+BJ63+BK61+BK62+BK63+BL61+BL62-16)*Percapita/30*FQ$4))))))</f>
        <v>0</v>
      </c>
      <c r="FR61" s="177">
        <f>IF(C61=4,SUM(BM61+BM62+BM63+BO61+BO62+BO63)*Percapita/30*FR$4+(BN61+BN62+BN63+BP61+BP62+BP63)*Cadeirante/30*FR$4,IF(C61=3,IF(BM64+BO64=10,Fixo/30*FR$4+(BM61+BM62+BM63+BO61+BO62+BO63)*Percapita/30*FR$4+(BN64+BP64)*Cadeirante/30*FR$4,IF(BM64+BO64&lt;=9,(BM64+BO64)*Crechee/30*FR$4)+(BN64+BP64)*Cadeirante/30*FR$4+(BM61+BM62+BM63+BO61+BO62+BO63)*Percapita/30*FR$4)+IF(BM64+BO64&gt;=11,Fixo/30*FR$4+(BM64+BO64-10)*Crechee/30*FR$4,0),IF(C61=2,IF(BN61+BN62+BN63+BN64+BP61+BP62+BP63+BP64=1,Cadeirante/30*FR$4,IF(BN61+BN62+BN63+BN64+BP61+BP62+BP63+BP64=2,Fixo/30*FR$4,IF(BN61+BN62+BN63+BN64+BP61+BP62+BP63+BP64&gt;2,Fixo/30*FR$4+(BN61+BN62+BN63+BN64+BP61+BP62+BP63+BP64-2)*Cadeirante/30*FR$4)))+(BM61+BM62+BM63+BO61+BO62+BO63)*Percapita/30*FR$4+(BM64+BO64)*Crechee/30*FR$4,IF(C61=1,IF(BM61+BM62+BM63+BN61+BN62+BN63+BO61+BO62+BO63+BP61+BP62+BP63&lt;=15,(BM61+BM62+BM63+BO61+BO62+BO63)*Percapita/30*FR$4,IF(BM61+BM62+BM63+BN61+BN62+BN63+BO61+BO62+BO63+BP61+BP62+BP63&gt;=16,Fixo/30*FR$4+(BM61+BM62+BM63+BN61+BN62+BN63+BO61+BO62+BO63+BP61+BP62-16)*Percapita/30*FR$4))))))</f>
        <v>0</v>
      </c>
      <c r="FS61" s="177">
        <f>IF(C61=4,SUM(BQ61+BQ62+BQ63+BS61+BS62+BS63)*Percapita/30*FS$4+(BR61+BR62+BR63+BT61+BT62+BT63)*Cadeirante/30*FS$4,IF(C61=3,IF(BQ64+BS64=10,Fixo/30*FS$4+(BQ61+BQ62+BQ63+BS61+BS62+BS63)*Percapita/30*FS$4+(BR64+BT64)*Cadeirante/30*FS$4,IF(BQ64+BS64&lt;=9,(BQ64+BS64)*Crechee/30*FS$4)+(BR64+BT64)*Cadeirante/30*FS$4+(BQ61+BQ62+BQ63+BS61+BS62+BS63)*Percapita/30*FS$4)+IF(BQ64+BS64&gt;=11,Fixo/30*FS$4+(BQ64+BS64-10)*Crechee/30*FS$4,0),IF(C61=2,IF(BR61+BR62+BR63+BR64+BT61+BT62+BT63+BT64=1,Cadeirante/30*FS$4,IF(BR61+BR62+BR63+BR64+BT61+BT62+BT63+BT64=2,Fixo/30*FS$4,IF(BR61+BR62+BR63+BR64+BT61+BT62+BT63+BT64&gt;2,Fixo/30*FS$4+(BR61+BR62+BR63+BR64+BT61+BT62+BT63+BT64-2)*Cadeirante/30*FS$4)))+(BQ61+BQ62+BQ63+BS61+BS62+BS63)*Percapita/30*FS$4+(BQ64+BS64)*Crechee/30*FS$4,IF(C61=1,IF(BQ61+BQ62+BQ63+BR61+BR62+BR63+BS61+BS62+BS63+BT61+BT62+BT63&lt;=15,(BQ61+BQ62+BQ63+BS61+BS62+BS63)*Percapita/30*FS$4,IF(BQ61+BQ62+BQ63+BR61+BR62+BR63+BS61+BS62+BS63+BT61+BT62+BT63&gt;=16,Fixo/30*FS$4+(BQ61+BQ62+BQ63+BR61+BR62+BR63+BS61+BS62+BS63+BT61+BT62-16)*Percapita/30*FS$4))))))</f>
        <v>0</v>
      </c>
      <c r="FT61" s="177">
        <f>IF(C61=4,SUM(BU61+BU62+BU63+BW61+BW62+BW63)*Percapita/30*FT$4+(BV61+BV62+BV63+BX61+BX62+BX63)*Cadeirante/30*FT$4,IF(C61=3,IF(BU64+BW64=10,Fixo/30*FT$4+(BU61+BU62+BU63+BW61+BW62+BW63)*Percapita/30*FT$4+(BV64+BX64)*Cadeirante/30*FT$4,IF(BU64+BW64&lt;=9,(BU64+BW64)*Crechee/30*FT$4)+(BV64+BX64)*Cadeirante/30*FT$4+(BU61+BU62+BU63+BW61+BW62+BW63)*Percapita/30*FT$4)+IF(BU64+BW64&gt;=11,Fixo/30*FT$4+(BU64+BW64-10)*Crechee/30*FT$4,0),IF(C61=2,IF(BV61+BV62+BV63+BV64+BX61+BX62+BX63+BX64=1,Cadeirante/30*FT$4,IF(BV61+BV62+BV63+BV64+BX61+BX62+BX63+BX64=2,Fixo/30*FT$4,IF(BV61+BV62+BV63+BV64+BX61+BX62+BX63+BX64&gt;2,Fixo/30*FT$4+(BV61+BV62+BV63+BV64+BX61+BX62+BX63+BX64-2)*Cadeirante/30*FT$4)))+(BU61+BU62+BU63+BW61+BW62+BW63)*Percapita/30*FT$4+(BU64+BW64)*Crechee/30*FT$4,IF(C61=1,IF(BU61+BU62+BU63+BV61+BV62+BV63+BW61+BW62+BW63+BX61+BX62+BX63&lt;=15,(BU61+BU62+BU63+BW61+BW62+BW63)*Percapita/30*FT$4,IF(BU61+BU62+BU63+BV61+BV62+BV63+BW61+BW62+BW63+BX61+BX62+BX63&gt;=16,Fixo/30*FT$4+(BU61+BU62+BU63+BV61+BV62+BV63+BW61+BW62+BW63+BX61+BX62-16)*Percapita/30*FT$4))))))</f>
        <v>0</v>
      </c>
      <c r="FU61" s="177">
        <f>IF(C61=4,SUM(BY61+BY62+BY63+CA61+CA62+CA63)*Percapita/30*FU$4+(BZ61+BZ62+BZ63+CB61+CB62+CB63)*Cadeirante/30*FU$4,IF(C61=3,IF(BY64+CA64=10,Fixo/30*FU$4+(BY61+BY62+BY63+CA61+CA62+CA63)*Percapita/30*FU$4+(BZ64+CB64)*Cadeirante/30*FU$4,IF(BY64+CA64&lt;=9,(BY64+CA64)*Crechee/30*FU$4)+(BZ64+CB64)*Cadeirante/30*FU$4+(BY61+BY62+BY63+CA61+CA62+CA63)*Percapita/30*FU$4)+IF(BY64+CA64&gt;=11,Fixo/30*FU$4+(BY64+CA64-10)*Crechee/30*FU$4,0),IF(C61=2,IF(BZ61+BZ62+BZ63+BZ64+CB61+CB62+CB63+CB64=1,Cadeirante/30*FU$4,IF(BZ61+BZ62+BZ63+BZ64+CB61+CB62+CB63+CB64=2,Fixo/30*FU$4,IF(BZ61+BZ62+BZ63+BZ64+CB61+CB62+CB63+CB64&gt;2,Fixo/30*FU$4+(BZ61+BZ62+BZ63+BZ64+CB61+CB62+CB63+CB64-2)*Cadeirante/30*FU$4)))+(BY61+BY62+BY63+CA61+CA62+CA63)*Percapita/30*FU$4+(BY64+CA64)*Crechee/30*FU$4,IF(C61=1,IF(BY61+BY62+BY63+BZ61+BZ62+BZ63+CA61+CA62+CA63+CB61+CB62+CB63&lt;=15,(BY61+BY62+BY63+CA61+CA62+CA63)*Percapita/30*FU$4,IF(BY61+BY62+BY63+BZ61+BZ62+BZ63+CA61+CA62+CA63+CB61+CB62+CB63&gt;=16,Fixo/30*FU$4+(BY61+BY62+BY63+BZ61+BZ62+BZ63+CA61+CA62+CA63+CB61+CB62-16)*Percapita/30*FU$4))))))</f>
        <v>0</v>
      </c>
      <c r="FV61" s="177">
        <f>IF(C61=4,SUM(CC61+CC62+CC63+CE61+CE62+CE63)*Percapita/30*FV$4+(CD61+CD62+CD63+CF61+CF62+CF63)*Cadeirante/30*FV$4,IF(C61=3,IF(CC64+CE64=10,Fixo/30*FV$4+(CC61+CC62+CC63+CE61+CE62+CE63)*Percapita/30*FV$4+(CD64+CF64)*Cadeirante/30*FV$4,IF(CC64+CE64&lt;=9,(CC64+CE64)*Crechee/30*FV$4)+(CD64+CF64)*Cadeirante/30*FV$4+(CC61+CC62+CC63+CE61+CE62+CE63)*Percapita/30*FV$4)+IF(CC64+CE64&gt;=11,Fixo/30*FV$4+(CC64+CE64-10)*Crechee/30*FV$4,0),IF(C61=2,IF(CD61+CD62+CD63+CD64+CF61+CF62+CF63+CF64=1,Cadeirante/30*FV$4,IF(CD61+CD62+CD63+CD64+CF61+CF62+CF63+CF64=2,Fixo/30*FV$4,IF(CD61+CD62+CD63+CD64+CF61+CF62+CF63+CF64&gt;2,Fixo/30*FV$4+(CD61+CD62+CD63+CD64+CF61+CF62+CF63+CF64-2)*Cadeirante/30*FV$4)))+(CC61+CC62+CC63+CE61+CE62+CE63)*Percapita/30*FV$4+(CC64+CE64)*Crechee/30*FV$4,IF(C61=1,IF(CC61+CC62+CC63+CD61+CD62+CD63+CE61+CE62+CE63+CF61+CF62+CF63&lt;=15,(CC61+CC62+CC63+CE61+CE62+CE63)*Percapita/30*FV$4,IF(CC61+CC62+CC63+CD61+CD62+CD63+CE61+CE62+CE63+CF61+CF62+CF63&gt;=16,Fixo/30*FV$4+(CC61+CC62+CC63+CD61+CD62+CD63+CE61+CE62+CE63+CF61+CF62-16)*Percapita/30*FV$4))))))</f>
        <v>0</v>
      </c>
      <c r="FW61" s="177">
        <f>IF(C61=4,SUM(CG61+CG62+CG63+CI61+CI62+CI63)*Percapita/30*FW$4+(CH61+CH62+CH63+CJ61+CJ62+CJ63)*Cadeirante/30*FW$4,IF(C61=3,IF(CG64+CI64=10,Fixo/30*FW$4+(CG61+CG62+CG63+CI61+CI62+CI63)*Percapita/30*FW$4+(CH64+CJ64)*Cadeirante/30*FW$4,IF(CG64+CI64&lt;=9,(CG64+CI64)*Crechee/30*FW$4)+(CH64+CJ64)*Cadeirante/30*FW$4+(CG61+CG62+CG63+CI61+CI62+CI63)*Percapita/30*FW$4)+IF(CG64+CI64&gt;=11,Fixo/30*FW$4+(CG64+CI64-10)*Crechee/30*FW$4,0),IF(C61=2,IF(CH61+CH62+CH63+CH64+CJ61+CJ62+CJ63+CJ64=1,Cadeirante/30*FW$4,IF(CH61+CH62+CH63+CH64+CJ61+CJ62+CJ63+CJ64=2,Fixo/30*FW$4,IF(CH61+CH62+CH63+CH64+CJ61+CJ62+CJ63+CJ64&gt;2,Fixo/30*FW$4+(CH61+CH62+CH63+CH64+CJ61+CJ62+CJ63+CJ64-2)*Cadeirante/30*FW$4)))+(CG61+CG62+CG63+CI61+CI62+CI63)*Percapita/30*FW$4+(CG64+CI64)*Crechee/30*FW$4,IF(C61=1,IF(CG61+CG62+CG63+CH61+CH62+CH63+CI61+CI62+CI63+CJ61+CJ62+CJ63&lt;=15,(CG61+CG62+CG63+CI61+CI62+CI63)*Percapita/30*FW$4,IF(CG61+CG62+CG63+CH61+CH62+CH63+CI61+CI62+CI63+CJ61+CJ62+CJ63&gt;=16,Fixo/30*FW$4+(CG61+CG62+CG63+CH61+CH62+CH63+CI61+CI62+CI63+CJ61+CJ62-16)*Percapita/30*FW$4))))))</f>
        <v>0</v>
      </c>
      <c r="FX61" s="177">
        <f>IF(C61=4,SUM(CK61+CK62+CK63+CM61+CM62+CM63)*Percapita/30*FX$4+(CL61+CL62+CL63+CN61+CN62+CN63)*Cadeirante/30*FX$4,IF(C61=3,IF(CK64+CM64=10,Fixo/30*FX$4+(CK61+CK62+CK63+CM61+CM62+CM63)*Percapita/30*FX$4+(CL64+CN64)*Cadeirante/30*FX$4,IF(CK64+CM64&lt;=9,(CK64+CM64)*Crechee/30*FX$4)+(CL64+CN64)*Cadeirante/30*FX$4+(CK61+CK62+CK63+CM61+CM62+CM63)*Percapita/30*FX$4)+IF(CK64+CM64&gt;=11,Fixo/30*FX$4+(CK64+CM64-10)*Crechee/30*FX$4,0),IF(C61=2,IF(CL61+CL62+CL63+CL64+CN61+CN62+CN63+CN64=1,Cadeirante/30*FX$4,IF(CL61+CL62+CL63+CL64+CN61+CN62+CN63+CN64=2,Fixo/30*FX$4,IF(CL61+CL62+CL63+CL64+CN61+CN62+CN63+CN64&gt;2,Fixo/30*FX$4+(CL61+CL62+CL63+CL64+CN61+CN62+CN63+CN64-2)*Cadeirante/30*FX$4)))+(CK61+CK62+CK63+CM61+CM62+CM63)*Percapita/30*FX$4+(CK64+CM64)*Crechee/30*FX$4,IF(C61=1,IF(CK61+CK62+CK63+CL61+CL62+CL63+CM61+CM62+CM63+CN61+CN62+CN63&lt;=15,(CK61+CK62+CK63+CM61+CM62+CM63)*Percapita/30*FX$4,IF(CK61+CK62+CK63+CL61+CL62+CL63+CM61+CM62+CM63+CN61+CN62+CN63&gt;=16,Fixo/30*FX$4+(CK61+CK62+CK63+CL61+CL62+CL63+CM61+CM62+CM63+CN61+CN62-16)*Percapita/30*FX$4))))))</f>
        <v>0</v>
      </c>
      <c r="FY61" s="177">
        <f>IF(C61=4,SUM(CO61+CO62+CO63+CQ61+CQ62+CQ63)*Percapita/30*FY$4+(CP61+CP62+CP63+CR61+CR62+CR63)*Cadeirante/30*FY$4,IF(C61=3,IF(CO64+CQ64=10,Fixo/30*FY$4+(CO61+CO62+CO63+CQ61+CQ62+CQ63)*Percapita/30*FY$4+(CP64+CR64)*Cadeirante/30*FY$4,IF(CO64+CQ64&lt;=9,(CO64+CQ64)*Crechee/30*FY$4)+(CP64+CR64)*Cadeirante/30*FY$4+(CO61+CO62+CO63+CQ61+CQ62+CQ63)*Percapita/30*FY$4)+IF(CO64+CQ64&gt;=11,Fixo/30*FY$4+(CO64+CQ64-10)*Crechee/30*FY$4,0),IF(C61=2,IF(CP61+CP62+CP63+CP64+CR61+CR62+CR63+CR64=1,Cadeirante/30*FY$4,IF(CP61+CP62+CP63+CP64+CR61+CR62+CR63+CR64=2,Fixo/30*FY$4,IF(CP61+CP62+CP63+CP64+CR61+CR62+CR63+CR64&gt;2,Fixo/30*FY$4+(CP61+CP62+CP63+CP64+CR61+CR62+CR63+CR64-2)*Cadeirante/30*FY$4)))+(CO61+CO62+CO63+CQ61+CQ62+CQ63)*Percapita/30*FY$4+(CO64+CQ64)*Crechee/30*FY$4,IF(C61=1,IF(CO61+CO62+CO63+CP61+CP62+CP63+CQ61+CQ62+CQ63+CR61+CR62+CR63&lt;=15,(CO61+CO62+CO63+CQ61+CQ62+CQ63)*Percapita/30*FY$4,IF(CO61+CO62+CO63+CP61+CP62+CP63+CQ61+CQ62+CQ63+CR61+CR62+CR63&gt;=16,Fixo/30*FY$4+(CO61+CO62+CO63+CP61+CP62+CP63+CQ61+CQ62+CQ63+CR61+CR62-16)*Percapita/30*FY$4))))))</f>
        <v>0</v>
      </c>
      <c r="FZ61" s="177">
        <f>IF(C61=4,SUM(CS61+CS62+CS63+CU61+CU62+CU63)*Percapita/30*FZ$4+(CT61+CT62+CT63+CV61+CV62+CV63)*Cadeirante/30*FZ$4,IF(C61=3,IF(CS64+CU64=10,Fixo/30*FZ$4+(CS61+CS62+CS63+CU61+CU62+CU63)*Percapita/30*FZ$4+(CT64+CV64)*Cadeirante/30*FZ$4,IF(CS64+CU64&lt;=9,(CS64+CU64)*Crechee/30*FZ$4)+(CT64+CV64)*Cadeirante/30*FZ$4+(CS61+CS62+CS63+CU61+CU62+CU63)*Percapita/30*FZ$4)+IF(CS64+CU64&gt;=11,Fixo/30*FZ$4+(CS64+CU64-10)*Crechee/30*FZ$4,0),IF(C61=2,IF(CT61+CT62+CT63+CT64+CV61+CV62+CV63+CV64=1,Cadeirante/30*FZ$4,IF(CT61+CT62+CT63+CT64+CV61+CV62+CV63+CV64=2,Fixo/30*FZ$4,IF(CT61+CT62+CT63+CT64+CV61+CV62+CV63+CV64&gt;2,Fixo/30*FZ$4+(CT61+CT62+CT63+CT64+CV61+CV62+CV63+CV64-2)*Cadeirante/30*FZ$4)))+(CS61+CS62+CS63+CU61+CU62+CU63)*Percapita/30*FZ$4+(CS64+CU64)*Crechee/30*FZ$4,IF(C61=1,IF(CS61+CS62+CS63+CT61+CT62+CT63+CU61+CU62+CU63+CV61+CV62+CV63&lt;=15,(CS61+CS62+CS63+CU61+CU62+CU63)*Percapita/30*FZ$4,IF(CS61+CS62+CS63+CT61+CT62+CT63+CU61+CU62+CU63+CV61+CV62+CV63&gt;=16,Fixo/30*FZ$4+(CS61+CS62+CS63+CT61+CT62+CT63+CU61+CU62+CU63+CV61+CV62-16)*Percapita/30*FZ$4))))))</f>
        <v>0</v>
      </c>
      <c r="GA61" s="177">
        <f>IF(C61=4,SUM(CW61+CW62+CW63+CY61+CY62+CY63)*Percapita/30*GA$4+(CX61+CX62+CX63+CZ61+CZ62+CZ63)*Cadeirante/30*GA$4,IF(C61=3,IF(CW64+CY64=10,Fixo/30*GA$4+(CW61+CW62+CW63+CY61+CY62+CY63)*Percapita/30*GA$4+(CX64+CZ64)*Cadeirante/30*GA$4,IF(CW64+CY64&lt;=9,(CW64+CY64)*Crechee/30*GA$4)+(CX64+CZ64)*Cadeirante/30*GA$4+(CW61+CW62+CW63+CY61+CY62+CY63)*Percapita/30*GA$4)+IF(CW64+CY64&gt;=11,Fixo/30*GA$4+(CW64+CY64-10)*Crechee/30*GA$4,0),IF(C61=2,IF(CX61+CX62+CX63+CX64+CZ61+CZ62+CZ63+CZ64=1,Cadeirante/30*GA$4,IF(CX61+CX62+CX63+CX64+CZ61+CZ62+CZ63+CZ64=2,Fixo/30*GA$4,IF(CX61+CX62+CX63+CX64+CZ61+CZ62+CZ63+CZ64&gt;2,Fixo/30*GA$4+(CX61+CX62+CX63+CX64+CZ61+CZ62+CZ63+CZ64-2)*Cadeirante/30*GA$4)))+(CW61+CW62+CW63+CY61+CY62+CY63)*Percapita/30*GA$4+(CW64+CY64)*Crechee/30*GA$4,IF(C61=1,IF(CW61+CW62+CW63+CX61+CX62+CX63+CY61+CY62+CY63+CZ61+CZ62+CZ63&lt;=15,(CW61+CW62+CW63+CY61+CY62+CY63)*Percapita/30*GA$4,IF(CW61+CW62+CW63+CX61+CX62+CX63+CY61+CY62+CY63+CZ61+CZ62+CZ63&gt;=16,Fixo/30*GA$4+(CW61+CW62+CW63+CX61+CX62+CX63+CY61+CY62+CY63+CZ61+CZ62-16)*Percapita/30*GA$4))))))</f>
        <v>0</v>
      </c>
      <c r="GB61" s="177">
        <f>IF(C61=4,SUM(DA61+DA62+DA63+DC61+DC62+DC63)*Percapita/30*GB$4+(DB61+DB62+DB63+DD61+DD62+DD63)*Cadeirante/30*GB$4,IF(C61=3,IF(DA64+DC64=10,Fixo/30*GB$4+(DA61+DA62+DA63+DC61+DC62+DC63)*Percapita/30*GB$4+(DB64+DD64)*Cadeirante/30*GB$4,IF(DA64+DC64&lt;=9,(DA64+DC64)*Crechee/30*GB$4)+(DB64+DD64)*Cadeirante/30*GB$4+(DA61+DA62+DA63+DC61+DC62+DC63)*Percapita/30*GB$4)+IF(DA64+DC64&gt;=11,Fixo/30*GB$4+(DA64+DC64-10)*Crechee/30*GB$4,0),IF(C61=2,IF(DB61+DB62+DB63+DB64+DD61+DD62+DD63+DD64=1,Cadeirante/30*GB$4,IF(DB61+DB62+DB63+DB64+DD61+DD62+DD63+DD64=2,Fixo/30*GB$4,IF(DB61+DB62+DB63+DB64+DD61+DD62+DD63+DD64&gt;2,Fixo/30*GB$4+(DB61+DB62+DB63+DB64+DD61+DD62+DD63+DD64-2)*Cadeirante/30*GB$4)))+(DA61+DA62+DA63+DC61+DC62+DC63)*Percapita/30*GB$4+(DA64+DC64)*Crechee/30*GB$4,IF(C61=1,IF(DA61+DA62+DA63+DB61+DB62+DB63+DC61+DC62+DC63+DD61+DD62+DD63&lt;=15,(DA61+DA62+DA63+DC61+DC62+DC63)*Percapita/30*GB$4,IF(DA61+DA62+DA63+DB61+DB62+DB63+DC61+DC62+DC63+DD61+DD62+DD63&gt;=16,Fixo/30*GB$4+(DA61+DA62+DA63+DB61+DB62+DB63+DC61+DC62+DC63+DD61+DD62-16)*Percapita/30*GB$4))))))</f>
        <v>0</v>
      </c>
      <c r="GC61" s="177">
        <f>IF(C61=4,SUM(DE61+DE62+DE63+DG61+DG62+DG63)*Percapita/30*GC$4+(DF61+DF62+DF63+DH61+DH62+DH63)*Cadeirante/30*GC$4,IF(C61=3,IF(DE64+DG64=10,Fixo/30*GC$4+(DE61+DE62+DE63+DG61+DG62+DG63)*Percapita/30*GC$4+(DF64+DH64)*Cadeirante/30*GC$4,IF(DE64+DG64&lt;=9,(DE64+DG64)*Crechee/30*GC$4)+(DF64+DH64)*Cadeirante/30*GC$4+(DE61+DE62+DE63+DG61+DG62+DG63)*Percapita/30*GC$4)+IF(DE64+DG64&gt;=11,Fixo/30*GC$4+(DE64+DG64-10)*Crechee/30*GC$4,0),IF(C61=2,IF(DF61+DF62+DF63+DF64+DH61+DH62+DH63+DH64=1,Cadeirante/30*GC$4,IF(DF61+DF62+DF63+DF64+DH61+DH62+DH63+DH64=2,Fixo/30*GC$4,IF(DF61+DF62+DF63+DF64+DH61+DH62+DH63+DH64&gt;2,Fixo/30*GC$4+(DF61+DF62+DF63+DF64+DH61+DH62+DH63+DH64-2)*Cadeirante/30*GC$4)))+(DE61+DE62+DE63+DG61+DG62+DG63)*Percapita/30*GC$4+(DE64+DG64)*Crechee/30*GC$4,IF(C61=1,IF(DE61+DE62+DE63+DF61+DF62+DF63+DG61+DG62+DG63+DH61+DH62+DH63&lt;=15,(DE61+DE62+DE63+DG61+DG62+DG63)*Percapita/30*GC$4,IF(DE61+DE62+DE63+DF61+DF62+DF63+DG61+DG62+DG63+DH61+DH62+DH63&gt;=16,Fixo/30*GC$4+(DE61+DE62+DE63+DF61+DF62+DF63+DG61+DG62+DG63+DH61+DH62-16)*Percapita/30*GC$4))))))</f>
        <v>0</v>
      </c>
      <c r="GD61" s="177">
        <f>IF(C61=4,SUM(DI61+DI62+DI63+DK61+DK62+DK63)*Percapita/30*GD$4+(DJ61+DJ62+DJ63+DL61+DL62+DL63)*Cadeirante/30*GD$4,IF(C61=3,IF(DI64+DK64=10,Fixo/30*GD$4+(DI61+DI62+DI63+DK61+DK62+DK63)*Percapita/30*GD$4+(DJ64+DL64)*Cadeirante/30*GD$4,IF(DI64+DK64&lt;=9,(DI64+DK64)*Crechee/30*GD$4)+(DJ64+DL64)*Cadeirante/30*GD$4+(DI61+DI62+DI63+DK61+DK62+DK63)*Percapita/30*GD$4)+IF(DI64+DK64&gt;=11,Fixo/30*GD$4+(DI64+DK64-10)*Crechee/30*GD$4,0),IF(C61=2,IF(DJ61+DJ62+DJ63+DJ64+DL61+DL62+DL63+DL64=1,Cadeirante/30*GD$4,IF(DJ61+DJ62+DJ63+DJ64+DL61+DL62+DL63+DL64=2,Fixo/30*GD$4,IF(DJ61+DJ62+DJ63+DJ64+DL61+DL62+DL63+DL64&gt;2,Fixo/30*GD$4+(DJ61+DJ62+DJ63+DJ64+DL61+DL62+DL63+DL64-2)*Cadeirante/30*GD$4)))+(DI61+DI62+DI63+DK61+DK62+DK63)*Percapita/30*GD$4+(DI64+DK64)*Crechee/30*GD$4,IF(C61=1,IF(DI61+DI62+DI63+DJ61+DJ62+DJ63+DK61+DK62+DK63+DL61+DL62+DL63&lt;=15,(DI61+DI62+DI63+DK61+DK62+DK63)*Percapita/30*GD$4,IF(DI61+DI62+DI63+DJ61+DJ62+DJ63+DK61+DK62+DK63+DL61+DL62+DL63&gt;=16,Fixo/30*GD$4+(DI61+DI62+DI63+DJ61+DJ62+DJ63+DK61+DK62+DK63+DL61+DL62-16)*Percapita/30*GD$4))))))</f>
        <v>0</v>
      </c>
      <c r="GE61" s="177">
        <f>IF(C61=4,SUM(DM61+DM62+DM63+DO61+DO62+DO63)*Percapita/30*GE$4+(DN61+DN62+DN63+DP61+DP62+DP63)*Cadeirante/30*GE$4,IF(C61=3,IF(DM64+DO64=10,Fixo/30*GE$4+(DM61+DM62+DM63+DO61+DO62+DO63)*Percapita/30*GE$4+(DN64+DP64)*Cadeirante/30*GE$4,IF(DM64+DO64&lt;=9,(DM64+DO64)*Crechee/30*GE$4)+(DN64+DP64)*Cadeirante/30*GE$4+(DM61+DM62+DM63+DO61+DO62+DO63)*Percapita/30*GE$4)+IF(DM64+DO64&gt;=11,Fixo/30*GE$4+(DM64+DO64-10)*Crechee/30*GE$4,0),IF(C61=2,IF(DN61+DN62+DN63+DN64+DP61+DP62+DP63+DP64=1,Cadeirante/30*GE$4,IF(DN61+DN62+DN63+DN64+DP61+DP62+DP63+DP64=2,Fixo/30*GE$4,IF(DN61+DN62+DN63+DN64+DP61+DP62+DP63+DP64&gt;2,Fixo/30*GE$4+(DN61+DN62+DN63+DN64+DP61+DP62+DP63+DP64-2)*Cadeirante/30*GE$4)))+(DM61+DM62+DM63+DO61+DO62+DO63)*Percapita/30*GE$4+(DM64+DO64)*Crechee/30*GE$4,IF(C61=1,IF(DM61+DM62+DM63+DN61+DN62+DN63+DO61+DO62+DO63+DP61+DP62+DP63&lt;=15,(DM61+DM62+DM63+DO61+DO62+DO63)*Percapita/30*GE$4,IF(DM61+DM62+DM63+DN61+DN62+DN63+DO61+DO62+DO63+DP61+DP62+DP63&gt;=16,Fixo/30*GE$4+(DM61+DM62+DM63+DN61+DN62+DN63+DO61+DO62+DO63+DP61+DP62-16)*Percapita/30*GE$4))))))</f>
        <v>0</v>
      </c>
      <c r="GF61" s="177">
        <f>IF(C61=4,SUM(DQ61+DQ62+DQ63+DS61+DS62+DS63)*Percapita/30*GF$4+(DR61+DR62+DR63+DT61+DT62+DT63)*Cadeirante/30*GF$4,IF(C61=3,IF(DQ64+DS64=10,Fixo/30*GF$4+(DQ61+DQ62+DQ63+DS61+DS62+DS63)*Percapita/30*GF$4+(DR64+DT64)*Cadeirante/30*GF$4,IF(DQ64+DS64&lt;=9,(DQ64+DS64)*Crechee/30*GF$4)+(DR64+DT64)*Cadeirante/30*GF$4+(DQ61+DQ62+DQ63+DS61+DS62+DS63)*Percapita/30*GF$4)+IF(DQ64+DS64&gt;=11,Fixo/30*GF$4+(DQ64+DS64-10)*Crechee/30*GF$4,0),IF(C61=2,IF(DR61+DR62+DR63+DR64+DT61+DT62+DT63+DT64=1,Cadeirante/30*GF$4,IF(DR61+DR62+DR63+DR64+DT61+DT62+DT63+DT64=2,Fixo/30*GF$4,IF(DR61+DR62+DR63+DR64+DT61+DT62+DT63+DT64&gt;2,Fixo/30*GF$4+(DR61+DR62+DR63+DR64+DT61+DT62+DT63+DT64-2)*Cadeirante/30*GF$4)))+(DQ61+DQ62+DQ63+DS61+DS62+DS63)*Percapita/30*GF$4+(DQ64+DS64)*Crechee/30*GF$4,IF(C61=1,IF(DQ61+DQ62+DQ63+DR61+DR62+DR63+DS61+DS62+DS63+DT61+DT62+DT63&lt;=15,(DQ61+DQ62+DQ63+DS61+DS62+DS63)*Percapita/30*GF$4,IF(DQ61+DQ62+DQ63+DR61+DR62+DR63+DS61+DS62+DS63+DT61+DT62+DT63&gt;=16,Fixo/30*GF$4+(DQ61+DQ62+DQ63+DR61+DR62+DR63+DS61+DS62+DS63+DT61+DT62-16)*Percapita/30*GF$4))))))</f>
        <v>0</v>
      </c>
      <c r="GG61" s="177">
        <f>IF(C61=4,SUM(DU61+DU62+DU63+DW61+DW62+DW63)*Percapita/30*GG$4+(DV61+DV62+DV63+DX61+DX62+DX63)*Cadeirante/30*GG$4,IF(C61=3,IF(DU64+DW64=10,Fixo/30*GG$4+(DU61+DU62+DU63+DW61+DW62+DW63)*Percapita/30*GG$4+(DV64+DX64)*Cadeirante/30*GG$4,IF(DU64+DW64&lt;=9,(DU64+DW64)*Crechee/30*GG$4)+(DV64+DX64)*Cadeirante/30*GG$4+(DU61+DU62+DU63+DW61+DW62+DW63)*Percapita/30*GG$4)+IF(DU64+DW64&gt;=11,Fixo/30*GG$4+(DU64+DW64-10)*Crechee/30*GG$4,0),IF(C61=2,IF(DV61+DV62+DV63+DV64+DX61+DX62+DX63+DX64=1,Cadeirante/30*GG$4,IF(DV61+DV62+DV63+DV64+DX61+DX62+DX63+DX64=2,Fixo/30*GG$4,IF(DV61+DV62+DV63+DV64+DX61+DX62+DX63+DX64&gt;2,Fixo/30*GG$4+(DV61+DV62+DV63+DV64+DX61+DX62+DX63+DX64-2)*Cadeirante/30*GG$4)))+(DU61+DU62+DU63+DW61+DW62+DW63)*Percapita/30*GG$4+(DU64+DW64)*Crechee/30*GG$4,IF(C61=1,IF(DU61+DU62+DU63+DV61+DV62+DV63+DW61+DW62+DW63+DX61+DX62+DX63&lt;=15,(DU61+DU62+DU63+DW61+DW62+DW63)*Percapita/30*GG$4,IF(DU61+DU62+DU63+DV61+DV62+DV63+DW61+DW62+DW63+DX61+DX62+DX63&gt;=16,Fixo/30*GG$4+(DU61+DU62+DU63+DV61+DV62+DV63+DW61+DW62+DW63+DX61+DX62-16)*Percapita/30*GG$4))))))</f>
        <v>0</v>
      </c>
      <c r="GH61" s="177">
        <f>IF(C61=4,SUM(DY61+DY62+DY63+EA61+EA62+EA63)*Percapita/30*GH$4+(DZ61+DZ62+DZ63+EB61+EB62+EB63)*Cadeirante/30*GH$4,IF(C61=3,IF(DY64+EA64=10,Fixo/30*GH$4+(DY61+DY62+DY63+EA61+EA62+EA63)*Percapita/30*GH$4+(DZ64+EB64)*Cadeirante/30*GH$4,IF(DY64+EA64&lt;=9,(DY64+EA64)*Crechee/30*GH$4)+(DZ64+EB64)*Cadeirante/30*GH$4+(DY61+DY62+DY63+EA61+EA62+EA63)*Percapita/30*GH$4)+IF(DY64+EA64&gt;=11,Fixo/30*GH$4+(DY64+EA64-10)*Crechee/30*GH$4,0),IF(C61=2,IF(DZ61+DZ62+DZ63+DZ64+EB61+EB62+EB63+EB64=1,Cadeirante/30*GH$4,IF(DZ61+DZ62+DZ63+DZ64+EB61+EB62+EB63+EB64=2,Fixo/30*GH$4,IF(DZ61+DZ62+DZ63+DZ64+EB61+EB62+EB63+EB64&gt;2,Fixo/30*GH$4+(DZ61+DZ62+DZ63+DZ64+EB61+EB62+EB63+EB64-2)*Cadeirante/30*GH$4)))+(DY61+DY62+DY63+EA61+EA62+EA63)*Percapita/30*GH$4+(DY64+EA64)*Crechee/30*GH$4,IF(C61=1,IF(DY61+DY62+DY63+DZ61+DZ62+DZ63+EA61+EA62+EA63+EB61+EB62+EB63&lt;=15,(DY61+DY62+DY63+EA61+EA62+EA63)*Percapita/30*GH$4,IF(DY61+DY62+DY63+DZ61+DZ62+DZ63+EA61+EA62+EA63+EB61+EB62+EB63&gt;=16,Fixo/30*GH$4+(DY61+DY62+DY63+DZ61+DZ62+DZ63+EA61+EA62+EA63+EB61+EB62-16)*Percapita/30*GH$4))))))</f>
        <v>0</v>
      </c>
      <c r="GI61" s="177">
        <f>IF(C61=4,SUM(EC61+EC62+EC63+EE61+EE62+EE63)*Percapita/30*GI$4+(ED61+ED62+ED63+EF61+EF62+EF63)*Cadeirante/30*GI$4,IF(C61=3,IF(EC64+EE64=10,Fixo/30*GI$4+(EC61+EC62+EC63+EE61+EE62+EE63)*Percapita/30*GI$4+(ED64+EF64)*Cadeirante/30*GI$4,IF(EC64+EE64&lt;=9,(EC64+EE64)*Crechee/30*GI$4)+(ED64+EF64)*Cadeirante/30*GI$4+(EC61+EC62+EC63+EE61+EE62+EE63)*Percapita/30*GI$4)+IF(EC64+EE64&gt;=11,Fixo/30*GI$4+(EC64+EE64-10)*Crechee/30*GI$4,0),IF(C61=2,IF(ED61+ED62+ED63+ED64+EF61+EF62+EF63+EF64=1,Cadeirante/30*GI$4,IF(ED61+ED62+ED63+ED64+EF61+EF62+EF63+EF64=2,Fixo/30*GI$4,IF(ED61+ED62+ED63+ED64+EF61+EF62+EF63+EF64&gt;2,Fixo/30*GI$4+(ED61+ED62+ED63+ED64+EF61+EF62+EF63+EF64-2)*Cadeirante/30*GI$4)))+(EC61+EC62+EC63+EE61+EE62+EE63)*Percapita/30*GI$4+(EC64+EE64)*Crechee/30*GI$4,IF(C61=1,IF(EC61+EC62+EC63+ED61+ED62+ED63+EE61+EE62+EE63+EF61+EF62+EF63&lt;=15,(EC61+EC62+EC63+EE61+EE62+EE63)*Percapita/30*GI$4,IF(EC61+EC62+EC63+ED61+ED62+ED63+EE61+EE62+EE63+EF61+EF62+EF63&gt;=16,Fixo/30*GI$4+(EC61+EC62+EC63+ED61+ED62+ED63+EE61+EE62+EE63+EF61+EF62-16)*Percapita/30*GI$4))))))</f>
        <v>0</v>
      </c>
      <c r="GJ61" s="177">
        <f>IF(C61=4,SUM(EG61+EG62+EG63+EI61+EI62+EI63)*Percapita/30*GJ$4+(EH61+EH62+EH63+EJ61+EJ62+EJ63)*Cadeirante/30*GJ$4,IF(C61=3,IF(EG64+EI64=10,Fixo/30*GJ$4+(EG61+EG62+EG63+EI61+EI62+EI63)*Percapita/30*GJ$4+(EH64+EJ64)*Cadeirante/30*GJ$4,IF(EG64+EI64&lt;=9,(EG64+EI64)*Crechee/30*GJ$4)+(EH64+EJ64)*Cadeirante/30*GJ$4+(EG61+EG62+EG63+EI61+EI62+EI63)*Percapita/30*GJ$4)+IF(EG64+EI64&gt;=11,Fixo/30*GJ$4+(EG64+EI64-10)*Crechee/30*GJ$4,0),IF(C61=2,IF(EH61+EH62+EH63+EH64+EJ61+EJ62+EJ63+EJ64=1,Cadeirante/30*GJ$4,IF(EH61+EH62+EH63+EH64+EJ61+EJ62+EJ63+EJ64=2,Fixo/30*GJ$4,IF(EH61+EH62+EH63+EH64+EJ61+EJ62+EJ63+EJ64&gt;2,Fixo/30*GJ$4+(EH61+EH62+EH63+EH64+EJ61+EJ62+EJ63+EJ64-2)*Cadeirante/30*GJ$4)))+(EG61+EG62+EG63+EI61+EI62+EI63)*Percapita/30*GJ$4+(EG64+EI64)*Crechee/30*GJ$4,IF(C61=1,IF(EG61+EG62+EG63+EH61+EH62+EH63+EI61+EI62+EI63+EJ61+EJ62+EJ63&lt;=15,(EG61+EG62+EG63+EI61+EI62+EI63)*Percapita/30*GJ$4,IF(EG61+EG62+EG63+EH61+EH62+EH63+EI61+EI62+EI63+EJ61+EJ62+EJ63&gt;=16,Fixo/30*GJ$4+(EG61+EG62+EG63+EH61+EH62+EH63+EI61+EI62+EI63+EJ61+EJ62-16)*Percapita/30*GJ$4))))))</f>
        <v>0</v>
      </c>
      <c r="GK61" s="178"/>
      <c r="GL61" s="103">
        <f t="shared" si="30"/>
        <v>0</v>
      </c>
      <c r="GM61" s="124"/>
      <c r="GN61" s="104">
        <f>SUMIF(V61:V64,"&lt;0")*Cadeirante/30*GN$4+SUMIF(X61:X64,"&lt;0")*Cadeirante/30*GN$4</f>
        <v>0</v>
      </c>
      <c r="GO61" s="104">
        <f>SUMIF(Z61:Z64,"&lt;0")*Cadeirante/30*GO$4+SUMIF(AB61:AB64,"&lt;0")*Cadeirante/30*GO$4</f>
        <v>0</v>
      </c>
      <c r="GP61" s="104">
        <f>SUMIF(AD61:AD64,"&lt;0")*Cadeirante/30*GP$4+SUMIF(AF61:AF64,"&lt;0")*Cadeirante/30*GP$4</f>
        <v>0</v>
      </c>
      <c r="GQ61" s="104">
        <f>SUMIF(AH61:AH64,"&lt;0")*Cadeirante/30*GQ$4+SUMIF(AJ61:AJ64,"&lt;0")*Cadeirante/30*GQ$4</f>
        <v>0</v>
      </c>
      <c r="GR61" s="104">
        <f>SUMIF(AL61:AL64,"&lt;0")*Cadeirante/30*GR$4+SUMIF(AN61:AN64,"&lt;0")*Cadeirante/30*GR$4</f>
        <v>0</v>
      </c>
      <c r="GS61" s="104">
        <f>SUMIF(AP61:AP64,"&lt;0")*Cadeirante/30*GS$4+SUMIF(AR61:AR64,"&lt;0")*Cadeirante/30*GS$4</f>
        <v>0</v>
      </c>
      <c r="GT61" s="104">
        <f>SUMIF(AT61:AT64,"&lt;0")*Cadeirante/30*GT$4+SUMIF(AV61:AV64,"&lt;0")*Cadeirante/30*GT$4</f>
        <v>0</v>
      </c>
      <c r="GU61" s="104">
        <f>SUMIF(AX61:AX64,"&lt;0")*Cadeirante/30*GU$4+SUMIF(AZ61:AZ64,"&lt;0")*Cadeirante/30*GU$4</f>
        <v>0</v>
      </c>
      <c r="GV61" s="104">
        <f>SUMIF(BB61:BB64,"&lt;0")*Cadeirante/30*GV$4+SUMIF(BD61:BD64,"&lt;0")*Cadeirante/30*GV$4</f>
        <v>0</v>
      </c>
      <c r="GW61" s="104">
        <f>SUMIF(BF61:BF64,"&lt;0")*Cadeirante/30*GW$4+SUMIF(BH61:BH64,"&lt;0")*Cadeirante/30*GW$4</f>
        <v>0</v>
      </c>
      <c r="GX61" s="104">
        <f>SUMIF(BJ61:BJ64,"&lt;0")*Cadeirante/30*GX$4+SUMIF(BL61:BL64,"&lt;0")*Cadeirante/30*GX$4</f>
        <v>0</v>
      </c>
      <c r="GY61" s="104">
        <f>SUMIF(BN61:BN64,"&lt;0")*Cadeirante/30*GY$4+SUMIF(BP61:BP64,"&lt;0")*Cadeirante/30*GY$4</f>
        <v>0</v>
      </c>
      <c r="GZ61" s="104">
        <f>SUMIF(BR61:BR64,"&lt;0")*Cadeirante/30*GZ$4+SUMIF(BT61:BT64,"&lt;0")*Cadeirante/30*GZ$4</f>
        <v>0</v>
      </c>
      <c r="HA61" s="104">
        <f>SUMIF(BV61:BV64,"&lt;0")*Cadeirante/30*HA$4+SUMIF(BX61:BX64,"&lt;0")*Cadeirante/30*HA$4</f>
        <v>0</v>
      </c>
      <c r="HB61" s="104">
        <f>SUMIF(BZ61:BZ64,"&lt;0")*Cadeirante/30*HB$4+SUMIF(CB61:CB64,"&lt;0")*Cadeirante/30*HB$4</f>
        <v>0</v>
      </c>
      <c r="HC61" s="104">
        <f>SUMIF(CD61:CD64,"&lt;0")*Cadeirante/30*HC$4+SUMIF(CF61:CF64,"&lt;0")*Cadeirante/30*HC$4</f>
        <v>0</v>
      </c>
      <c r="HD61" s="104">
        <f>SUMIF(CH61:CH64,"&lt;0")*Cadeirante/30*HD$4+SUMIF(CJ61:CJ64,"&lt;0")*Cadeirante/30*HD$4</f>
        <v>0</v>
      </c>
      <c r="HE61" s="104">
        <f>SUMIF(CL61:CL64,"&lt;0")*Cadeirante/30*HE$4+SUMIF(CN61:CN64,"&lt;0")*Cadeirante/30*HE$4</f>
        <v>0</v>
      </c>
      <c r="HF61" s="104">
        <f>SUMIF(CP61:CP64,"&lt;0")*Cadeirante/30*HF$4+SUMIF(CR61:CR64,"&lt;0")*Cadeirante/30*HF$4</f>
        <v>0</v>
      </c>
      <c r="HG61" s="104">
        <f>SUMIF(CT61:CT64,"&lt;0")*Cadeirante/30*HG$4+SUMIF(CV61:CV64,"&lt;0")*Cadeirante/30*HG$4</f>
        <v>0</v>
      </c>
      <c r="HH61" s="104">
        <f>SUMIF(CX61:CX64,"&lt;0")*Cadeirante/30*HH$4+SUMIF(CZ61:CZ64,"&lt;0")*Cadeirante/30*HH$4</f>
        <v>0</v>
      </c>
      <c r="HI61" s="104">
        <f>SUMIF(DB61:DB64,"&lt;0")*Cadeirante/30*HI$4+SUMIF(DD61:DD64,"&lt;0")*Cadeirante/30*HI$4</f>
        <v>0</v>
      </c>
      <c r="HJ61" s="104">
        <f>SUMIF(DF61:DF64,"&lt;0")*Cadeirante/30*HJ$4+SUMIF(DH61:DH64,"&lt;0")*Cadeirante/30*HJ$4</f>
        <v>0</v>
      </c>
      <c r="HK61" s="104">
        <f>SUMIF(DJ61:DJ64,"&lt;0")*Cadeirante/30*HK$4+SUMIF(DL61:DL64,"&lt;0")*Cadeirante/30*HK$4</f>
        <v>0</v>
      </c>
      <c r="HL61" s="104">
        <f>SUMIF(DN61:DN64,"&lt;0")*Cadeirante/30*HL$4+SUMIF(DP61:DP64,"&lt;0")*Cadeirante/30*HL$4</f>
        <v>0</v>
      </c>
      <c r="HM61" s="104">
        <f>SUMIF(DR61:DR64,"&lt;0")*Cadeirante/30*HM$4+SUMIF(DT61:DT64,"&lt;0")*Cadeirante/30*HM$4</f>
        <v>0</v>
      </c>
      <c r="HN61" s="104">
        <f>SUMIF(DV61:DV64,"&lt;0")*Cadeirante/30*HN$4+SUMIF(DX61:DX64,"&lt;0")*Cadeirante/30*HN$4</f>
        <v>0</v>
      </c>
      <c r="HO61" s="104">
        <f>SUMIF(DZ61:DZ64,"&lt;0")*Cadeirante/30*HO$4+SUMIF(EB61:EB64,"&lt;0")*Cadeirante/30*HO$4</f>
        <v>0</v>
      </c>
      <c r="HP61" s="104">
        <f>SUMIF(ED61:ED64,"&lt;0")*Cadeirante/30*HP$4+SUMIF(EF61:EF64,"&lt;0")*Cadeirante/30*HP$4</f>
        <v>0</v>
      </c>
      <c r="HQ61" s="64"/>
      <c r="HR61" s="64"/>
      <c r="HS61" s="64"/>
      <c r="HT61" s="64"/>
      <c r="HU61" s="64"/>
      <c r="HV61" s="64"/>
      <c r="HW61" s="176">
        <v>17629.309999999998</v>
      </c>
      <c r="HX61" s="64"/>
      <c r="HY61" s="280">
        <f>IF(ISTEXT(EM61), VALUE(EM61), EM61)</f>
        <v>0</v>
      </c>
      <c r="HZ61" s="280">
        <f>IF(ISTEXT(EN61), VALUE(EN61), EN61)</f>
        <v>0</v>
      </c>
      <c r="IA61" s="280">
        <f>IF(ISTEXT(EO61), VALUE(EO61), EO61)</f>
        <v>0</v>
      </c>
      <c r="IB61" s="64" t="b">
        <f>HW61=FE61</f>
        <v>0</v>
      </c>
      <c r="IC61" s="64"/>
    </row>
    <row r="62" spans="1:237" s="106" customFormat="1" ht="22.5" customHeight="1" x14ac:dyDescent="0.25">
      <c r="A62" s="368" t="s">
        <v>3240</v>
      </c>
      <c r="B62" s="369" t="s">
        <v>3241</v>
      </c>
      <c r="C62" s="370" t="s">
        <v>3192</v>
      </c>
      <c r="D62" s="371" t="s">
        <v>3242</v>
      </c>
      <c r="E62" s="371" t="s">
        <v>3243</v>
      </c>
      <c r="F62" s="372" t="s">
        <v>3181</v>
      </c>
      <c r="G62" s="372" t="s">
        <v>3182</v>
      </c>
      <c r="H62" s="373" t="s">
        <v>2803</v>
      </c>
      <c r="I62" s="374" t="s">
        <v>2803</v>
      </c>
      <c r="J62" s="421" t="s">
        <v>3188</v>
      </c>
      <c r="K62" s="421" t="s">
        <v>3185</v>
      </c>
      <c r="L62" s="329">
        <f>CONTINUA!BV62</f>
        <v>0</v>
      </c>
      <c r="M62" s="329">
        <f>CONTINUA!BW62</f>
        <v>0</v>
      </c>
      <c r="N62" s="895"/>
      <c r="O62" s="896" t="s">
        <v>3415</v>
      </c>
      <c r="P62" s="897">
        <v>0</v>
      </c>
      <c r="Q62" s="400"/>
      <c r="R62" s="401"/>
      <c r="S62" s="400"/>
      <c r="T62" s="401"/>
      <c r="U62" s="400"/>
      <c r="V62" s="401"/>
      <c r="W62" s="400"/>
      <c r="X62" s="401"/>
      <c r="Y62" s="400"/>
      <c r="Z62" s="401"/>
      <c r="AA62" s="400"/>
      <c r="AB62" s="401"/>
      <c r="AC62" s="400"/>
      <c r="AD62" s="401"/>
      <c r="AE62" s="400"/>
      <c r="AF62" s="401"/>
      <c r="AG62" s="400"/>
      <c r="AH62" s="401"/>
      <c r="AI62" s="400"/>
      <c r="AJ62" s="401"/>
      <c r="AK62" s="400"/>
      <c r="AL62" s="401"/>
      <c r="AM62" s="400"/>
      <c r="AN62" s="401"/>
      <c r="AO62" s="400"/>
      <c r="AP62" s="401"/>
      <c r="AQ62" s="400"/>
      <c r="AR62" s="401"/>
      <c r="AS62" s="400"/>
      <c r="AT62" s="401"/>
      <c r="AU62" s="400"/>
      <c r="AV62" s="401"/>
      <c r="AW62" s="400"/>
      <c r="AX62" s="401"/>
      <c r="AY62" s="400"/>
      <c r="AZ62" s="401"/>
      <c r="BA62" s="400"/>
      <c r="BB62" s="401"/>
      <c r="BC62" s="400"/>
      <c r="BD62" s="401"/>
      <c r="BE62" s="400"/>
      <c r="BF62" s="401"/>
      <c r="BG62" s="400"/>
      <c r="BH62" s="401"/>
      <c r="BI62" s="400"/>
      <c r="BJ62" s="401"/>
      <c r="BK62" s="400"/>
      <c r="BL62" s="401"/>
      <c r="BM62" s="400"/>
      <c r="BN62" s="401"/>
      <c r="BO62" s="400"/>
      <c r="BP62" s="401"/>
      <c r="BQ62" s="400"/>
      <c r="BR62" s="401"/>
      <c r="BS62" s="400"/>
      <c r="BT62" s="401"/>
      <c r="BU62" s="400"/>
      <c r="BV62" s="401"/>
      <c r="BW62" s="400"/>
      <c r="BX62" s="401"/>
      <c r="BY62" s="400"/>
      <c r="BZ62" s="401"/>
      <c r="CA62" s="400"/>
      <c r="CB62" s="401"/>
      <c r="CC62" s="400"/>
      <c r="CD62" s="401"/>
      <c r="CE62" s="400"/>
      <c r="CF62" s="401"/>
      <c r="CG62" s="400"/>
      <c r="CH62" s="401"/>
      <c r="CI62" s="400"/>
      <c r="CJ62" s="401"/>
      <c r="CK62" s="400"/>
      <c r="CL62" s="401"/>
      <c r="CM62" s="400"/>
      <c r="CN62" s="401"/>
      <c r="CO62" s="400"/>
      <c r="CP62" s="401"/>
      <c r="CQ62" s="400"/>
      <c r="CR62" s="401"/>
      <c r="CS62" s="400"/>
      <c r="CT62" s="401"/>
      <c r="CU62" s="400"/>
      <c r="CV62" s="401"/>
      <c r="CW62" s="400"/>
      <c r="CX62" s="401"/>
      <c r="CY62" s="400"/>
      <c r="CZ62" s="401"/>
      <c r="DA62" s="400"/>
      <c r="DB62" s="401"/>
      <c r="DC62" s="400"/>
      <c r="DD62" s="401"/>
      <c r="DE62" s="400"/>
      <c r="DF62" s="401"/>
      <c r="DG62" s="400"/>
      <c r="DH62" s="401"/>
      <c r="DI62" s="400"/>
      <c r="DJ62" s="401"/>
      <c r="DK62" s="400"/>
      <c r="DL62" s="401"/>
      <c r="DM62" s="400"/>
      <c r="DN62" s="401"/>
      <c r="DO62" s="400"/>
      <c r="DP62" s="401"/>
      <c r="DQ62" s="400"/>
      <c r="DR62" s="401"/>
      <c r="DS62" s="400"/>
      <c r="DT62" s="401"/>
      <c r="DU62" s="400"/>
      <c r="DV62" s="401"/>
      <c r="DW62" s="400"/>
      <c r="DX62" s="401"/>
      <c r="DY62" s="400"/>
      <c r="DZ62" s="401"/>
      <c r="EA62" s="400"/>
      <c r="EB62" s="401"/>
      <c r="EC62" s="400"/>
      <c r="ED62" s="401"/>
      <c r="EE62" s="400"/>
      <c r="EF62" s="401"/>
      <c r="EG62" s="400"/>
      <c r="EH62" s="401"/>
      <c r="EI62" s="400"/>
      <c r="EJ62" s="447"/>
      <c r="EK62" s="511"/>
      <c r="EL62" s="514"/>
      <c r="EM62" s="448"/>
      <c r="EN62" s="344"/>
      <c r="EO62" s="345"/>
      <c r="EP62" s="171">
        <f t="shared" si="22"/>
        <v>0</v>
      </c>
      <c r="EQ62" s="171">
        <f t="shared" si="23"/>
        <v>0</v>
      </c>
      <c r="ER62" s="171">
        <f t="shared" si="24"/>
        <v>0</v>
      </c>
      <c r="ES62" s="171">
        <f t="shared" si="25"/>
        <v>0</v>
      </c>
      <c r="ET62" s="171">
        <f t="shared" si="26"/>
        <v>0</v>
      </c>
      <c r="EU62" s="171">
        <f t="shared" si="27"/>
        <v>0</v>
      </c>
      <c r="EV62" s="172">
        <f t="shared" si="28"/>
        <v>0</v>
      </c>
      <c r="EW62" s="173"/>
      <c r="EX62" s="248">
        <f t="shared" si="80"/>
        <v>0</v>
      </c>
      <c r="EY62" s="174">
        <f>(L62*regular)+(M62*Cadeirantee)</f>
        <v>0</v>
      </c>
      <c r="EZ62" s="249">
        <f>SUMIF(FG62:GJ62,"&gt;0")</f>
        <v>0</v>
      </c>
      <c r="FA62" s="249">
        <f>SUMIF(FG62:GJ62,"&lt;0")+SUMIF(GN62:HP62,"&lt;0")</f>
        <v>0</v>
      </c>
      <c r="FB62" s="174">
        <v>0</v>
      </c>
      <c r="FC62" s="126">
        <f>N62*km*'VALORES TABELA'!$B$13</f>
        <v>0</v>
      </c>
      <c r="FD62" s="250">
        <f t="shared" ref="FD62:FD65" si="81">GL62</f>
        <v>0</v>
      </c>
      <c r="FE62" s="105"/>
      <c r="FF62" s="119"/>
      <c r="FG62" s="119"/>
      <c r="FH62" s="119"/>
      <c r="FI62" s="119"/>
      <c r="FJ62" s="119"/>
      <c r="FK62" s="119"/>
      <c r="FL62" s="119"/>
      <c r="FM62" s="119"/>
      <c r="FN62" s="119"/>
      <c r="FO62" s="119"/>
      <c r="FP62" s="119"/>
      <c r="FQ62" s="119"/>
      <c r="FR62" s="119"/>
      <c r="FS62" s="119"/>
      <c r="FT62" s="119"/>
      <c r="FU62" s="119"/>
      <c r="FV62" s="119"/>
      <c r="FW62" s="119"/>
      <c r="FX62" s="119"/>
      <c r="FY62" s="119"/>
      <c r="FZ62" s="119"/>
      <c r="GA62" s="119"/>
      <c r="GB62" s="119"/>
      <c r="GC62" s="119"/>
      <c r="GD62" s="119"/>
      <c r="GE62" s="119"/>
      <c r="GF62" s="119"/>
      <c r="GG62" s="119"/>
      <c r="GH62" s="119"/>
      <c r="GI62" s="119"/>
      <c r="GJ62" s="119"/>
      <c r="GK62" s="251"/>
      <c r="GL62" s="103">
        <f t="shared" si="30"/>
        <v>0</v>
      </c>
      <c r="GM62" s="124"/>
      <c r="GN62" s="104"/>
      <c r="GO62" s="104"/>
      <c r="GP62" s="104"/>
      <c r="GQ62" s="104"/>
      <c r="GR62" s="104"/>
      <c r="GS62" s="104"/>
      <c r="GT62" s="104"/>
      <c r="GU62" s="104"/>
      <c r="GV62" s="104"/>
      <c r="GW62" s="104"/>
      <c r="GX62" s="104"/>
      <c r="GY62" s="104"/>
      <c r="GZ62" s="104"/>
      <c r="HA62" s="104"/>
      <c r="HB62" s="104"/>
      <c r="HC62" s="104"/>
      <c r="HD62" s="104"/>
      <c r="HE62" s="104"/>
      <c r="HF62" s="104"/>
      <c r="HG62" s="104"/>
      <c r="HH62" s="104"/>
      <c r="HI62" s="104"/>
      <c r="HJ62" s="104"/>
      <c r="HK62" s="104"/>
      <c r="HL62" s="104"/>
      <c r="HM62" s="104"/>
      <c r="HN62" s="104"/>
      <c r="HO62" s="104"/>
      <c r="HP62" s="104"/>
      <c r="HQ62" s="64"/>
      <c r="HR62" s="64"/>
      <c r="HS62" s="64"/>
      <c r="HT62" s="64"/>
      <c r="HU62" s="64"/>
      <c r="HV62" s="64"/>
      <c r="HW62" s="105"/>
      <c r="HX62" s="64"/>
      <c r="HY62" s="280">
        <f t="shared" ref="HY62:HY65" si="82">IF(ISTEXT(EM62), VALUE(EM62), EM62)</f>
        <v>0</v>
      </c>
      <c r="HZ62" s="280">
        <f t="shared" ref="HZ62:HZ65" si="83">IF(ISTEXT(EN62), VALUE(EN62), EN62)</f>
        <v>0</v>
      </c>
      <c r="IA62" s="280">
        <f t="shared" ref="IA62:IA65" si="84">IF(ISTEXT(EO62), VALUE(EO62), EO62)</f>
        <v>0</v>
      </c>
      <c r="IB62" s="64"/>
      <c r="IC62" s="64"/>
    </row>
    <row r="63" spans="1:237" s="106" customFormat="1" ht="22.5" customHeight="1" x14ac:dyDescent="0.25">
      <c r="A63" s="368" t="s">
        <v>3240</v>
      </c>
      <c r="B63" s="369" t="s">
        <v>3241</v>
      </c>
      <c r="C63" s="375" t="s">
        <v>3192</v>
      </c>
      <c r="D63" s="371" t="s">
        <v>3242</v>
      </c>
      <c r="E63" s="371" t="s">
        <v>3243</v>
      </c>
      <c r="F63" s="376" t="s">
        <v>3181</v>
      </c>
      <c r="G63" s="376" t="s">
        <v>3182</v>
      </c>
      <c r="H63" s="373" t="s">
        <v>2803</v>
      </c>
      <c r="I63" s="374" t="s">
        <v>2803</v>
      </c>
      <c r="J63" s="421" t="s">
        <v>3188</v>
      </c>
      <c r="K63" s="422" t="s">
        <v>3186</v>
      </c>
      <c r="L63" s="329">
        <f>CONTINUA!BV63</f>
        <v>0</v>
      </c>
      <c r="M63" s="329">
        <f>CONTINUA!BW63</f>
        <v>0</v>
      </c>
      <c r="N63" s="895"/>
      <c r="O63" s="896" t="s">
        <v>3415</v>
      </c>
      <c r="P63" s="897">
        <v>0</v>
      </c>
      <c r="Q63" s="400">
        <v>2</v>
      </c>
      <c r="R63" s="401">
        <v>1</v>
      </c>
      <c r="S63" s="400"/>
      <c r="T63" s="401"/>
      <c r="U63" s="400"/>
      <c r="V63" s="401"/>
      <c r="W63" s="400"/>
      <c r="X63" s="401"/>
      <c r="Y63" s="400"/>
      <c r="Z63" s="401"/>
      <c r="AA63" s="400"/>
      <c r="AB63" s="401"/>
      <c r="AC63" s="400"/>
      <c r="AD63" s="401"/>
      <c r="AE63" s="400"/>
      <c r="AF63" s="401"/>
      <c r="AG63" s="400"/>
      <c r="AH63" s="401"/>
      <c r="AI63" s="400"/>
      <c r="AJ63" s="401"/>
      <c r="AK63" s="400"/>
      <c r="AL63" s="401"/>
      <c r="AM63" s="400"/>
      <c r="AN63" s="401"/>
      <c r="AO63" s="400"/>
      <c r="AP63" s="401"/>
      <c r="AQ63" s="400"/>
      <c r="AR63" s="401"/>
      <c r="AS63" s="400"/>
      <c r="AT63" s="401"/>
      <c r="AU63" s="400"/>
      <c r="AV63" s="401"/>
      <c r="AW63" s="400"/>
      <c r="AX63" s="401"/>
      <c r="AY63" s="400"/>
      <c r="AZ63" s="401"/>
      <c r="BA63" s="400"/>
      <c r="BB63" s="401"/>
      <c r="BC63" s="400"/>
      <c r="BD63" s="401"/>
      <c r="BE63" s="400"/>
      <c r="BF63" s="401"/>
      <c r="BG63" s="400"/>
      <c r="BH63" s="401"/>
      <c r="BI63" s="400"/>
      <c r="BJ63" s="401"/>
      <c r="BK63" s="400"/>
      <c r="BL63" s="401"/>
      <c r="BM63" s="400"/>
      <c r="BN63" s="401"/>
      <c r="BO63" s="400"/>
      <c r="BP63" s="401"/>
      <c r="BQ63" s="400"/>
      <c r="BR63" s="401"/>
      <c r="BS63" s="400"/>
      <c r="BT63" s="401"/>
      <c r="BU63" s="400"/>
      <c r="BV63" s="401"/>
      <c r="BW63" s="400"/>
      <c r="BX63" s="401"/>
      <c r="BY63" s="400"/>
      <c r="BZ63" s="401"/>
      <c r="CA63" s="400"/>
      <c r="CB63" s="401"/>
      <c r="CC63" s="400"/>
      <c r="CD63" s="401"/>
      <c r="CE63" s="400"/>
      <c r="CF63" s="401"/>
      <c r="CG63" s="400"/>
      <c r="CH63" s="401"/>
      <c r="CI63" s="400"/>
      <c r="CJ63" s="401"/>
      <c r="CK63" s="400"/>
      <c r="CL63" s="401"/>
      <c r="CM63" s="400"/>
      <c r="CN63" s="401"/>
      <c r="CO63" s="400"/>
      <c r="CP63" s="401"/>
      <c r="CQ63" s="400"/>
      <c r="CR63" s="401"/>
      <c r="CS63" s="400"/>
      <c r="CT63" s="401"/>
      <c r="CU63" s="400"/>
      <c r="CV63" s="401"/>
      <c r="CW63" s="400"/>
      <c r="CX63" s="401"/>
      <c r="CY63" s="400"/>
      <c r="CZ63" s="401"/>
      <c r="DA63" s="400"/>
      <c r="DB63" s="401"/>
      <c r="DC63" s="400"/>
      <c r="DD63" s="401"/>
      <c r="DE63" s="400"/>
      <c r="DF63" s="401"/>
      <c r="DG63" s="400"/>
      <c r="DH63" s="401"/>
      <c r="DI63" s="400"/>
      <c r="DJ63" s="401"/>
      <c r="DK63" s="400"/>
      <c r="DL63" s="401"/>
      <c r="DM63" s="400"/>
      <c r="DN63" s="401"/>
      <c r="DO63" s="400"/>
      <c r="DP63" s="401"/>
      <c r="DQ63" s="400"/>
      <c r="DR63" s="401"/>
      <c r="DS63" s="400"/>
      <c r="DT63" s="401"/>
      <c r="DU63" s="400"/>
      <c r="DV63" s="401"/>
      <c r="DW63" s="400"/>
      <c r="DX63" s="401"/>
      <c r="DY63" s="400"/>
      <c r="DZ63" s="401"/>
      <c r="EA63" s="400"/>
      <c r="EB63" s="401"/>
      <c r="EC63" s="400"/>
      <c r="ED63" s="401"/>
      <c r="EE63" s="400"/>
      <c r="EF63" s="401"/>
      <c r="EG63" s="400"/>
      <c r="EH63" s="401"/>
      <c r="EI63" s="400"/>
      <c r="EJ63" s="447"/>
      <c r="EK63" s="511"/>
      <c r="EL63" s="514"/>
      <c r="EM63" s="448"/>
      <c r="EN63" s="344"/>
      <c r="EO63" s="345"/>
      <c r="EP63" s="171">
        <f t="shared" si="22"/>
        <v>2</v>
      </c>
      <c r="EQ63" s="171">
        <f t="shared" si="23"/>
        <v>0</v>
      </c>
      <c r="ER63" s="171">
        <f t="shared" si="24"/>
        <v>0</v>
      </c>
      <c r="ES63" s="171">
        <f t="shared" si="25"/>
        <v>1</v>
      </c>
      <c r="ET63" s="171">
        <f t="shared" si="26"/>
        <v>0</v>
      </c>
      <c r="EU63" s="171">
        <f t="shared" si="27"/>
        <v>0</v>
      </c>
      <c r="EV63" s="172">
        <f t="shared" si="28"/>
        <v>3</v>
      </c>
      <c r="EW63" s="125"/>
      <c r="EX63" s="248">
        <f t="shared" si="80"/>
        <v>0</v>
      </c>
      <c r="EY63" s="174">
        <f>(L63*regular)+(M63*Cadeirantee)</f>
        <v>0</v>
      </c>
      <c r="EZ63" s="249">
        <f>SUMIF(FG63:GJ63,"&gt;0")</f>
        <v>0</v>
      </c>
      <c r="FA63" s="249">
        <f>SUMIF(FG63:GJ63,"&lt;0")+SUMIF(GN63:HP63,"&lt;0")</f>
        <v>0</v>
      </c>
      <c r="FB63" s="174">
        <v>0</v>
      </c>
      <c r="FC63" s="126">
        <f>N63*km*'VALORES TABELA'!$B$13</f>
        <v>0</v>
      </c>
      <c r="FD63" s="250">
        <f t="shared" si="81"/>
        <v>0</v>
      </c>
      <c r="FE63" s="105"/>
      <c r="FF63" s="108"/>
      <c r="FG63" s="108"/>
      <c r="FH63" s="108"/>
      <c r="FI63" s="108"/>
      <c r="FJ63" s="108"/>
      <c r="FK63" s="108"/>
      <c r="FL63" s="108"/>
      <c r="FM63" s="108"/>
      <c r="FN63" s="108"/>
      <c r="FO63" s="108"/>
      <c r="FP63" s="108"/>
      <c r="FQ63" s="108"/>
      <c r="FR63" s="108"/>
      <c r="FS63" s="108"/>
      <c r="FT63" s="108"/>
      <c r="FU63" s="108"/>
      <c r="FV63" s="108"/>
      <c r="FW63" s="108"/>
      <c r="FX63" s="108"/>
      <c r="FY63" s="108"/>
      <c r="FZ63" s="108"/>
      <c r="GA63" s="108"/>
      <c r="GB63" s="108"/>
      <c r="GC63" s="108"/>
      <c r="GD63" s="108"/>
      <c r="GE63" s="108"/>
      <c r="GF63" s="108"/>
      <c r="GG63" s="108"/>
      <c r="GH63" s="108"/>
      <c r="GI63" s="108"/>
      <c r="GJ63" s="108"/>
      <c r="GK63" s="251"/>
      <c r="GL63" s="103">
        <f t="shared" si="30"/>
        <v>0</v>
      </c>
      <c r="GM63" s="124"/>
      <c r="GN63" s="104"/>
      <c r="GO63" s="104"/>
      <c r="GP63" s="104"/>
      <c r="GQ63" s="104"/>
      <c r="GR63" s="104"/>
      <c r="GS63" s="104"/>
      <c r="GT63" s="104"/>
      <c r="GU63" s="104"/>
      <c r="GV63" s="104"/>
      <c r="GW63" s="104"/>
      <c r="GX63" s="104"/>
      <c r="GY63" s="104"/>
      <c r="GZ63" s="104"/>
      <c r="HA63" s="104"/>
      <c r="HB63" s="104"/>
      <c r="HC63" s="104"/>
      <c r="HD63" s="104"/>
      <c r="HE63" s="104"/>
      <c r="HF63" s="104"/>
      <c r="HG63" s="104"/>
      <c r="HH63" s="104"/>
      <c r="HI63" s="104"/>
      <c r="HJ63" s="104"/>
      <c r="HK63" s="104"/>
      <c r="HL63" s="104"/>
      <c r="HM63" s="104"/>
      <c r="HN63" s="104"/>
      <c r="HO63" s="104"/>
      <c r="HP63" s="104"/>
      <c r="HQ63" s="64"/>
      <c r="HR63" s="64"/>
      <c r="HS63" s="64"/>
      <c r="HT63" s="64"/>
      <c r="HU63" s="64"/>
      <c r="HV63" s="64"/>
      <c r="HW63" s="105"/>
      <c r="HX63" s="64"/>
      <c r="HY63" s="280">
        <f t="shared" si="82"/>
        <v>0</v>
      </c>
      <c r="HZ63" s="280">
        <f t="shared" si="83"/>
        <v>0</v>
      </c>
      <c r="IA63" s="280">
        <f t="shared" si="84"/>
        <v>0</v>
      </c>
      <c r="IB63" s="64"/>
      <c r="IC63" s="64"/>
    </row>
    <row r="64" spans="1:237" s="106" customFormat="1" ht="22.5" customHeight="1" x14ac:dyDescent="0.25">
      <c r="A64" s="368" t="s">
        <v>3240</v>
      </c>
      <c r="B64" s="369" t="s">
        <v>3241</v>
      </c>
      <c r="C64" s="375" t="s">
        <v>3192</v>
      </c>
      <c r="D64" s="371" t="s">
        <v>3242</v>
      </c>
      <c r="E64" s="371" t="s">
        <v>3243</v>
      </c>
      <c r="F64" s="376" t="s">
        <v>3181</v>
      </c>
      <c r="G64" s="376" t="s">
        <v>3182</v>
      </c>
      <c r="H64" s="373" t="s">
        <v>2803</v>
      </c>
      <c r="I64" s="374" t="s">
        <v>2803</v>
      </c>
      <c r="J64" s="421" t="s">
        <v>3188</v>
      </c>
      <c r="K64" s="423" t="s">
        <v>3187</v>
      </c>
      <c r="L64" s="329">
        <f>CONTINUA!BV64</f>
        <v>0</v>
      </c>
      <c r="M64" s="329">
        <f>CONTINUA!BW64</f>
        <v>0</v>
      </c>
      <c r="N64" s="895"/>
      <c r="O64" s="896" t="s">
        <v>3415</v>
      </c>
      <c r="P64" s="897">
        <v>0</v>
      </c>
      <c r="Q64" s="400"/>
      <c r="R64" s="401"/>
      <c r="S64" s="400"/>
      <c r="T64" s="401"/>
      <c r="U64" s="400"/>
      <c r="V64" s="401"/>
      <c r="W64" s="400"/>
      <c r="X64" s="401"/>
      <c r="Y64" s="400"/>
      <c r="Z64" s="401"/>
      <c r="AA64" s="400"/>
      <c r="AB64" s="401"/>
      <c r="AC64" s="400"/>
      <c r="AD64" s="401"/>
      <c r="AE64" s="400"/>
      <c r="AF64" s="401"/>
      <c r="AG64" s="400"/>
      <c r="AH64" s="401"/>
      <c r="AI64" s="400"/>
      <c r="AJ64" s="401"/>
      <c r="AK64" s="400"/>
      <c r="AL64" s="401"/>
      <c r="AM64" s="400"/>
      <c r="AN64" s="401"/>
      <c r="AO64" s="400"/>
      <c r="AP64" s="401"/>
      <c r="AQ64" s="400"/>
      <c r="AR64" s="401"/>
      <c r="AS64" s="400"/>
      <c r="AT64" s="401"/>
      <c r="AU64" s="400"/>
      <c r="AV64" s="401"/>
      <c r="AW64" s="400"/>
      <c r="AX64" s="401"/>
      <c r="AY64" s="400"/>
      <c r="AZ64" s="401"/>
      <c r="BA64" s="400"/>
      <c r="BB64" s="401"/>
      <c r="BC64" s="400"/>
      <c r="BD64" s="401"/>
      <c r="BE64" s="400"/>
      <c r="BF64" s="401"/>
      <c r="BG64" s="400"/>
      <c r="BH64" s="401"/>
      <c r="BI64" s="400"/>
      <c r="BJ64" s="401"/>
      <c r="BK64" s="400"/>
      <c r="BL64" s="401"/>
      <c r="BM64" s="400"/>
      <c r="BN64" s="401"/>
      <c r="BO64" s="400"/>
      <c r="BP64" s="401"/>
      <c r="BQ64" s="400"/>
      <c r="BR64" s="401"/>
      <c r="BS64" s="400"/>
      <c r="BT64" s="401"/>
      <c r="BU64" s="400"/>
      <c r="BV64" s="401"/>
      <c r="BW64" s="400"/>
      <c r="BX64" s="401"/>
      <c r="BY64" s="400"/>
      <c r="BZ64" s="401"/>
      <c r="CA64" s="400"/>
      <c r="CB64" s="401"/>
      <c r="CC64" s="400"/>
      <c r="CD64" s="401"/>
      <c r="CE64" s="400"/>
      <c r="CF64" s="401"/>
      <c r="CG64" s="400"/>
      <c r="CH64" s="401"/>
      <c r="CI64" s="400"/>
      <c r="CJ64" s="401"/>
      <c r="CK64" s="400"/>
      <c r="CL64" s="401"/>
      <c r="CM64" s="400"/>
      <c r="CN64" s="401"/>
      <c r="CO64" s="400"/>
      <c r="CP64" s="401"/>
      <c r="CQ64" s="400"/>
      <c r="CR64" s="401"/>
      <c r="CS64" s="400"/>
      <c r="CT64" s="401"/>
      <c r="CU64" s="400"/>
      <c r="CV64" s="401"/>
      <c r="CW64" s="400"/>
      <c r="CX64" s="401"/>
      <c r="CY64" s="400"/>
      <c r="CZ64" s="401"/>
      <c r="DA64" s="400"/>
      <c r="DB64" s="401"/>
      <c r="DC64" s="400"/>
      <c r="DD64" s="401"/>
      <c r="DE64" s="400"/>
      <c r="DF64" s="401"/>
      <c r="DG64" s="400"/>
      <c r="DH64" s="401"/>
      <c r="DI64" s="400"/>
      <c r="DJ64" s="401"/>
      <c r="DK64" s="400"/>
      <c r="DL64" s="401"/>
      <c r="DM64" s="400"/>
      <c r="DN64" s="401"/>
      <c r="DO64" s="400"/>
      <c r="DP64" s="401"/>
      <c r="DQ64" s="400"/>
      <c r="DR64" s="401"/>
      <c r="DS64" s="400"/>
      <c r="DT64" s="401"/>
      <c r="DU64" s="400"/>
      <c r="DV64" s="401"/>
      <c r="DW64" s="400"/>
      <c r="DX64" s="401"/>
      <c r="DY64" s="400"/>
      <c r="DZ64" s="401"/>
      <c r="EA64" s="400"/>
      <c r="EB64" s="401"/>
      <c r="EC64" s="400"/>
      <c r="ED64" s="401"/>
      <c r="EE64" s="400"/>
      <c r="EF64" s="401"/>
      <c r="EG64" s="400"/>
      <c r="EH64" s="401"/>
      <c r="EI64" s="400"/>
      <c r="EJ64" s="447"/>
      <c r="EK64" s="511"/>
      <c r="EL64" s="514"/>
      <c r="EM64" s="448"/>
      <c r="EN64" s="344"/>
      <c r="EO64" s="345"/>
      <c r="EP64" s="171">
        <f t="shared" si="22"/>
        <v>0</v>
      </c>
      <c r="EQ64" s="171">
        <f t="shared" si="23"/>
        <v>0</v>
      </c>
      <c r="ER64" s="171">
        <f t="shared" si="24"/>
        <v>0</v>
      </c>
      <c r="ES64" s="171">
        <f t="shared" si="25"/>
        <v>0</v>
      </c>
      <c r="ET64" s="171">
        <f t="shared" si="26"/>
        <v>0</v>
      </c>
      <c r="EU64" s="171">
        <f t="shared" si="27"/>
        <v>0</v>
      </c>
      <c r="EV64" s="172">
        <f t="shared" si="28"/>
        <v>0</v>
      </c>
      <c r="EW64" s="127"/>
      <c r="EX64" s="248">
        <f t="shared" si="80"/>
        <v>0</v>
      </c>
      <c r="EY64" s="174">
        <f>(L64*regular)+(M64*Cadeirantee)</f>
        <v>0</v>
      </c>
      <c r="EZ64" s="249">
        <f>SUMIF(FG64:GJ64,"&gt;0")</f>
        <v>0</v>
      </c>
      <c r="FA64" s="249">
        <f>SUMIF(FG64:GJ64,"&lt;0")+SUMIF(GN64:HP64,"&lt;0")</f>
        <v>0</v>
      </c>
      <c r="FB64" s="174">
        <v>0</v>
      </c>
      <c r="FC64" s="126">
        <f>N64*km*'VALORES TABELA'!$B$13</f>
        <v>0</v>
      </c>
      <c r="FD64" s="250">
        <f t="shared" si="81"/>
        <v>0</v>
      </c>
      <c r="FE64" s="105"/>
      <c r="FF64" s="118"/>
      <c r="FG64" s="118"/>
      <c r="FH64" s="118"/>
      <c r="FI64" s="118"/>
      <c r="FJ64" s="118"/>
      <c r="FK64" s="118"/>
      <c r="FL64" s="118"/>
      <c r="FM64" s="118"/>
      <c r="FN64" s="118"/>
      <c r="FO64" s="118"/>
      <c r="FP64" s="118"/>
      <c r="FQ64" s="118"/>
      <c r="FR64" s="118"/>
      <c r="FS64" s="118"/>
      <c r="FT64" s="118"/>
      <c r="FU64" s="118"/>
      <c r="FV64" s="118"/>
      <c r="FW64" s="118"/>
      <c r="FX64" s="118"/>
      <c r="FY64" s="118"/>
      <c r="FZ64" s="118"/>
      <c r="GA64" s="118"/>
      <c r="GB64" s="118"/>
      <c r="GC64" s="118"/>
      <c r="GD64" s="118"/>
      <c r="GE64" s="118"/>
      <c r="GF64" s="118"/>
      <c r="GG64" s="118"/>
      <c r="GH64" s="118"/>
      <c r="GI64" s="118"/>
      <c r="GJ64" s="118"/>
      <c r="GK64" s="252"/>
      <c r="GL64" s="103">
        <f t="shared" si="30"/>
        <v>0</v>
      </c>
      <c r="GM64" s="124"/>
      <c r="GN64" s="104"/>
      <c r="GO64" s="104"/>
      <c r="GP64" s="104"/>
      <c r="GQ64" s="104"/>
      <c r="GR64" s="104"/>
      <c r="GS64" s="104"/>
      <c r="GT64" s="104"/>
      <c r="GU64" s="104"/>
      <c r="GV64" s="104"/>
      <c r="GW64" s="104"/>
      <c r="GX64" s="104"/>
      <c r="GY64" s="104"/>
      <c r="GZ64" s="104"/>
      <c r="HA64" s="104"/>
      <c r="HB64" s="104"/>
      <c r="HC64" s="104"/>
      <c r="HD64" s="104"/>
      <c r="HE64" s="104"/>
      <c r="HF64" s="104"/>
      <c r="HG64" s="104"/>
      <c r="HH64" s="104"/>
      <c r="HI64" s="104"/>
      <c r="HJ64" s="104"/>
      <c r="HK64" s="104"/>
      <c r="HL64" s="104"/>
      <c r="HM64" s="104"/>
      <c r="HN64" s="104"/>
      <c r="HO64" s="104"/>
      <c r="HP64" s="104"/>
      <c r="HQ64" s="64"/>
      <c r="HR64" s="65"/>
      <c r="HS64" s="65"/>
      <c r="HT64" s="65"/>
      <c r="HU64" s="65"/>
      <c r="HV64" s="65"/>
      <c r="HW64" s="105"/>
      <c r="HX64" s="65"/>
      <c r="HY64" s="280">
        <f t="shared" si="82"/>
        <v>0</v>
      </c>
      <c r="HZ64" s="280">
        <f t="shared" si="83"/>
        <v>0</v>
      </c>
      <c r="IA64" s="280">
        <f t="shared" si="84"/>
        <v>0</v>
      </c>
      <c r="IB64" s="65"/>
      <c r="IC64" s="65"/>
    </row>
    <row r="65" spans="1:237" s="106" customFormat="1" ht="22.5" customHeight="1" thickBot="1" x14ac:dyDescent="0.3">
      <c r="A65" s="377" t="s">
        <v>3240</v>
      </c>
      <c r="B65" s="378" t="s">
        <v>3241</v>
      </c>
      <c r="C65" s="379" t="s">
        <v>3192</v>
      </c>
      <c r="D65" s="380" t="s">
        <v>3242</v>
      </c>
      <c r="E65" s="380" t="s">
        <v>3243</v>
      </c>
      <c r="F65" s="381" t="s">
        <v>3181</v>
      </c>
      <c r="G65" s="381" t="s">
        <v>3182</v>
      </c>
      <c r="H65" s="382" t="s">
        <v>2803</v>
      </c>
      <c r="I65" s="383" t="s">
        <v>2803</v>
      </c>
      <c r="J65" s="421" t="s">
        <v>3188</v>
      </c>
      <c r="K65" s="424" t="s">
        <v>60</v>
      </c>
      <c r="L65" s="329">
        <f>CONTINUA!BV65</f>
        <v>0</v>
      </c>
      <c r="M65" s="329">
        <f>CONTINUA!BW65</f>
        <v>0</v>
      </c>
      <c r="N65" s="895"/>
      <c r="O65" s="896" t="s">
        <v>3415</v>
      </c>
      <c r="P65" s="897">
        <v>0</v>
      </c>
      <c r="Q65" s="400"/>
      <c r="R65" s="401"/>
      <c r="S65" s="400"/>
      <c r="T65" s="401"/>
      <c r="U65" s="400"/>
      <c r="V65" s="401"/>
      <c r="W65" s="400"/>
      <c r="X65" s="401"/>
      <c r="Y65" s="400"/>
      <c r="Z65" s="401"/>
      <c r="AA65" s="400"/>
      <c r="AB65" s="401"/>
      <c r="AC65" s="400"/>
      <c r="AD65" s="401"/>
      <c r="AE65" s="400"/>
      <c r="AF65" s="401"/>
      <c r="AG65" s="400"/>
      <c r="AH65" s="401"/>
      <c r="AI65" s="400"/>
      <c r="AJ65" s="401"/>
      <c r="AK65" s="400"/>
      <c r="AL65" s="401"/>
      <c r="AM65" s="400"/>
      <c r="AN65" s="401"/>
      <c r="AO65" s="400"/>
      <c r="AP65" s="401"/>
      <c r="AQ65" s="400"/>
      <c r="AR65" s="401"/>
      <c r="AS65" s="400"/>
      <c r="AT65" s="401"/>
      <c r="AU65" s="400"/>
      <c r="AV65" s="401"/>
      <c r="AW65" s="400"/>
      <c r="AX65" s="401"/>
      <c r="AY65" s="400"/>
      <c r="AZ65" s="401"/>
      <c r="BA65" s="400"/>
      <c r="BB65" s="401"/>
      <c r="BC65" s="400"/>
      <c r="BD65" s="401"/>
      <c r="BE65" s="400"/>
      <c r="BF65" s="401"/>
      <c r="BG65" s="400"/>
      <c r="BH65" s="401"/>
      <c r="BI65" s="400"/>
      <c r="BJ65" s="401"/>
      <c r="BK65" s="400"/>
      <c r="BL65" s="401"/>
      <c r="BM65" s="400"/>
      <c r="BN65" s="401"/>
      <c r="BO65" s="400"/>
      <c r="BP65" s="401"/>
      <c r="BQ65" s="400"/>
      <c r="BR65" s="401"/>
      <c r="BS65" s="400"/>
      <c r="BT65" s="401"/>
      <c r="BU65" s="400"/>
      <c r="BV65" s="401"/>
      <c r="BW65" s="400"/>
      <c r="BX65" s="401"/>
      <c r="BY65" s="400"/>
      <c r="BZ65" s="401"/>
      <c r="CA65" s="400"/>
      <c r="CB65" s="401"/>
      <c r="CC65" s="400"/>
      <c r="CD65" s="401"/>
      <c r="CE65" s="400"/>
      <c r="CF65" s="401"/>
      <c r="CG65" s="400"/>
      <c r="CH65" s="401"/>
      <c r="CI65" s="400"/>
      <c r="CJ65" s="401"/>
      <c r="CK65" s="400"/>
      <c r="CL65" s="401"/>
      <c r="CM65" s="400"/>
      <c r="CN65" s="401"/>
      <c r="CO65" s="400"/>
      <c r="CP65" s="401"/>
      <c r="CQ65" s="400"/>
      <c r="CR65" s="401"/>
      <c r="CS65" s="400"/>
      <c r="CT65" s="401"/>
      <c r="CU65" s="400"/>
      <c r="CV65" s="401"/>
      <c r="CW65" s="400"/>
      <c r="CX65" s="401"/>
      <c r="CY65" s="400"/>
      <c r="CZ65" s="401"/>
      <c r="DA65" s="400"/>
      <c r="DB65" s="401"/>
      <c r="DC65" s="400"/>
      <c r="DD65" s="401"/>
      <c r="DE65" s="400"/>
      <c r="DF65" s="401"/>
      <c r="DG65" s="400"/>
      <c r="DH65" s="401"/>
      <c r="DI65" s="400"/>
      <c r="DJ65" s="401"/>
      <c r="DK65" s="400"/>
      <c r="DL65" s="401"/>
      <c r="DM65" s="400"/>
      <c r="DN65" s="401"/>
      <c r="DO65" s="400"/>
      <c r="DP65" s="401"/>
      <c r="DQ65" s="400"/>
      <c r="DR65" s="401"/>
      <c r="DS65" s="400"/>
      <c r="DT65" s="401"/>
      <c r="DU65" s="400"/>
      <c r="DV65" s="401"/>
      <c r="DW65" s="400"/>
      <c r="DX65" s="401"/>
      <c r="DY65" s="400"/>
      <c r="DZ65" s="401"/>
      <c r="EA65" s="400"/>
      <c r="EB65" s="401"/>
      <c r="EC65" s="400"/>
      <c r="ED65" s="401"/>
      <c r="EE65" s="400"/>
      <c r="EF65" s="401"/>
      <c r="EG65" s="400"/>
      <c r="EH65" s="401"/>
      <c r="EI65" s="400"/>
      <c r="EJ65" s="447"/>
      <c r="EK65" s="512"/>
      <c r="EL65" s="515"/>
      <c r="EM65" s="450"/>
      <c r="EN65" s="348"/>
      <c r="EO65" s="348"/>
      <c r="EP65" s="179">
        <f t="shared" si="22"/>
        <v>0</v>
      </c>
      <c r="EQ65" s="179">
        <f t="shared" si="23"/>
        <v>0</v>
      </c>
      <c r="ER65" s="179">
        <f t="shared" si="24"/>
        <v>0</v>
      </c>
      <c r="ES65" s="179">
        <f t="shared" si="25"/>
        <v>0</v>
      </c>
      <c r="ET65" s="179">
        <f t="shared" si="26"/>
        <v>0</v>
      </c>
      <c r="EU65" s="179">
        <f t="shared" si="27"/>
        <v>0</v>
      </c>
      <c r="EV65" s="172">
        <f t="shared" si="28"/>
        <v>0</v>
      </c>
      <c r="EW65" s="253"/>
      <c r="EX65" s="254">
        <v>0</v>
      </c>
      <c r="EY65" s="180">
        <v>0</v>
      </c>
      <c r="EZ65" s="255">
        <v>0</v>
      </c>
      <c r="FA65" s="255">
        <v>0</v>
      </c>
      <c r="FB65" s="180">
        <f>SUM(FF65:GI65)/2</f>
        <v>0</v>
      </c>
      <c r="FC65" s="256">
        <f>N65*km*'VALORES TABELA'!$B$13</f>
        <v>0</v>
      </c>
      <c r="FD65" s="250">
        <f t="shared" si="81"/>
        <v>0</v>
      </c>
      <c r="FE65" s="257"/>
      <c r="FF65" s="181">
        <f>((Q65+S65)*Percapita)+((R65+T65)*Cadeirante)</f>
        <v>0</v>
      </c>
      <c r="FG65" s="181">
        <f>((U65+W65)*Percapita/30*FG$4)+((V65+X65)*Cadeirante/30*FG$4)</f>
        <v>0</v>
      </c>
      <c r="FH65" s="181">
        <f>((Y65+AA65)*Percapita/30*FH$4)+((Z65+AB65)*Cadeirante/30*FH$4)</f>
        <v>0</v>
      </c>
      <c r="FI65" s="181">
        <f>((AC65+AE65)*Percapita/30*FI$4)+((AD65+AF65)*Cadeirante/30*FI$4)</f>
        <v>0</v>
      </c>
      <c r="FJ65" s="181">
        <f>((AG65+AI65)*Percapita/30*FJ$4)+((AH65+AJ65)*Cadeirante/30*FJ$4)</f>
        <v>0</v>
      </c>
      <c r="FK65" s="181">
        <f>((AK65+AM65)*Percapita/30*FK$4)+((AL65+AN65)*Cadeirante/30*FK$4)</f>
        <v>0</v>
      </c>
      <c r="FL65" s="181">
        <f>((AO65+AQ65)*Percapita/30*FL$4)+((AP65+AR65)*Cadeirante/30*FL$4)</f>
        <v>0</v>
      </c>
      <c r="FM65" s="181">
        <f>((AS65+AU65)*Percapita/30*FM$4)+((AT65+AV65)*Cadeirante/30*FM$4)</f>
        <v>0</v>
      </c>
      <c r="FN65" s="181">
        <f>((AW65+AY65)*Percapita/30*FN$4)+((AX65+AZ65)*Cadeirante/30*FN$4)</f>
        <v>0</v>
      </c>
      <c r="FO65" s="181">
        <f>((BA65+BC65)*Percapita/30*FO$4)+((BB65+BD65)*Cadeirante/30*FO$4)</f>
        <v>0</v>
      </c>
      <c r="FP65" s="181">
        <f>((BE65+BG65)*Percapita/30*FP$4)+((BF65+BH65)*Cadeirante/30*FP$4)</f>
        <v>0</v>
      </c>
      <c r="FQ65" s="181">
        <f>((BI65+BK65)*Percapita/30*FQ$4)+((BJ65+BL65)*Cadeirante/30*FQ$4)</f>
        <v>0</v>
      </c>
      <c r="FR65" s="181">
        <f>((BM65+BO65)*Percapita/30*FR$4)+((BN65+BP65)*Cadeirante/30*FR$4)</f>
        <v>0</v>
      </c>
      <c r="FS65" s="181">
        <f>((BQ65+BS65)*Percapita/30*FS$4)+((BR65+BT65)*Cadeirante/30*FS$4)</f>
        <v>0</v>
      </c>
      <c r="FT65" s="181">
        <f>((BU65+BW65)*Percapita/30*FT$4)+((BV65+BX65)*Cadeirante/30*FT$4)</f>
        <v>0</v>
      </c>
      <c r="FU65" s="181">
        <f>((BY65+CA65)*Percapita/30*FU$4)+((BZ65+CB65)*Cadeirante/30*FU$4)</f>
        <v>0</v>
      </c>
      <c r="FV65" s="181">
        <f>((CC65+CE65)*Percapita/30*FV$4)+((CD65+CF65)*Cadeirante/30*FV$4)</f>
        <v>0</v>
      </c>
      <c r="FW65" s="181">
        <f>((CG65+CI65)*Percapita/30*FW$4)+((CI65+CK65)*Cadeirante/30*FW$4)</f>
        <v>0</v>
      </c>
      <c r="FX65" s="181">
        <f>((CK65+CM65)*Percapita/30*FX$4)+((CL65+CN65)*Cadeirante/30*FX$4)</f>
        <v>0</v>
      </c>
      <c r="FY65" s="181">
        <f>((CO65+CQ65)*Percapita/30*FY$4)+((CP65+CR65)*Cadeirante/30*FY$4)</f>
        <v>0</v>
      </c>
      <c r="FZ65" s="181">
        <f>((CS65+CU65)*Percapita/30*FZ$4)+((CT65+CV65)*Cadeirante/30*FZ$4)</f>
        <v>0</v>
      </c>
      <c r="GA65" s="181">
        <f>((CW65+CY65)*Percapita/30*GA$4)+((CX65+CZ65)*Cadeirante/30*GA$4)</f>
        <v>0</v>
      </c>
      <c r="GB65" s="181">
        <f>((DA65+DC65)*Percapita/30*GB$4)+((DB65+DD65)*Cadeirante/30*GB$4)</f>
        <v>0</v>
      </c>
      <c r="GC65" s="181">
        <f>((DE65+DG65)*Percapita/30*GC$4)+((DF65+DH65)*Cadeirante/30*GC$4)</f>
        <v>0</v>
      </c>
      <c r="GD65" s="181">
        <f>((DI65+DK65)*Percapita/30*GD$4)+((DJ65+DL65)*Cadeirante/30*GD$4)</f>
        <v>0</v>
      </c>
      <c r="GE65" s="181">
        <f>((DM65+DO65)*Percapita/30*GE$4)+((DN65+DP65)*Cadeirante/30*GE$4)</f>
        <v>0</v>
      </c>
      <c r="GF65" s="181">
        <f>((DQ65+DS65)*Percapita/30*GF$4)+((DR65+DT65)*Cadeirante/30*GF$4)</f>
        <v>0</v>
      </c>
      <c r="GG65" s="181">
        <f>((DU65+DW65)*Percapita/30*GG$4)+((DV65+DX65)*Cadeirante/30*GG$4)</f>
        <v>0</v>
      </c>
      <c r="GH65" s="181">
        <f>((DY65+EA65)*Percapita/30*GH$4)+((DZ65+EB65)*Cadeirante/30*GH$4)</f>
        <v>0</v>
      </c>
      <c r="GI65" s="181">
        <f>((EC65+EE65)*Percapita/30*GI$4)+((ED65+EF65)*Cadeirante/30*GI$4)</f>
        <v>0</v>
      </c>
      <c r="GJ65" s="181">
        <f>((EG65+EI65)*Percapita)+((EH65+EJ65)*Cadeirante)</f>
        <v>0</v>
      </c>
      <c r="GK65" s="258"/>
      <c r="GL65" s="103">
        <f t="shared" si="30"/>
        <v>0</v>
      </c>
      <c r="GM65" s="124"/>
      <c r="GN65" s="182"/>
      <c r="GO65" s="182"/>
      <c r="GP65" s="182"/>
      <c r="GQ65" s="182"/>
      <c r="GR65" s="182"/>
      <c r="GS65" s="182"/>
      <c r="GT65" s="182"/>
      <c r="GU65" s="182"/>
      <c r="GV65" s="182"/>
      <c r="GW65" s="182"/>
      <c r="GX65" s="182"/>
      <c r="GY65" s="182"/>
      <c r="GZ65" s="182"/>
      <c r="HA65" s="182"/>
      <c r="HB65" s="182"/>
      <c r="HC65" s="182"/>
      <c r="HD65" s="182"/>
      <c r="HE65" s="182"/>
      <c r="HF65" s="182"/>
      <c r="HG65" s="182"/>
      <c r="HH65" s="182"/>
      <c r="HI65" s="182"/>
      <c r="HJ65" s="182"/>
      <c r="HK65" s="182"/>
      <c r="HL65" s="182"/>
      <c r="HM65" s="182"/>
      <c r="HN65" s="182"/>
      <c r="HO65" s="182"/>
      <c r="HP65" s="259"/>
      <c r="HQ65" s="64"/>
      <c r="HW65" s="257"/>
      <c r="HY65" s="280">
        <f t="shared" si="82"/>
        <v>0</v>
      </c>
      <c r="HZ65" s="280">
        <f t="shared" si="83"/>
        <v>0</v>
      </c>
      <c r="IA65" s="280">
        <f t="shared" si="84"/>
        <v>0</v>
      </c>
    </row>
    <row r="66" spans="1:237" s="106" customFormat="1" ht="22.5" customHeight="1" x14ac:dyDescent="0.25">
      <c r="A66" t="s">
        <v>3244</v>
      </c>
      <c r="B66" s="522" t="s">
        <v>3245</v>
      </c>
      <c r="C66" s="523">
        <v>1</v>
      </c>
      <c r="D66" s="524" t="s">
        <v>3246</v>
      </c>
      <c r="E66" s="524" t="s">
        <v>3247</v>
      </c>
      <c r="F66" s="525" t="s">
        <v>3181</v>
      </c>
      <c r="G66" s="525" t="s">
        <v>3182</v>
      </c>
      <c r="H66" s="350" t="s">
        <v>2806</v>
      </c>
      <c r="I66" s="351" t="s">
        <v>2806</v>
      </c>
      <c r="J66" s="409" t="s">
        <v>3183</v>
      </c>
      <c r="K66" s="410" t="s">
        <v>3184</v>
      </c>
      <c r="L66" s="329">
        <f>CONTINUA!BV66</f>
        <v>0</v>
      </c>
      <c r="M66" s="329">
        <f>CONTINUA!BW66</f>
        <v>0</v>
      </c>
      <c r="N66" s="895"/>
      <c r="O66" s="896" t="s">
        <v>3416</v>
      </c>
      <c r="P66" s="897">
        <v>0</v>
      </c>
      <c r="Q66" s="400">
        <v>22</v>
      </c>
      <c r="R66" s="401"/>
      <c r="S66" s="400"/>
      <c r="T66" s="401"/>
      <c r="U66" s="400"/>
      <c r="V66" s="401"/>
      <c r="W66" s="400"/>
      <c r="X66" s="401"/>
      <c r="Y66" s="400"/>
      <c r="Z66" s="401"/>
      <c r="AA66" s="400"/>
      <c r="AB66" s="401"/>
      <c r="AC66" s="400"/>
      <c r="AD66" s="401"/>
      <c r="AE66" s="400"/>
      <c r="AF66" s="401"/>
      <c r="AG66" s="400"/>
      <c r="AH66" s="401"/>
      <c r="AI66" s="400"/>
      <c r="AJ66" s="401"/>
      <c r="AK66" s="400"/>
      <c r="AL66" s="401"/>
      <c r="AM66" s="400"/>
      <c r="AN66" s="401"/>
      <c r="AO66" s="400"/>
      <c r="AP66" s="401"/>
      <c r="AQ66" s="400"/>
      <c r="AR66" s="401"/>
      <c r="AS66" s="400"/>
      <c r="AT66" s="401"/>
      <c r="AU66" s="400"/>
      <c r="AV66" s="401"/>
      <c r="AW66" s="400"/>
      <c r="AX66" s="401"/>
      <c r="AY66" s="400"/>
      <c r="AZ66" s="401"/>
      <c r="BA66" s="400"/>
      <c r="BB66" s="401"/>
      <c r="BC66" s="400"/>
      <c r="BD66" s="401"/>
      <c r="BE66" s="400"/>
      <c r="BF66" s="401"/>
      <c r="BG66" s="400"/>
      <c r="BH66" s="401"/>
      <c r="BI66" s="400"/>
      <c r="BJ66" s="401"/>
      <c r="BK66" s="400"/>
      <c r="BL66" s="401"/>
      <c r="BM66" s="400"/>
      <c r="BN66" s="401"/>
      <c r="BO66" s="400"/>
      <c r="BP66" s="401"/>
      <c r="BQ66" s="400"/>
      <c r="BR66" s="401"/>
      <c r="BS66" s="400"/>
      <c r="BT66" s="401"/>
      <c r="BU66" s="400"/>
      <c r="BV66" s="401"/>
      <c r="BW66" s="400"/>
      <c r="BX66" s="401"/>
      <c r="BY66" s="400"/>
      <c r="BZ66" s="401"/>
      <c r="CA66" s="400"/>
      <c r="CB66" s="401"/>
      <c r="CC66" s="400"/>
      <c r="CD66" s="401"/>
      <c r="CE66" s="400"/>
      <c r="CF66" s="401"/>
      <c r="CG66" s="400"/>
      <c r="CH66" s="401"/>
      <c r="CI66" s="400"/>
      <c r="CJ66" s="401"/>
      <c r="CK66" s="400"/>
      <c r="CL66" s="401"/>
      <c r="CM66" s="400"/>
      <c r="CN66" s="401"/>
      <c r="CO66" s="400"/>
      <c r="CP66" s="401"/>
      <c r="CQ66" s="400"/>
      <c r="CR66" s="401"/>
      <c r="CS66" s="400"/>
      <c r="CT66" s="401"/>
      <c r="CU66" s="400"/>
      <c r="CV66" s="401"/>
      <c r="CW66" s="400"/>
      <c r="CX66" s="401"/>
      <c r="CY66" s="400"/>
      <c r="CZ66" s="401"/>
      <c r="DA66" s="400"/>
      <c r="DB66" s="401"/>
      <c r="DC66" s="400"/>
      <c r="DD66" s="401"/>
      <c r="DE66" s="400"/>
      <c r="DF66" s="401"/>
      <c r="DG66" s="400"/>
      <c r="DH66" s="401"/>
      <c r="DI66" s="400"/>
      <c r="DJ66" s="401"/>
      <c r="DK66" s="400"/>
      <c r="DL66" s="401"/>
      <c r="DM66" s="400"/>
      <c r="DN66" s="401"/>
      <c r="DO66" s="400"/>
      <c r="DP66" s="401"/>
      <c r="DQ66" s="400"/>
      <c r="DR66" s="401"/>
      <c r="DS66" s="400"/>
      <c r="DT66" s="401"/>
      <c r="DU66" s="400"/>
      <c r="DV66" s="401"/>
      <c r="DW66" s="400"/>
      <c r="DX66" s="401"/>
      <c r="DY66" s="400"/>
      <c r="DZ66" s="401"/>
      <c r="EA66" s="400"/>
      <c r="EB66" s="401"/>
      <c r="EC66" s="400"/>
      <c r="ED66" s="401"/>
      <c r="EE66" s="400"/>
      <c r="EF66" s="401"/>
      <c r="EG66" s="400"/>
      <c r="EH66" s="401"/>
      <c r="EI66" s="400"/>
      <c r="EJ66" s="447"/>
      <c r="EK66" s="510"/>
      <c r="EL66" s="513"/>
      <c r="EM66" s="520"/>
      <c r="EN66" s="520"/>
      <c r="EO66" s="520"/>
      <c r="EP66" s="171">
        <f t="shared" si="22"/>
        <v>22</v>
      </c>
      <c r="EQ66" s="171">
        <f t="shared" si="23"/>
        <v>0</v>
      </c>
      <c r="ER66" s="171">
        <f t="shared" si="24"/>
        <v>0</v>
      </c>
      <c r="ES66" s="171">
        <f t="shared" si="25"/>
        <v>0</v>
      </c>
      <c r="ET66" s="171">
        <f t="shared" si="26"/>
        <v>0</v>
      </c>
      <c r="EU66" s="171">
        <f t="shared" si="27"/>
        <v>0</v>
      </c>
      <c r="EV66" s="172">
        <f t="shared" si="28"/>
        <v>22</v>
      </c>
      <c r="EW66" s="367">
        <f>IF(C66=4,IF(MAX(Q66:EJ68)&gt;0,(Especiall/30*(IF(($G66-$F66)=($G$5-$F$5),30,IF(DAY($G66)=31,($G66-$F66),($G66-$F66)+1)))),0),0)</f>
        <v>0</v>
      </c>
      <c r="EX66" s="248">
        <f t="shared" ref="EX66:EX69" si="85">FF66</f>
        <v>9803.9000000000015</v>
      </c>
      <c r="EY66" s="174">
        <f>(L66*regular)+(M66*Cadeirantee)</f>
        <v>0</v>
      </c>
      <c r="EZ66" s="249">
        <f>SUMIF(FG66:GJ66,"&gt;0")</f>
        <v>0</v>
      </c>
      <c r="FA66" s="249">
        <f>SUMIF(FG66:GJ66,"&lt;0")+SUMIF(GN66:HP66,"&lt;0")</f>
        <v>0</v>
      </c>
      <c r="FB66" s="174">
        <v>0</v>
      </c>
      <c r="FC66" s="175">
        <f>N66*km*'VALORES TABELA'!$B$13</f>
        <v>0</v>
      </c>
      <c r="FD66" s="250">
        <f>GL66</f>
        <v>0</v>
      </c>
      <c r="FE66" s="176">
        <f>(EW66+EW67+EW68+EW69+EX66+EX67+EX68+EX69+EY66+EY67+EY68+EY69+EY70+EZ66+EZ67+EZ68+EZ69+FA66+FA67+FA68+FA69+FC66+FC67+FC68+FC69+HY66-HZ66-IA66+FD66+FD67+FD68+FD69+FB70)</f>
        <v>9803.9000000000015</v>
      </c>
      <c r="FF66" s="177">
        <f>IF(C66=4,SUM(Q66+Q67+Q68+S66+S67+S68)*Percapita/30*FF$4+(R66+R67+R68+T66+T67+T68)*Cadeirante/30*FF$4,IF(C66=3,IF(Q69+S69=10,Fixo/30*FF$4+(Q66+Q67+Q68+S66+S67+S68)*Percapita/30*FF$4+(R69+T69)*Cadeirante/30*FF$4,IF(Q69+S69&lt;=9,(Q69+S69)*Crechee/30*FF$4)+(R69+T69)*Cadeirante/30*FF$4+(Q66+Q67+Q68+S66+S67+S68)*Percapita/30*FF$4)+IF(Q69+S69&gt;=11,Fixo/30*FF$4+(Q69+S69-10)*Crechee/30*FF$4,0),IF(C66=2,IF(R66+R67+R68+R69+T66+T67+T68+T69=1,Cadeirante/30*FF$4,IF(R66+R67+R68+R69+T66+T67+T68+T69=2,Fixo/30*FF$4,IF(R66+R67+R68+R69+T66+T67+T68+T69&gt;2,Fixo/30*FF$4+(R66+R67+R68+R69+T66+T67+T68+T69-2)*Cadeirante/30*FF$4)))+(Q66+Q67+Q68+S66+S67+S68)*Percapita/30*FF$4+(Q69+S69)*Crechee/30*FF$4,IF(C66=1,IF(Q66+Q67+Q68+R66+R67+R68+S66+S67+S68+T66+T67+T68&lt;=15,(Q66+Q67+Q68+S66+S67+S68)*Percapita/30*FF$4,IF(Q66+Q67+Q68+R66+R67+R68+S66+S67+S68+T66+T67+T68&gt;=16,Fixo/30*FF$4+(Q66+Q67+Q68+R66+R67+R68+S66+S67+S68+T66+T67-16)*Percapita/30*FF$4))))))</f>
        <v>9803.9000000000015</v>
      </c>
      <c r="FG66" s="177">
        <f>IF(C66=4,SUM(U66+U67+U68+W66+W67+W68)*Percapita/30*FG$4+(V66+V67+V68+X66+X67+X68)*Cadeirante/30*FG$4,IF(C66=3,IF(U69+W69=10,Fixo/30*FG$4+(U66+U67+U68+W66+W67+W68)*Percapita/30*FG$4+(V69+X69)*Cadeirante/30*FG$4,IF(U69+W69&lt;=9,(U69+W69)*Crechee/30*FG$4)+(V69+X69)*Cadeirante/30*FG$4+(U66+U67+U68+W66+W67+W68)*Percapita/30*FG$4)+IF(U69+W69&gt;=11,Fixo/30*FG$4+(U69+W69-10)*Crechee/30*FG$4,0),IF(C66=2,IF(V66+V67+V68+V69+X66+X67+X68+X69=1,Cadeirante/30*FG$4,IF(V66+V67+V68+V69+X66+X67+X68+X69=2,Fixo/30*FG$4,IF(V66+V67+V68+V69+X66+X67+X68+X69&gt;2,Fixo/30*FG$4+(V66+V67+V68+V69+X66+X67+X68+X69-2)*Cadeirante/30*FG$4)))+(U66+U67+U68+W66+W67+W68)*Percapita/30*FG$4+(U69+W69)*Crechee/30*FG$4,IF(C66=1,IF(U66+U67+U68+V66+V67+V68+W66+W67+W68+X66+X67+X68&lt;=15,(U66+U67+U68+W66+W67+W68)*Percapita/30*FG$4,IF(U66+U67+U68+V66+V67+V68+W66+W67+W68+X66+X67+X68&gt;=16,Fixo/30*FG$4+(U66+U67+U68+V66+V67+V68+W66+W67+W68+X66+X67-16)*Percapita/30*FG$4))))))</f>
        <v>0</v>
      </c>
      <c r="FH66" s="177">
        <f>IF(C66=4,SUM(Y66+Y67+Y68+AA66+AA67+AA68)*Percapita/30*FH$4+(Z66+Z67+Z68+AB66+AB67+AB68)*Cadeirante/30*FH$4,IF(C66=3,IF(Y69+AA69=10,Fixo/30*FH$4+(Y66+Y67+Y68+AA66+AA67+AA68)*Percapita/30*FH$4+(Z69+AB69)*Cadeirante/30*FH$4,IF(Y69+AA69&lt;=9,(Y69+AA69)*Crechee/30*FH$4)+(Z69+AB69)*Cadeirante/30*FH$4+(Y66+Y67+Y68+AA66+AA67+AA68)*Percapita/30*FH$4)+IF(Y69+AA69&gt;=11,Fixo/30*FH$4+(Y69+AA69-10)*Crechee/30*FH$4,0),IF(C66=2,IF(Z66+Z67+Z68+Z69+AB66+AB67+AB68+AB69=1,Cadeirante/30*FH$4,IF(Z66+Z67+Z68+Z69+AB66+AB67+AB68+AB69=2,Fixo/30*FH$4,IF(Z66+Z67+Z68+Z69+AB66+AB67+AB68+AB69&gt;2,Fixo/30*FH$4+(Z66+Z67+Z68+Z69+AB66+AB67+AB68+AB69-2)*Cadeirante/30*FH$4)))+(Y66+Y67+Y68+AA66+AA67+AA68)*Percapita/30*FH$4+(Y69+AA69)*Crechee/30*FH$4,IF(C66=1,IF(Y66+Y67+Y68+Z66+Z67+Z68+AA66+AA67+AA68+AB66+AB67+AB68&lt;=15,(Y66+Y67+Y68+AA66+AA67+AA68)*Percapita/30*FH$4,IF(Y66+Y67+Y68+Z66+Z67+Z68+AA66+AA67+AA68+AB66+AB67+AB68&gt;=16,Fixo/30*FH$4+(Y66+Y67+Y68+Z66+Z67+Z68+AA66+AA67+AA68+AB66+AB67-16)*Percapita/30*FH$4))))))</f>
        <v>0</v>
      </c>
      <c r="FI66" s="177">
        <f>IF(C66=4,SUM(AC66+AC67+AC68+AE66+AE67+AE68)*Percapita/30*FI$4+(AD66+AD67+AD68+AF66+AF67+AF68)*Cadeirante/30*FI$4,IF(C66=3,IF(AC69+AE69=10,Fixo/30*FI$4+(AC66+AC67+AC68+AE66+AE67+AE68)*Percapita/30*FI$4+(AD69+AF69)*Cadeirante/30*FI$4,IF(AC69+AE69&lt;=9,(AC69+AE69)*Crechee/30*FI$4)+(AD69+AF69)*Cadeirante/30*FI$4+(AC66+AC67+AC68+AE66+AE67+AE68)*Percapita/30*FI$4)+IF(AC69+AE69&gt;=11,Fixo/30*FI$4+(AC69+AE69-10)*Crechee/30*FI$4,0),IF(C66=2,IF(AD66+AD67+AD68+AD69+AF66+AF67+AF68+AF69=1,Cadeirante/30*FI$4,IF(AD66+AD67+AD68+AD69+AF66+AF67+AF68+AF69=2,Fixo/30*FI$4,IF(AD66+AD67+AD68+AD69+AF66+AF67+AF68+AF69&gt;2,Fixo/30*FI$4+(AD66+AD67+AD68+AD69+AF66+AF67+AF68+AF69-2)*Cadeirante/30*FI$4)))+(AC66+AC67+AC68+AE66+AE67+AE68)*Percapita/30*FI$4+(AC69+AE69)*Crechee/30*FI$4,IF(C66=1,IF(AC66+AC67+AC68+AD66+AD67+AD68+AE66+AE67+AE68+AF66+AF67+AF68&lt;=15,(AC66+AC67+AC68+AE66+AE67+AE68)*Percapita/30*FI$4,IF(AC66+AC67+AC68+AD66+AD67+AD68+AE66+AE67+AE68+AF66+AF67+AF68&gt;=16,Fixo/30*FI$4+(AC66+AC67+AC68+AD66+AD67+AD68+AE66+AE67+AE68+AF66+AF67-16)*Percapita/30*FI$4))))))</f>
        <v>0</v>
      </c>
      <c r="FJ66" s="177">
        <f>IF(C66=4,SUM(AG66+AG67+AG68+AI66+AI67+AI68)*Percapita/30*FJ$4+(AH66+AH67+AH68+AJ66+AJ67+AJ68)*Cadeirante/30*FJ$4,IF(C66=3,IF(AG69+AI69=10,Fixo/30*FJ$4+(AG66+AG67+AG68+AI66+AI67+AI68)*Percapita/30*FJ$4+(AH69+AJ69)*Cadeirante/30*FJ$4,IF(AG69+AI69&lt;=9,(AG69+AI69)*Crechee/30*FJ$4)+(AH69+AJ69)*Cadeirante/30*FJ$4+(AG66+AG67+AG68+AI66+AI67+AI68)*Percapita/30*FJ$4)+IF(AG69+AI69&gt;=11,Fixo/30*FJ$4+(AG69+AI69-10)*Crechee/30*FJ$4,0),IF(C66=2,IF(AH66+AH67+AH68+AH69+AJ66+AJ67+AJ68+AJ69=1,Cadeirante/30*FJ$4,IF(AH66+AH67+AH68+AH69+AJ66+AJ67+AJ68+AJ69=2,Fixo/30*FJ$4,IF(AH66+AH67+AH68+AH69+AJ66+AJ67+AJ68+AJ69&gt;2,Fixo/30*FJ$4+(AH66+AH67+AH68+AH69+AJ66+AJ67+AJ68+AJ69-2)*Cadeirante/30*FJ$4)))+(AG66+AG67+AG68+AI66+AI67+AI68)*Percapita/30*FJ$4+(AG69+AI69)*Crechee/30*FJ$4,IF(C66=1,IF(AG66+AG67+AG68+AH66+AH67+AH68+AI66+AI67+AI68+AJ66+AJ67+AJ68&lt;=15,(AG66+AG67+AG68+AI66+AI67+AI68)*Percapita/30*FJ$4,IF(AG66+AG67+AG68+AH66+AH67+AH68+AI66+AI67+AI68+AJ66+AJ67+AJ68&gt;=16,Fixo/30*FJ$4+(AG66+AG67+AG68+AH66+AH67+AH68+AI66+AI67+AI68+AJ66+AJ67-16)*Percapita/30*FJ$4))))))</f>
        <v>0</v>
      </c>
      <c r="FK66" s="177">
        <f>IF(C66=4,SUM(AK66+AK67+AK68+AM66+AM67+AM68)*Percapita/30*FK$4+(AL66+AL67+AL68+AN66+AN67+AN68)*Cadeirante/30*FK$4,IF(C66=3,IF(AK69+AM69=10,Fixo/30*FK$4+(AK66+AK67+AK68+AM66+AM67+AM68)*Percapita/30*FK$4+(AL69+AN69)*Cadeirante/30*FK$4,IF(AK69+AM69&lt;=9,(AK69+AM69)*Crechee/30*FK$4)+(AL69+AN69)*Cadeirante/30*FK$4+(AK66+AK67+AK68+AM66+AM67+AM68)*Percapita/30*FK$4)+IF(AK69+AM69&gt;=11,Fixo/30*FK$4+(AK69+AM69-10)*Crechee/30*FK$4,0),IF(C66=2,IF(AL66+AL67+AL68+AL69+AN66+AN67+AN68+AN69=1,Cadeirante/30*FK$4,IF(AL66+AL67+AL68+AL69+AN66+AN67+AN68+AN69=2,Fixo/30*FK$4,IF(AL66+AL67+AL68+AL69+AN66+AN67+AN68+AN69&gt;2,Fixo/30*FK$4+(AL66+AL67+AL68+AL69+AN66+AN67+AN68+AN69-2)*Cadeirante/30*FK$4)))+(AK66+AK67+AK68+AM66+AM67+AM68)*Percapita/30*FK$4+(AK69+AM69)*Crechee/30*FK$4,IF(C66=1,IF(AK66+AK67+AK68+AL66+AL67+AL68+AM66+AM67+AM68+AN66+AN67+AN68&lt;=15,(AK66+AK67+AK68+AM66+AM67+AM68)*Percapita/30*FK$4,IF(AK66+AK67+AK68+AL66+AL67+AL68+AM66+AM67+AM68+AN66+AN67+AN68&gt;=16,Fixo/30*FK$4+(AK66+AK67+AK68+AL66+AL67+AL68+AM66+AM67+AM68+AN66+AN67-16)*Percapita/30*FK$4))))))</f>
        <v>0</v>
      </c>
      <c r="FL66" s="177">
        <f>IF(C66=4,SUM(AO66+AO67+AO68+AQ66+AQ67+AQ68)*Percapita/30*FL$4+(AP66+AP67+AP68+AR66+AR67+AR68)*Cadeirante/30*FL$4,IF(C66=3,IF(AO69+AQ69=10,Fixo/30*FL$4+(AO66+AO67+AO68+AQ66+AQ67+AQ68)*Percapita/30*FL$4+(AP69+AR69)*Cadeirante/30*FL$4,IF(AO69+AQ69&lt;=9,(AO69+AQ69)*Crechee/30*FL$4)+(AP69+AR69)*Cadeirante/30*FL$4+(AO66+AO67+AO68+AQ66+AQ67+AQ68)*Percapita/30*FL$4)+IF(AO69+AQ69&gt;=11,Fixo/30*FL$4+(AO69+AQ69-10)*Crechee/30*FL$4,0),IF(C66=2,IF(AP66+AP67+AP68+AP69+AR66+AR67+AR68+AR69=1,Cadeirante/30*FL$4,IF(AP66+AP67+AP68+AP69+AR66+AR67+AR68+AR69=2,Fixo/30*FL$4,IF(AP66+AP67+AP68+AP69+AR66+AR67+AR68+AR69&gt;2,Fixo/30*FL$4+(AP66+AP67+AP68+AP69+AR66+AR67+AR68+AR69-2)*Cadeirante/30*FL$4)))+(AO66+AO67+AO68+AQ66+AQ67+AQ68)*Percapita/30*FL$4+(AO69+AQ69)*Crechee/30*FL$4,IF(C66=1,IF(AO66+AO67+AO68+AP66+AP67+AP68+AQ66+AQ67+AQ68+AR66+AR67+AR68&lt;=15,(AO66+AO67+AO68+AQ66+AQ67+AQ68)*Percapita/30*FL$4,IF(AO66+AO67+AO68+AP66+AP67+AP68+AQ66+AQ67+AQ68+AR66+AR67+AR68&gt;=16,Fixo/30*FL$4+(AO66+AO67+AO68+AP66+AP67+AP68+AQ66+AQ67+AQ68+AR66+AR67-16)*Percapita/30*FL$4))))))</f>
        <v>0</v>
      </c>
      <c r="FM66" s="177">
        <f>IF(C66=4,SUM(AS66+AS67+AS68+AU66+AU67+AU68)*Percapita/30*FM$4+(AT66+AT67+AT68+AV66+AV67+AV68)*Cadeirante/30*FM$4,IF(C66=3,IF(AS69+AU69=10,Fixo/30*FM$4+(AS66+AS67+AS68+AU66+AU67+AU68)*Percapita/30*FM$4+(AT69+AV69)*Cadeirante/30*FM$4,IF(AS69+AU69&lt;=9,(AS69+AU69)*Crechee/30*FM$4)+(AT69+AV69)*Cadeirante/30*FM$4+(AS66+AS67+AS68+AU66+AU67+AU68)*Percapita/30*FM$4)+IF(AS69+AU69&gt;=11,Fixo/30*FM$4+(AS69+AU69-10)*Crechee/30*FM$4,0),IF(C66=2,IF(AT66+AT67+AT68+AT69+AV66+AV67+AV68+AV69=1,Cadeirante/30*FM$4,IF(AT66+AT67+AT68+AT69+AV66+AV67+AV68+AV69=2,Fixo/30*FM$4,IF(AT66+AT67+AT68+AT69+AV66+AV67+AV68+AV69&gt;2,Fixo/30*FM$4+(AT66+AT67+AT68+AT69+AV66+AV67+AV68+AV69-2)*Cadeirante/30*FM$4)))+(AS66+AS67+AS68+AU66+AU67+AU68)*Percapita/30*FM$4+(AS69+AU69)*Crechee/30*FM$4,IF(C66=1,IF(AS66+AS67+AS68+AT66+AT67+AT68+AU66+AU67+AU68+AV66+AV67+AV68&lt;=15,(AS66+AS67+AS68+AU66+AU67+AU68)*Percapita/30*FM$4,IF(AS66+AS67+AS68+AT66+AT67+AT68+AU66+AU67+AU68+AV66+AV67+AV68&gt;=16,Fixo/30*FM$4+(AS66+AS67+AS68+AT66+AT67+AT68+AU66+AU67+AU68+AV66+AV67-16)*Percapita/30*FM$4))))))</f>
        <v>0</v>
      </c>
      <c r="FN66" s="177">
        <f>IF(C66=4,SUM(AW66+AW67+AW68+AY66+AY67+AY68)*Percapita/30*FN$4+(AX66+AX67+AX68+AZ66+AZ67+AZ68)*Cadeirante/30*FN$4,IF(C66=3,IF(AW69+AY69=10,Fixo/30*FN$4+(AW66+AW67+AW68+AY66+AY67+AY68)*Percapita/30*FN$4+(AX69+AZ69)*Cadeirante/30*FN$4,IF(AW69+AY69&lt;=9,(AW69+AY69)*Crechee/30*FN$4)+(AX69+AZ69)*Cadeirante/30*FN$4+(AW66+AW67+AW68+AY66+AY67+AY68)*Percapita/30*FN$4)+IF(AW69+AY69&gt;=11,Fixo/30*FN$4+(AW69+AY69-10)*Crechee/30*FN$4,0),IF(C66=2,IF(AX66+AX67+AX68+AX69+AZ66+AZ67+AZ68+AZ69=1,Cadeirante/30*FN$4,IF(AX66+AX67+AX68+AX69+AZ66+AZ67+AZ68+AZ69=2,Fixo/30*FN$4,IF(AX66+AX67+AX68+AX69+AZ66+AZ67+AZ68+AZ69&gt;2,Fixo/30*FN$4+(AX66+AX67+AX68+AX69+AZ66+AZ67+AZ68+AZ69-2)*Cadeirante/30*FN$4)))+(AW66+AW67+AW68+AY66+AY67+AY68)*Percapita/30*FN$4+(AW69+AY69)*Crechee/30*FN$4,IF(C66=1,IF(AW66+AW67+AW68+AX66+AX67+AX68+AY66+AY67+AY68+AZ66+AZ67+AZ68&lt;=15,(AW66+AW67+AW68+AY66+AY67+AY68)*Percapita/30*FN$4,IF(AW66+AW67+AW68+AX66+AX67+AX68+AY66+AY67+AY68+AZ66+AZ67+AZ68&gt;=16,Fixo/30*FN$4+(AW66+AW67+AW68+AX66+AX67+AX68+AY66+AY67+AY68+AZ66+AZ67-16)*Percapita/30*FN$4))))))</f>
        <v>0</v>
      </c>
      <c r="FO66" s="177">
        <f>IF(C66=4,SUM(BA66+BA67+BA68+BC66+BC67+BC68)*Percapita/30*FO$4+(BB66+BB67+BB68+BD66+BD67+BD68)*Cadeirante/30*FO$4,IF(C66=3,IF(BA69+BC69=10,Fixo/30*FO$4+(BA66+BA67+BA68+BC66+BC67+BC68)*Percapita/30*FO$4+(BB69+BD69)*Cadeirante/30*FO$4,IF(BA69+BC69&lt;=9,(BA69+BC69)*Crechee/30*FO$4)+(BB69+BD69)*Cadeirante/30*FO$4+(BA66+BA67+BA68+BC66+BC67+BC68)*Percapita/30*FO$4)+IF(BA69+BC69&gt;=11,Fixo/30*FO$4+(BA69+BC69-10)*Crechee/30*FO$4,0),IF(C66=2,IF(BB66+BB67+BB68+BB69+BD66+BD67+BD68+BD69=1,Cadeirante/30*FO$4,IF(BB66+BB67+BB68+BB69+BD66+BD67+BD68+BD69=2,Fixo/30*FO$4,IF(BB66+BB67+BB68+BB69+BD66+BD67+BD68+BD69&gt;2,Fixo/30*FO$4+(BB66+BB67+BB68+BB69+BD66+BD67+BD68+BD69-2)*Cadeirante/30*FO$4)))+(BA66+BA67+BA68+BC66+BC67+BC68)*Percapita/30*FO$4+(BA69+BC69)*Crechee/30*FO$4,IF(C66=1,IF(BA66+BA67+BA68+BB66+BB67+BB68+BC66+BC67+BC68+BD66+BD67+BD68&lt;=15,(BA66+BA67+BA68+BC66+BC67+BC68)*Percapita/30*FO$4,IF(BA66+BA67+BA68+BB66+BB67+BB68+BC66+BC67+BC68+BD66+BD67+BD68&gt;=16,Fixo/30*FO$4+(BA66+BA67+BA68+BB66+BB67+BB68+BC66+BC67+BC68+BD66+BD67-16)*Percapita/30*FO$4))))))</f>
        <v>0</v>
      </c>
      <c r="FP66" s="177">
        <f>IF(C66=4,SUM(BE66+BE67+BE68+BG66+BG67+BG68)*Percapita/30*FP$4+(BF66+BF67+BF68+BH66+BH67+BH68)*Cadeirante/30*FP$4,IF(C66=3,IF(BE69+BG69=10,Fixo/30*FP$4+(BE66+BE67+BE68+BG66+BG67+BG68)*Percapita/30*FP$4+(BF69+BH69)*Cadeirante/30*FP$4,IF(BE69+BG69&lt;=9,(BE69+BG69)*Crechee/30*FP$4)+(BF69+BH69)*Cadeirante/30*FP$4+(BE66+BE67+BE68+BG66+BG67+BG68)*Percapita/30*FP$4)+IF(BE69+BG69&gt;=11,Fixo/30*FP$4+(BE69+BG69-10)*Crechee/30*FP$4,0),IF(C66=2,IF(BF66+BF67+BF68+BF69+BH66+BH67+BH68+BH69=1,Cadeirante/30*FP$4,IF(BF66+BF67+BF68+BF69+BH66+BH67+BH68+BH69=2,Fixo/30*FP$4,IF(BF66+BF67+BF68+BF69+BH66+BH67+BH68+BH69&gt;2,Fixo/30*FP$4+(BF66+BF67+BF68+BF69+BH66+BH67+BH68+BH69-2)*Cadeirante/30*FP$4)))+(BE66+BE67+BE68+BG66+BG67+BG68)*Percapita/30*FP$4+(BE69+BG69)*Crechee/30*FP$4,IF(C66=1,IF(BE66+BE67+BE68+BF66+BF67+BF68+BG66+BG67+BG68+BH66+BH67+BH68&lt;=15,(BE66+BE67+BE68+BG66+BG67+BG68)*Percapita/30*FP$4,IF(BE66+BE67+BE68+BF66+BF67+BF68+BG66+BG67+BG68+BH66+BH67+BH68&gt;=16,Fixo/30*FP$4+(BE66+BE67+BE68+BF66+BF67+BF68+BG66+BG67+BG68+BH66+BH67-16)*Percapita/30*FP$4))))))</f>
        <v>0</v>
      </c>
      <c r="FQ66" s="177">
        <f>IF(C66=4,SUM(BI66+BI67+BI68+BK66+BK67+BK68)*Percapita/30*FQ$4+(BJ66+BJ67+BJ68+BL66+BL67+BL68)*Cadeirante/30*FQ$4,IF(C66=3,IF(BI69+BK69=10,Fixo/30*FQ$4+(BI66+BI67+BI68+BK66+BK67+BK68)*Percapita/30*FQ$4+(BJ69+BL69)*Cadeirante/30*FQ$4,IF(BI69+BK69&lt;=9,(BI69+BK69)*Crechee/30*FQ$4)+(BJ69+BL69)*Cadeirante/30*FQ$4+(BI66+BI67+BI68+BK66+BK67+BK68)*Percapita/30*FQ$4)+IF(BI69+BK69&gt;=11,Fixo/30*FQ$4+(BI69+BK69-10)*Crechee/30*FQ$4,0),IF(C66=2,IF(BJ66+BJ67+BJ68+BJ69+BL66+BL67+BL68+BL69=1,Cadeirante/30*FQ$4,IF(BJ66+BJ67+BJ68+BJ69+BL66+BL67+BL68+BL69=2,Fixo/30*FQ$4,IF(BJ66+BJ67+BJ68+BJ69+BL66+BL67+BL68+BL69&gt;2,Fixo/30*FQ$4+(BJ66+BJ67+BJ68+BJ69+BL66+BL67+BL68+BL69-2)*Cadeirante/30*FQ$4)))+(BI66+BI67+BI68+BK66+BK67+BK68)*Percapita/30*FQ$4+(BI69+BK69)*Crechee/30*FQ$4,IF(C66=1,IF(BI66+BI67+BI68+BJ66+BJ67+BJ68+BK66+BK67+BK68+BL66+BL67+BL68&lt;=15,(BI66+BI67+BI68+BK66+BK67+BK68)*Percapita/30*FQ$4,IF(BI66+BI67+BI68+BJ66+BJ67+BJ68+BK66+BK67+BK68+BL66+BL67+BL68&gt;=16,Fixo/30*FQ$4+(BI66+BI67+BI68+BJ66+BJ67+BJ68+BK66+BK67+BK68+BL66+BL67-16)*Percapita/30*FQ$4))))))</f>
        <v>0</v>
      </c>
      <c r="FR66" s="177">
        <f>IF(C66=4,SUM(BM66+BM67+BM68+BO66+BO67+BO68)*Percapita/30*FR$4+(BN66+BN67+BN68+BP66+BP67+BP68)*Cadeirante/30*FR$4,IF(C66=3,IF(BM69+BO69=10,Fixo/30*FR$4+(BM66+BM67+BM68+BO66+BO67+BO68)*Percapita/30*FR$4+(BN69+BP69)*Cadeirante/30*FR$4,IF(BM69+BO69&lt;=9,(BM69+BO69)*Crechee/30*FR$4)+(BN69+BP69)*Cadeirante/30*FR$4+(BM66+BM67+BM68+BO66+BO67+BO68)*Percapita/30*FR$4)+IF(BM69+BO69&gt;=11,Fixo/30*FR$4+(BM69+BO69-10)*Crechee/30*FR$4,0),IF(C66=2,IF(BN66+BN67+BN68+BN69+BP66+BP67+BP68+BP69=1,Cadeirante/30*FR$4,IF(BN66+BN67+BN68+BN69+BP66+BP67+BP68+BP69=2,Fixo/30*FR$4,IF(BN66+BN67+BN68+BN69+BP66+BP67+BP68+BP69&gt;2,Fixo/30*FR$4+(BN66+BN67+BN68+BN69+BP66+BP67+BP68+BP69-2)*Cadeirante/30*FR$4)))+(BM66+BM67+BM68+BO66+BO67+BO68)*Percapita/30*FR$4+(BM69+BO69)*Crechee/30*FR$4,IF(C66=1,IF(BM66+BM67+BM68+BN66+BN67+BN68+BO66+BO67+BO68+BP66+BP67+BP68&lt;=15,(BM66+BM67+BM68+BO66+BO67+BO68)*Percapita/30*FR$4,IF(BM66+BM67+BM68+BN66+BN67+BN68+BO66+BO67+BO68+BP66+BP67+BP68&gt;=16,Fixo/30*FR$4+(BM66+BM67+BM68+BN66+BN67+BN68+BO66+BO67+BO68+BP66+BP67-16)*Percapita/30*FR$4))))))</f>
        <v>0</v>
      </c>
      <c r="FS66" s="177">
        <f>IF(C66=4,SUM(BQ66+BQ67+BQ68+BS66+BS67+BS68)*Percapita/30*FS$4+(BR66+BR67+BR68+BT66+BT67+BT68)*Cadeirante/30*FS$4,IF(C66=3,IF(BQ69+BS69=10,Fixo/30*FS$4+(BQ66+BQ67+BQ68+BS66+BS67+BS68)*Percapita/30*FS$4+(BR69+BT69)*Cadeirante/30*FS$4,IF(BQ69+BS69&lt;=9,(BQ69+BS69)*Crechee/30*FS$4)+(BR69+BT69)*Cadeirante/30*FS$4+(BQ66+BQ67+BQ68+BS66+BS67+BS68)*Percapita/30*FS$4)+IF(BQ69+BS69&gt;=11,Fixo/30*FS$4+(BQ69+BS69-10)*Crechee/30*FS$4,0),IF(C66=2,IF(BR66+BR67+BR68+BR69+BT66+BT67+BT68+BT69=1,Cadeirante/30*FS$4,IF(BR66+BR67+BR68+BR69+BT66+BT67+BT68+BT69=2,Fixo/30*FS$4,IF(BR66+BR67+BR68+BR69+BT66+BT67+BT68+BT69&gt;2,Fixo/30*FS$4+(BR66+BR67+BR68+BR69+BT66+BT67+BT68+BT69-2)*Cadeirante/30*FS$4)))+(BQ66+BQ67+BQ68+BS66+BS67+BS68)*Percapita/30*FS$4+(BQ69+BS69)*Crechee/30*FS$4,IF(C66=1,IF(BQ66+BQ67+BQ68+BR66+BR67+BR68+BS66+BS67+BS68+BT66+BT67+BT68&lt;=15,(BQ66+BQ67+BQ68+BS66+BS67+BS68)*Percapita/30*FS$4,IF(BQ66+BQ67+BQ68+BR66+BR67+BR68+BS66+BS67+BS68+BT66+BT67+BT68&gt;=16,Fixo/30*FS$4+(BQ66+BQ67+BQ68+BR66+BR67+BR68+BS66+BS67+BS68+BT66+BT67-16)*Percapita/30*FS$4))))))</f>
        <v>0</v>
      </c>
      <c r="FT66" s="177">
        <f>IF(C66=4,SUM(BU66+BU67+BU68+BW66+BW67+BW68)*Percapita/30*FT$4+(BV66+BV67+BV68+BX66+BX67+BX68)*Cadeirante/30*FT$4,IF(C66=3,IF(BU69+BW69=10,Fixo/30*FT$4+(BU66+BU67+BU68+BW66+BW67+BW68)*Percapita/30*FT$4+(BV69+BX69)*Cadeirante/30*FT$4,IF(BU69+BW69&lt;=9,(BU69+BW69)*Crechee/30*FT$4)+(BV69+BX69)*Cadeirante/30*FT$4+(BU66+BU67+BU68+BW66+BW67+BW68)*Percapita/30*FT$4)+IF(BU69+BW69&gt;=11,Fixo/30*FT$4+(BU69+BW69-10)*Crechee/30*FT$4,0),IF(C66=2,IF(BV66+BV67+BV68+BV69+BX66+BX67+BX68+BX69=1,Cadeirante/30*FT$4,IF(BV66+BV67+BV68+BV69+BX66+BX67+BX68+BX69=2,Fixo/30*FT$4,IF(BV66+BV67+BV68+BV69+BX66+BX67+BX68+BX69&gt;2,Fixo/30*FT$4+(BV66+BV67+BV68+BV69+BX66+BX67+BX68+BX69-2)*Cadeirante/30*FT$4)))+(BU66+BU67+BU68+BW66+BW67+BW68)*Percapita/30*FT$4+(BU69+BW69)*Crechee/30*FT$4,IF(C66=1,IF(BU66+BU67+BU68+BV66+BV67+BV68+BW66+BW67+BW68+BX66+BX67+BX68&lt;=15,(BU66+BU67+BU68+BW66+BW67+BW68)*Percapita/30*FT$4,IF(BU66+BU67+BU68+BV66+BV67+BV68+BW66+BW67+BW68+BX66+BX67+BX68&gt;=16,Fixo/30*FT$4+(BU66+BU67+BU68+BV66+BV67+BV68+BW66+BW67+BW68+BX66+BX67-16)*Percapita/30*FT$4))))))</f>
        <v>0</v>
      </c>
      <c r="FU66" s="177">
        <f>IF(C66=4,SUM(BY66+BY67+BY68+CA66+CA67+CA68)*Percapita/30*FU$4+(BZ66+BZ67+BZ68+CB66+CB67+CB68)*Cadeirante/30*FU$4,IF(C66=3,IF(BY69+CA69=10,Fixo/30*FU$4+(BY66+BY67+BY68+CA66+CA67+CA68)*Percapita/30*FU$4+(BZ69+CB69)*Cadeirante/30*FU$4,IF(BY69+CA69&lt;=9,(BY69+CA69)*Crechee/30*FU$4)+(BZ69+CB69)*Cadeirante/30*FU$4+(BY66+BY67+BY68+CA66+CA67+CA68)*Percapita/30*FU$4)+IF(BY69+CA69&gt;=11,Fixo/30*FU$4+(BY69+CA69-10)*Crechee/30*FU$4,0),IF(C66=2,IF(BZ66+BZ67+BZ68+BZ69+CB66+CB67+CB68+CB69=1,Cadeirante/30*FU$4,IF(BZ66+BZ67+BZ68+BZ69+CB66+CB67+CB68+CB69=2,Fixo/30*FU$4,IF(BZ66+BZ67+BZ68+BZ69+CB66+CB67+CB68+CB69&gt;2,Fixo/30*FU$4+(BZ66+BZ67+BZ68+BZ69+CB66+CB67+CB68+CB69-2)*Cadeirante/30*FU$4)))+(BY66+BY67+BY68+CA66+CA67+CA68)*Percapita/30*FU$4+(BY69+CA69)*Crechee/30*FU$4,IF(C66=1,IF(BY66+BY67+BY68+BZ66+BZ67+BZ68+CA66+CA67+CA68+CB66+CB67+CB68&lt;=15,(BY66+BY67+BY68+CA66+CA67+CA68)*Percapita/30*FU$4,IF(BY66+BY67+BY68+BZ66+BZ67+BZ68+CA66+CA67+CA68+CB66+CB67+CB68&gt;=16,Fixo/30*FU$4+(BY66+BY67+BY68+BZ66+BZ67+BZ68+CA66+CA67+CA68+CB66+CB67-16)*Percapita/30*FU$4))))))</f>
        <v>0</v>
      </c>
      <c r="FV66" s="177">
        <f>IF(C66=4,SUM(CC66+CC67+CC68+CE66+CE67+CE68)*Percapita/30*FV$4+(CD66+CD67+CD68+CF66+CF67+CF68)*Cadeirante/30*FV$4,IF(C66=3,IF(CC69+CE69=10,Fixo/30*FV$4+(CC66+CC67+CC68+CE66+CE67+CE68)*Percapita/30*FV$4+(CD69+CF69)*Cadeirante/30*FV$4,IF(CC69+CE69&lt;=9,(CC69+CE69)*Crechee/30*FV$4)+(CD69+CF69)*Cadeirante/30*FV$4+(CC66+CC67+CC68+CE66+CE67+CE68)*Percapita/30*FV$4)+IF(CC69+CE69&gt;=11,Fixo/30*FV$4+(CC69+CE69-10)*Crechee/30*FV$4,0),IF(C66=2,IF(CD66+CD67+CD68+CD69+CF66+CF67+CF68+CF69=1,Cadeirante/30*FV$4,IF(CD66+CD67+CD68+CD69+CF66+CF67+CF68+CF69=2,Fixo/30*FV$4,IF(CD66+CD67+CD68+CD69+CF66+CF67+CF68+CF69&gt;2,Fixo/30*FV$4+(CD66+CD67+CD68+CD69+CF66+CF67+CF68+CF69-2)*Cadeirante/30*FV$4)))+(CC66+CC67+CC68+CE66+CE67+CE68)*Percapita/30*FV$4+(CC69+CE69)*Crechee/30*FV$4,IF(C66=1,IF(CC66+CC67+CC68+CD66+CD67+CD68+CE66+CE67+CE68+CF66+CF67+CF68&lt;=15,(CC66+CC67+CC68+CE66+CE67+CE68)*Percapita/30*FV$4,IF(CC66+CC67+CC68+CD66+CD67+CD68+CE66+CE67+CE68+CF66+CF67+CF68&gt;=16,Fixo/30*FV$4+(CC66+CC67+CC68+CD66+CD67+CD68+CE66+CE67+CE68+CF66+CF67-16)*Percapita/30*FV$4))))))</f>
        <v>0</v>
      </c>
      <c r="FW66" s="177">
        <f>IF(C66=4,SUM(CG66+CG67+CG68+CI66+CI67+CI68)*Percapita/30*FW$4+(CH66+CH67+CH68+CJ66+CJ67+CJ68)*Cadeirante/30*FW$4,IF(C66=3,IF(CG69+CI69=10,Fixo/30*FW$4+(CG66+CG67+CG68+CI66+CI67+CI68)*Percapita/30*FW$4+(CH69+CJ69)*Cadeirante/30*FW$4,IF(CG69+CI69&lt;=9,(CG69+CI69)*Crechee/30*FW$4)+(CH69+CJ69)*Cadeirante/30*FW$4+(CG66+CG67+CG68+CI66+CI67+CI68)*Percapita/30*FW$4)+IF(CG69+CI69&gt;=11,Fixo/30*FW$4+(CG69+CI69-10)*Crechee/30*FW$4,0),IF(C66=2,IF(CH66+CH67+CH68+CH69+CJ66+CJ67+CJ68+CJ69=1,Cadeirante/30*FW$4,IF(CH66+CH67+CH68+CH69+CJ66+CJ67+CJ68+CJ69=2,Fixo/30*FW$4,IF(CH66+CH67+CH68+CH69+CJ66+CJ67+CJ68+CJ69&gt;2,Fixo/30*FW$4+(CH66+CH67+CH68+CH69+CJ66+CJ67+CJ68+CJ69-2)*Cadeirante/30*FW$4)))+(CG66+CG67+CG68+CI66+CI67+CI68)*Percapita/30*FW$4+(CG69+CI69)*Crechee/30*FW$4,IF(C66=1,IF(CG66+CG67+CG68+CH66+CH67+CH68+CI66+CI67+CI68+CJ66+CJ67+CJ68&lt;=15,(CG66+CG67+CG68+CI66+CI67+CI68)*Percapita/30*FW$4,IF(CG66+CG67+CG68+CH66+CH67+CH68+CI66+CI67+CI68+CJ66+CJ67+CJ68&gt;=16,Fixo/30*FW$4+(CG66+CG67+CG68+CH66+CH67+CH68+CI66+CI67+CI68+CJ66+CJ67-16)*Percapita/30*FW$4))))))</f>
        <v>0</v>
      </c>
      <c r="FX66" s="177">
        <f>IF(C66=4,SUM(CK66+CK67+CK68+CM66+CM67+CM68)*Percapita/30*FX$4+(CL66+CL67+CL68+CN66+CN67+CN68)*Cadeirante/30*FX$4,IF(C66=3,IF(CK69+CM69=10,Fixo/30*FX$4+(CK66+CK67+CK68+CM66+CM67+CM68)*Percapita/30*FX$4+(CL69+CN69)*Cadeirante/30*FX$4,IF(CK69+CM69&lt;=9,(CK69+CM69)*Crechee/30*FX$4)+(CL69+CN69)*Cadeirante/30*FX$4+(CK66+CK67+CK68+CM66+CM67+CM68)*Percapita/30*FX$4)+IF(CK69+CM69&gt;=11,Fixo/30*FX$4+(CK69+CM69-10)*Crechee/30*FX$4,0),IF(C66=2,IF(CL66+CL67+CL68+CL69+CN66+CN67+CN68+CN69=1,Cadeirante/30*FX$4,IF(CL66+CL67+CL68+CL69+CN66+CN67+CN68+CN69=2,Fixo/30*FX$4,IF(CL66+CL67+CL68+CL69+CN66+CN67+CN68+CN69&gt;2,Fixo/30*FX$4+(CL66+CL67+CL68+CL69+CN66+CN67+CN68+CN69-2)*Cadeirante/30*FX$4)))+(CK66+CK67+CK68+CM66+CM67+CM68)*Percapita/30*FX$4+(CK69+CM69)*Crechee/30*FX$4,IF(C66=1,IF(CK66+CK67+CK68+CL66+CL67+CL68+CM66+CM67+CM68+CN66+CN67+CN68&lt;=15,(CK66+CK67+CK68+CM66+CM67+CM68)*Percapita/30*FX$4,IF(CK66+CK67+CK68+CL66+CL67+CL68+CM66+CM67+CM68+CN66+CN67+CN68&gt;=16,Fixo/30*FX$4+(CK66+CK67+CK68+CL66+CL67+CL68+CM66+CM67+CM68+CN66+CN67-16)*Percapita/30*FX$4))))))</f>
        <v>0</v>
      </c>
      <c r="FY66" s="177">
        <f>IF(C66=4,SUM(CO66+CO67+CO68+CQ66+CQ67+CQ68)*Percapita/30*FY$4+(CP66+CP67+CP68+CR66+CR67+CR68)*Cadeirante/30*FY$4,IF(C66=3,IF(CO69+CQ69=10,Fixo/30*FY$4+(CO66+CO67+CO68+CQ66+CQ67+CQ68)*Percapita/30*FY$4+(CP69+CR69)*Cadeirante/30*FY$4,IF(CO69+CQ69&lt;=9,(CO69+CQ69)*Crechee/30*FY$4)+(CP69+CR69)*Cadeirante/30*FY$4+(CO66+CO67+CO68+CQ66+CQ67+CQ68)*Percapita/30*FY$4)+IF(CO69+CQ69&gt;=11,Fixo/30*FY$4+(CO69+CQ69-10)*Crechee/30*FY$4,0),IF(C66=2,IF(CP66+CP67+CP68+CP69+CR66+CR67+CR68+CR69=1,Cadeirante/30*FY$4,IF(CP66+CP67+CP68+CP69+CR66+CR67+CR68+CR69=2,Fixo/30*FY$4,IF(CP66+CP67+CP68+CP69+CR66+CR67+CR68+CR69&gt;2,Fixo/30*FY$4+(CP66+CP67+CP68+CP69+CR66+CR67+CR68+CR69-2)*Cadeirante/30*FY$4)))+(CO66+CO67+CO68+CQ66+CQ67+CQ68)*Percapita/30*FY$4+(CO69+CQ69)*Crechee/30*FY$4,IF(C66=1,IF(CO66+CO67+CO68+CP66+CP67+CP68+CQ66+CQ67+CQ68+CR66+CR67+CR68&lt;=15,(CO66+CO67+CO68+CQ66+CQ67+CQ68)*Percapita/30*FY$4,IF(CO66+CO67+CO68+CP66+CP67+CP68+CQ66+CQ67+CQ68+CR66+CR67+CR68&gt;=16,Fixo/30*FY$4+(CO66+CO67+CO68+CP66+CP67+CP68+CQ66+CQ67+CQ68+CR66+CR67-16)*Percapita/30*FY$4))))))</f>
        <v>0</v>
      </c>
      <c r="FZ66" s="177">
        <f>IF(C66=4,SUM(CS66+CS67+CS68+CU66+CU67+CU68)*Percapita/30*FZ$4+(CT66+CT67+CT68+CV66+CV67+CV68)*Cadeirante/30*FZ$4,IF(C66=3,IF(CS69+CU69=10,Fixo/30*FZ$4+(CS66+CS67+CS68+CU66+CU67+CU68)*Percapita/30*FZ$4+(CT69+CV69)*Cadeirante/30*FZ$4,IF(CS69+CU69&lt;=9,(CS69+CU69)*Crechee/30*FZ$4)+(CT69+CV69)*Cadeirante/30*FZ$4+(CS66+CS67+CS68+CU66+CU67+CU68)*Percapita/30*FZ$4)+IF(CS69+CU69&gt;=11,Fixo/30*FZ$4+(CS69+CU69-10)*Crechee/30*FZ$4,0),IF(C66=2,IF(CT66+CT67+CT68+CT69+CV66+CV67+CV68+CV69=1,Cadeirante/30*FZ$4,IF(CT66+CT67+CT68+CT69+CV66+CV67+CV68+CV69=2,Fixo/30*FZ$4,IF(CT66+CT67+CT68+CT69+CV66+CV67+CV68+CV69&gt;2,Fixo/30*FZ$4+(CT66+CT67+CT68+CT69+CV66+CV67+CV68+CV69-2)*Cadeirante/30*FZ$4)))+(CS66+CS67+CS68+CU66+CU67+CU68)*Percapita/30*FZ$4+(CS69+CU69)*Crechee/30*FZ$4,IF(C66=1,IF(CS66+CS67+CS68+CT66+CT67+CT68+CU66+CU67+CU68+CV66+CV67+CV68&lt;=15,(CS66+CS67+CS68+CU66+CU67+CU68)*Percapita/30*FZ$4,IF(CS66+CS67+CS68+CT66+CT67+CT68+CU66+CU67+CU68+CV66+CV67+CV68&gt;=16,Fixo/30*FZ$4+(CS66+CS67+CS68+CT66+CT67+CT68+CU66+CU67+CU68+CV66+CV67-16)*Percapita/30*FZ$4))))))</f>
        <v>0</v>
      </c>
      <c r="GA66" s="177">
        <f>IF(C66=4,SUM(CW66+CW67+CW68+CY66+CY67+CY68)*Percapita/30*GA$4+(CX66+CX67+CX68+CZ66+CZ67+CZ68)*Cadeirante/30*GA$4,IF(C66=3,IF(CW69+CY69=10,Fixo/30*GA$4+(CW66+CW67+CW68+CY66+CY67+CY68)*Percapita/30*GA$4+(CX69+CZ69)*Cadeirante/30*GA$4,IF(CW69+CY69&lt;=9,(CW69+CY69)*Crechee/30*GA$4)+(CX69+CZ69)*Cadeirante/30*GA$4+(CW66+CW67+CW68+CY66+CY67+CY68)*Percapita/30*GA$4)+IF(CW69+CY69&gt;=11,Fixo/30*GA$4+(CW69+CY69-10)*Crechee/30*GA$4,0),IF(C66=2,IF(CX66+CX67+CX68+CX69+CZ66+CZ67+CZ68+CZ69=1,Cadeirante/30*GA$4,IF(CX66+CX67+CX68+CX69+CZ66+CZ67+CZ68+CZ69=2,Fixo/30*GA$4,IF(CX66+CX67+CX68+CX69+CZ66+CZ67+CZ68+CZ69&gt;2,Fixo/30*GA$4+(CX66+CX67+CX68+CX69+CZ66+CZ67+CZ68+CZ69-2)*Cadeirante/30*GA$4)))+(CW66+CW67+CW68+CY66+CY67+CY68)*Percapita/30*GA$4+(CW69+CY69)*Crechee/30*GA$4,IF(C66=1,IF(CW66+CW67+CW68+CX66+CX67+CX68+CY66+CY67+CY68+CZ66+CZ67+CZ68&lt;=15,(CW66+CW67+CW68+CY66+CY67+CY68)*Percapita/30*GA$4,IF(CW66+CW67+CW68+CX66+CX67+CX68+CY66+CY67+CY68+CZ66+CZ67+CZ68&gt;=16,Fixo/30*GA$4+(CW66+CW67+CW68+CX66+CX67+CX68+CY66+CY67+CY68+CZ66+CZ67-16)*Percapita/30*GA$4))))))</f>
        <v>0</v>
      </c>
      <c r="GB66" s="177">
        <f>IF(C66=4,SUM(DA66+DA67+DA68+DC66+DC67+DC68)*Percapita/30*GB$4+(DB66+DB67+DB68+DD66+DD67+DD68)*Cadeirante/30*GB$4,IF(C66=3,IF(DA69+DC69=10,Fixo/30*GB$4+(DA66+DA67+DA68+DC66+DC67+DC68)*Percapita/30*GB$4+(DB69+DD69)*Cadeirante/30*GB$4,IF(DA69+DC69&lt;=9,(DA69+DC69)*Crechee/30*GB$4)+(DB69+DD69)*Cadeirante/30*GB$4+(DA66+DA67+DA68+DC66+DC67+DC68)*Percapita/30*GB$4)+IF(DA69+DC69&gt;=11,Fixo/30*GB$4+(DA69+DC69-10)*Crechee/30*GB$4,0),IF(C66=2,IF(DB66+DB67+DB68+DB69+DD66+DD67+DD68+DD69=1,Cadeirante/30*GB$4,IF(DB66+DB67+DB68+DB69+DD66+DD67+DD68+DD69=2,Fixo/30*GB$4,IF(DB66+DB67+DB68+DB69+DD66+DD67+DD68+DD69&gt;2,Fixo/30*GB$4+(DB66+DB67+DB68+DB69+DD66+DD67+DD68+DD69-2)*Cadeirante/30*GB$4)))+(DA66+DA67+DA68+DC66+DC67+DC68)*Percapita/30*GB$4+(DA69+DC69)*Crechee/30*GB$4,IF(C66=1,IF(DA66+DA67+DA68+DB66+DB67+DB68+DC66+DC67+DC68+DD66+DD67+DD68&lt;=15,(DA66+DA67+DA68+DC66+DC67+DC68)*Percapita/30*GB$4,IF(DA66+DA67+DA68+DB66+DB67+DB68+DC66+DC67+DC68+DD66+DD67+DD68&gt;=16,Fixo/30*GB$4+(DA66+DA67+DA68+DB66+DB67+DB68+DC66+DC67+DC68+DD66+DD67-16)*Percapita/30*GB$4))))))</f>
        <v>0</v>
      </c>
      <c r="GC66" s="177">
        <f>IF(C66=4,SUM(DE66+DE67+DE68+DG66+DG67+DG68)*Percapita/30*GC$4+(DF66+DF67+DF68+DH66+DH67+DH68)*Cadeirante/30*GC$4,IF(C66=3,IF(DE69+DG69=10,Fixo/30*GC$4+(DE66+DE67+DE68+DG66+DG67+DG68)*Percapita/30*GC$4+(DF69+DH69)*Cadeirante/30*GC$4,IF(DE69+DG69&lt;=9,(DE69+DG69)*Crechee/30*GC$4)+(DF69+DH69)*Cadeirante/30*GC$4+(DE66+DE67+DE68+DG66+DG67+DG68)*Percapita/30*GC$4)+IF(DE69+DG69&gt;=11,Fixo/30*GC$4+(DE69+DG69-10)*Crechee/30*GC$4,0),IF(C66=2,IF(DF66+DF67+DF68+DF69+DH66+DH67+DH68+DH69=1,Cadeirante/30*GC$4,IF(DF66+DF67+DF68+DF69+DH66+DH67+DH68+DH69=2,Fixo/30*GC$4,IF(DF66+DF67+DF68+DF69+DH66+DH67+DH68+DH69&gt;2,Fixo/30*GC$4+(DF66+DF67+DF68+DF69+DH66+DH67+DH68+DH69-2)*Cadeirante/30*GC$4)))+(DE66+DE67+DE68+DG66+DG67+DG68)*Percapita/30*GC$4+(DE69+DG69)*Crechee/30*GC$4,IF(C66=1,IF(DE66+DE67+DE68+DF66+DF67+DF68+DG66+DG67+DG68+DH66+DH67+DH68&lt;=15,(DE66+DE67+DE68+DG66+DG67+DG68)*Percapita/30*GC$4,IF(DE66+DE67+DE68+DF66+DF67+DF68+DG66+DG67+DG68+DH66+DH67+DH68&gt;=16,Fixo/30*GC$4+(DE66+DE67+DE68+DF66+DF67+DF68+DG66+DG67+DG68+DH66+DH67-16)*Percapita/30*GC$4))))))</f>
        <v>0</v>
      </c>
      <c r="GD66" s="177">
        <f>IF(C66=4,SUM(DI66+DI67+DI68+DK66+DK67+DK68)*Percapita/30*GD$4+(DJ66+DJ67+DJ68+DL66+DL67+DL68)*Cadeirante/30*GD$4,IF(C66=3,IF(DI69+DK69=10,Fixo/30*GD$4+(DI66+DI67+DI68+DK66+DK67+DK68)*Percapita/30*GD$4+(DJ69+DL69)*Cadeirante/30*GD$4,IF(DI69+DK69&lt;=9,(DI69+DK69)*Crechee/30*GD$4)+(DJ69+DL69)*Cadeirante/30*GD$4+(DI66+DI67+DI68+DK66+DK67+DK68)*Percapita/30*GD$4)+IF(DI69+DK69&gt;=11,Fixo/30*GD$4+(DI69+DK69-10)*Crechee/30*GD$4,0),IF(C66=2,IF(DJ66+DJ67+DJ68+DJ69+DL66+DL67+DL68+DL69=1,Cadeirante/30*GD$4,IF(DJ66+DJ67+DJ68+DJ69+DL66+DL67+DL68+DL69=2,Fixo/30*GD$4,IF(DJ66+DJ67+DJ68+DJ69+DL66+DL67+DL68+DL69&gt;2,Fixo/30*GD$4+(DJ66+DJ67+DJ68+DJ69+DL66+DL67+DL68+DL69-2)*Cadeirante/30*GD$4)))+(DI66+DI67+DI68+DK66+DK67+DK68)*Percapita/30*GD$4+(DI69+DK69)*Crechee/30*GD$4,IF(C66=1,IF(DI66+DI67+DI68+DJ66+DJ67+DJ68+DK66+DK67+DK68+DL66+DL67+DL68&lt;=15,(DI66+DI67+DI68+DK66+DK67+DK68)*Percapita/30*GD$4,IF(DI66+DI67+DI68+DJ66+DJ67+DJ68+DK66+DK67+DK68+DL66+DL67+DL68&gt;=16,Fixo/30*GD$4+(DI66+DI67+DI68+DJ66+DJ67+DJ68+DK66+DK67+DK68+DL66+DL67-16)*Percapita/30*GD$4))))))</f>
        <v>0</v>
      </c>
      <c r="GE66" s="177">
        <f>IF(C66=4,SUM(DM66+DM67+DM68+DO66+DO67+DO68)*Percapita/30*GE$4+(DN66+DN67+DN68+DP66+DP67+DP68)*Cadeirante/30*GE$4,IF(C66=3,IF(DM69+DO69=10,Fixo/30*GE$4+(DM66+DM67+DM68+DO66+DO67+DO68)*Percapita/30*GE$4+(DN69+DP69)*Cadeirante/30*GE$4,IF(DM69+DO69&lt;=9,(DM69+DO69)*Crechee/30*GE$4)+(DN69+DP69)*Cadeirante/30*GE$4+(DM66+DM67+DM68+DO66+DO67+DO68)*Percapita/30*GE$4)+IF(DM69+DO69&gt;=11,Fixo/30*GE$4+(DM69+DO69-10)*Crechee/30*GE$4,0),IF(C66=2,IF(DN66+DN67+DN68+DN69+DP66+DP67+DP68+DP69=1,Cadeirante/30*GE$4,IF(DN66+DN67+DN68+DN69+DP66+DP67+DP68+DP69=2,Fixo/30*GE$4,IF(DN66+DN67+DN68+DN69+DP66+DP67+DP68+DP69&gt;2,Fixo/30*GE$4+(DN66+DN67+DN68+DN69+DP66+DP67+DP68+DP69-2)*Cadeirante/30*GE$4)))+(DM66+DM67+DM68+DO66+DO67+DO68)*Percapita/30*GE$4+(DM69+DO69)*Crechee/30*GE$4,IF(C66=1,IF(DM66+DM67+DM68+DN66+DN67+DN68+DO66+DO67+DO68+DP66+DP67+DP68&lt;=15,(DM66+DM67+DM68+DO66+DO67+DO68)*Percapita/30*GE$4,IF(DM66+DM67+DM68+DN66+DN67+DN68+DO66+DO67+DO68+DP66+DP67+DP68&gt;=16,Fixo/30*GE$4+(DM66+DM67+DM68+DN66+DN67+DN68+DO66+DO67+DO68+DP66+DP67-16)*Percapita/30*GE$4))))))</f>
        <v>0</v>
      </c>
      <c r="GF66" s="177">
        <f>IF(C66=4,SUM(DQ66+DQ67+DQ68+DS66+DS67+DS68)*Percapita/30*GF$4+(DR66+DR67+DR68+DT66+DT67+DT68)*Cadeirante/30*GF$4,IF(C66=3,IF(DQ69+DS69=10,Fixo/30*GF$4+(DQ66+DQ67+DQ68+DS66+DS67+DS68)*Percapita/30*GF$4+(DR69+DT69)*Cadeirante/30*GF$4,IF(DQ69+DS69&lt;=9,(DQ69+DS69)*Crechee/30*GF$4)+(DR69+DT69)*Cadeirante/30*GF$4+(DQ66+DQ67+DQ68+DS66+DS67+DS68)*Percapita/30*GF$4)+IF(DQ69+DS69&gt;=11,Fixo/30*GF$4+(DQ69+DS69-10)*Crechee/30*GF$4,0),IF(C66=2,IF(DR66+DR67+DR68+DR69+DT66+DT67+DT68+DT69=1,Cadeirante/30*GF$4,IF(DR66+DR67+DR68+DR69+DT66+DT67+DT68+DT69=2,Fixo/30*GF$4,IF(DR66+DR67+DR68+DR69+DT66+DT67+DT68+DT69&gt;2,Fixo/30*GF$4+(DR66+DR67+DR68+DR69+DT66+DT67+DT68+DT69-2)*Cadeirante/30*GF$4)))+(DQ66+DQ67+DQ68+DS66+DS67+DS68)*Percapita/30*GF$4+(DQ69+DS69)*Crechee/30*GF$4,IF(C66=1,IF(DQ66+DQ67+DQ68+DR66+DR67+DR68+DS66+DS67+DS68+DT66+DT67+DT68&lt;=15,(DQ66+DQ67+DQ68+DS66+DS67+DS68)*Percapita/30*GF$4,IF(DQ66+DQ67+DQ68+DR66+DR67+DR68+DS66+DS67+DS68+DT66+DT67+DT68&gt;=16,Fixo/30*GF$4+(DQ66+DQ67+DQ68+DR66+DR67+DR68+DS66+DS67+DS68+DT66+DT67-16)*Percapita/30*GF$4))))))</f>
        <v>0</v>
      </c>
      <c r="GG66" s="177">
        <f>IF(C66=4,SUM(DU66+DU67+DU68+DW66+DW67+DW68)*Percapita/30*GG$4+(DV66+DV67+DV68+DX66+DX67+DX68)*Cadeirante/30*GG$4,IF(C66=3,IF(DU69+DW69=10,Fixo/30*GG$4+(DU66+DU67+DU68+DW66+DW67+DW68)*Percapita/30*GG$4+(DV69+DX69)*Cadeirante/30*GG$4,IF(DU69+DW69&lt;=9,(DU69+DW69)*Crechee/30*GG$4)+(DV69+DX69)*Cadeirante/30*GG$4+(DU66+DU67+DU68+DW66+DW67+DW68)*Percapita/30*GG$4)+IF(DU69+DW69&gt;=11,Fixo/30*GG$4+(DU69+DW69-10)*Crechee/30*GG$4,0),IF(C66=2,IF(DV66+DV67+DV68+DV69+DX66+DX67+DX68+DX69=1,Cadeirante/30*GG$4,IF(DV66+DV67+DV68+DV69+DX66+DX67+DX68+DX69=2,Fixo/30*GG$4,IF(DV66+DV67+DV68+DV69+DX66+DX67+DX68+DX69&gt;2,Fixo/30*GG$4+(DV66+DV67+DV68+DV69+DX66+DX67+DX68+DX69-2)*Cadeirante/30*GG$4)))+(DU66+DU67+DU68+DW66+DW67+DW68)*Percapita/30*GG$4+(DU69+DW69)*Crechee/30*GG$4,IF(C66=1,IF(DU66+DU67+DU68+DV66+DV67+DV68+DW66+DW67+DW68+DX66+DX67+DX68&lt;=15,(DU66+DU67+DU68+DW66+DW67+DW68)*Percapita/30*GG$4,IF(DU66+DU67+DU68+DV66+DV67+DV68+DW66+DW67+DW68+DX66+DX67+DX68&gt;=16,Fixo/30*GG$4+(DU66+DU67+DU68+DV66+DV67+DV68+DW66+DW67+DW68+DX66+DX67-16)*Percapita/30*GG$4))))))</f>
        <v>0</v>
      </c>
      <c r="GH66" s="177">
        <f>IF(C66=4,SUM(DY66+DY67+DY68+EA66+EA67+EA68)*Percapita/30*GH$4+(DZ66+DZ67+DZ68+EB66+EB67+EB68)*Cadeirante/30*GH$4,IF(C66=3,IF(DY69+EA69=10,Fixo/30*GH$4+(DY66+DY67+DY68+EA66+EA67+EA68)*Percapita/30*GH$4+(DZ69+EB69)*Cadeirante/30*GH$4,IF(DY69+EA69&lt;=9,(DY69+EA69)*Crechee/30*GH$4)+(DZ69+EB69)*Cadeirante/30*GH$4+(DY66+DY67+DY68+EA66+EA67+EA68)*Percapita/30*GH$4)+IF(DY69+EA69&gt;=11,Fixo/30*GH$4+(DY69+EA69-10)*Crechee/30*GH$4,0),IF(C66=2,IF(DZ66+DZ67+DZ68+DZ69+EB66+EB67+EB68+EB69=1,Cadeirante/30*GH$4,IF(DZ66+DZ67+DZ68+DZ69+EB66+EB67+EB68+EB69=2,Fixo/30*GH$4,IF(DZ66+DZ67+DZ68+DZ69+EB66+EB67+EB68+EB69&gt;2,Fixo/30*GH$4+(DZ66+DZ67+DZ68+DZ69+EB66+EB67+EB68+EB69-2)*Cadeirante/30*GH$4)))+(DY66+DY67+DY68+EA66+EA67+EA68)*Percapita/30*GH$4+(DY69+EA69)*Crechee/30*GH$4,IF(C66=1,IF(DY66+DY67+DY68+DZ66+DZ67+DZ68+EA66+EA67+EA68+EB66+EB67+EB68&lt;=15,(DY66+DY67+DY68+EA66+EA67+EA68)*Percapita/30*GH$4,IF(DY66+DY67+DY68+DZ66+DZ67+DZ68+EA66+EA67+EA68+EB66+EB67+EB68&gt;=16,Fixo/30*GH$4+(DY66+DY67+DY68+DZ66+DZ67+DZ68+EA66+EA67+EA68+EB66+EB67-16)*Percapita/30*GH$4))))))</f>
        <v>0</v>
      </c>
      <c r="GI66" s="177">
        <f>IF(C66=4,SUM(EC66+EC67+EC68+EE66+EE67+EE68)*Percapita/30*GI$4+(ED66+ED67+ED68+EF66+EF67+EF68)*Cadeirante/30*GI$4,IF(C66=3,IF(EC69+EE69=10,Fixo/30*GI$4+(EC66+EC67+EC68+EE66+EE67+EE68)*Percapita/30*GI$4+(ED69+EF69)*Cadeirante/30*GI$4,IF(EC69+EE69&lt;=9,(EC69+EE69)*Crechee/30*GI$4)+(ED69+EF69)*Cadeirante/30*GI$4+(EC66+EC67+EC68+EE66+EE67+EE68)*Percapita/30*GI$4)+IF(EC69+EE69&gt;=11,Fixo/30*GI$4+(EC69+EE69-10)*Crechee/30*GI$4,0),IF(C66=2,IF(ED66+ED67+ED68+ED69+EF66+EF67+EF68+EF69=1,Cadeirante/30*GI$4,IF(ED66+ED67+ED68+ED69+EF66+EF67+EF68+EF69=2,Fixo/30*GI$4,IF(ED66+ED67+ED68+ED69+EF66+EF67+EF68+EF69&gt;2,Fixo/30*GI$4+(ED66+ED67+ED68+ED69+EF66+EF67+EF68+EF69-2)*Cadeirante/30*GI$4)))+(EC66+EC67+EC68+EE66+EE67+EE68)*Percapita/30*GI$4+(EC69+EE69)*Crechee/30*GI$4,IF(C66=1,IF(EC66+EC67+EC68+ED66+ED67+ED68+EE66+EE67+EE68+EF66+EF67+EF68&lt;=15,(EC66+EC67+EC68+EE66+EE67+EE68)*Percapita/30*GI$4,IF(EC66+EC67+EC68+ED66+ED67+ED68+EE66+EE67+EE68+EF66+EF67+EF68&gt;=16,Fixo/30*GI$4+(EC66+EC67+EC68+ED66+ED67+ED68+EE66+EE67+EE68+EF66+EF67-16)*Percapita/30*GI$4))))))</f>
        <v>0</v>
      </c>
      <c r="GJ66" s="177">
        <f>IF(C66=4,SUM(EG66+EG67+EG68+EI66+EI67+EI68)*Percapita/30*GJ$4+(EH66+EH67+EH68+EJ66+EJ67+EJ68)*Cadeirante/30*GJ$4,IF(C66=3,IF(EG69+EI69=10,Fixo/30*GJ$4+(EG66+EG67+EG68+EI66+EI67+EI68)*Percapita/30*GJ$4+(EH69+EJ69)*Cadeirante/30*GJ$4,IF(EG69+EI69&lt;=9,(EG69+EI69)*Crechee/30*GJ$4)+(EH69+EJ69)*Cadeirante/30*GJ$4+(EG66+EG67+EG68+EI66+EI67+EI68)*Percapita/30*GJ$4)+IF(EG69+EI69&gt;=11,Fixo/30*GJ$4+(EG69+EI69-10)*Crechee/30*GJ$4,0),IF(C66=2,IF(EH66+EH67+EH68+EH69+EJ66+EJ67+EJ68+EJ69=1,Cadeirante/30*GJ$4,IF(EH66+EH67+EH68+EH69+EJ66+EJ67+EJ68+EJ69=2,Fixo/30*GJ$4,IF(EH66+EH67+EH68+EH69+EJ66+EJ67+EJ68+EJ69&gt;2,Fixo/30*GJ$4+(EH66+EH67+EH68+EH69+EJ66+EJ67+EJ68+EJ69-2)*Cadeirante/30*GJ$4)))+(EG66+EG67+EG68+EI66+EI67+EI68)*Percapita/30*GJ$4+(EG69+EI69)*Crechee/30*GJ$4,IF(C66=1,IF(EG66+EG67+EG68+EH66+EH67+EH68+EI66+EI67+EI68+EJ66+EJ67+EJ68&lt;=15,(EG66+EG67+EG68+EI66+EI67+EI68)*Percapita/30*GJ$4,IF(EG66+EG67+EG68+EH66+EH67+EH68+EI66+EI67+EI68+EJ66+EJ67+EJ68&gt;=16,Fixo/30*GJ$4+(EG66+EG67+EG68+EH66+EH67+EH68+EI66+EI67+EI68+EJ66+EJ67-16)*Percapita/30*GJ$4))))))</f>
        <v>0</v>
      </c>
      <c r="GK66" s="178"/>
      <c r="GL66" s="103">
        <f t="shared" si="30"/>
        <v>0</v>
      </c>
      <c r="GM66" s="124"/>
      <c r="GN66" s="104">
        <f>SUMIF(V66:V69,"&lt;0")*Cadeirante/30*GN$4+SUMIF(X66:X69,"&lt;0")*Cadeirante/30*GN$4</f>
        <v>0</v>
      </c>
      <c r="GO66" s="104">
        <f>SUMIF(Z66:Z69,"&lt;0")*Cadeirante/30*GO$4+SUMIF(AB66:AB69,"&lt;0")*Cadeirante/30*GO$4</f>
        <v>0</v>
      </c>
      <c r="GP66" s="104">
        <f>SUMIF(AD66:AD69,"&lt;0")*Cadeirante/30*GP$4+SUMIF(AF66:AF69,"&lt;0")*Cadeirante/30*GP$4</f>
        <v>0</v>
      </c>
      <c r="GQ66" s="104">
        <f>SUMIF(AH66:AH69,"&lt;0")*Cadeirante/30*GQ$4+SUMIF(AJ66:AJ69,"&lt;0")*Cadeirante/30*GQ$4</f>
        <v>0</v>
      </c>
      <c r="GR66" s="104">
        <f>SUMIF(AL66:AL69,"&lt;0")*Cadeirante/30*GR$4+SUMIF(AN66:AN69,"&lt;0")*Cadeirante/30*GR$4</f>
        <v>0</v>
      </c>
      <c r="GS66" s="104">
        <f>SUMIF(AP66:AP69,"&lt;0")*Cadeirante/30*GS$4+SUMIF(AR66:AR69,"&lt;0")*Cadeirante/30*GS$4</f>
        <v>0</v>
      </c>
      <c r="GT66" s="104">
        <f>SUMIF(AT66:AT69,"&lt;0")*Cadeirante/30*GT$4+SUMIF(AV66:AV69,"&lt;0")*Cadeirante/30*GT$4</f>
        <v>0</v>
      </c>
      <c r="GU66" s="104">
        <f>SUMIF(AX66:AX69,"&lt;0")*Cadeirante/30*GU$4+SUMIF(AZ66:AZ69,"&lt;0")*Cadeirante/30*GU$4</f>
        <v>0</v>
      </c>
      <c r="GV66" s="104">
        <f>SUMIF(BB66:BB69,"&lt;0")*Cadeirante/30*GV$4+SUMIF(BD66:BD69,"&lt;0")*Cadeirante/30*GV$4</f>
        <v>0</v>
      </c>
      <c r="GW66" s="104">
        <f>SUMIF(BF66:BF69,"&lt;0")*Cadeirante/30*GW$4+SUMIF(BH66:BH69,"&lt;0")*Cadeirante/30*GW$4</f>
        <v>0</v>
      </c>
      <c r="GX66" s="104">
        <f>SUMIF(BJ66:BJ69,"&lt;0")*Cadeirante/30*GX$4+SUMIF(BL66:BL69,"&lt;0")*Cadeirante/30*GX$4</f>
        <v>0</v>
      </c>
      <c r="GY66" s="104">
        <f>SUMIF(BN66:BN69,"&lt;0")*Cadeirante/30*GY$4+SUMIF(BP66:BP69,"&lt;0")*Cadeirante/30*GY$4</f>
        <v>0</v>
      </c>
      <c r="GZ66" s="104">
        <f>SUMIF(BR66:BR69,"&lt;0")*Cadeirante/30*GZ$4+SUMIF(BT66:BT69,"&lt;0")*Cadeirante/30*GZ$4</f>
        <v>0</v>
      </c>
      <c r="HA66" s="104">
        <f>SUMIF(BV66:BV69,"&lt;0")*Cadeirante/30*HA$4+SUMIF(BX66:BX69,"&lt;0")*Cadeirante/30*HA$4</f>
        <v>0</v>
      </c>
      <c r="HB66" s="104">
        <f>SUMIF(BZ66:BZ69,"&lt;0")*Cadeirante/30*HB$4+SUMIF(CB66:CB69,"&lt;0")*Cadeirante/30*HB$4</f>
        <v>0</v>
      </c>
      <c r="HC66" s="104">
        <f>SUMIF(CD66:CD69,"&lt;0")*Cadeirante/30*HC$4+SUMIF(CF66:CF69,"&lt;0")*Cadeirante/30*HC$4</f>
        <v>0</v>
      </c>
      <c r="HD66" s="104">
        <f>SUMIF(CH66:CH69,"&lt;0")*Cadeirante/30*HD$4+SUMIF(CJ66:CJ69,"&lt;0")*Cadeirante/30*HD$4</f>
        <v>0</v>
      </c>
      <c r="HE66" s="104">
        <f>SUMIF(CL66:CL69,"&lt;0")*Cadeirante/30*HE$4+SUMIF(CN66:CN69,"&lt;0")*Cadeirante/30*HE$4</f>
        <v>0</v>
      </c>
      <c r="HF66" s="104">
        <f>SUMIF(CP66:CP69,"&lt;0")*Cadeirante/30*HF$4+SUMIF(CR66:CR69,"&lt;0")*Cadeirante/30*HF$4</f>
        <v>0</v>
      </c>
      <c r="HG66" s="104">
        <f>SUMIF(CT66:CT69,"&lt;0")*Cadeirante/30*HG$4+SUMIF(CV66:CV69,"&lt;0")*Cadeirante/30*HG$4</f>
        <v>0</v>
      </c>
      <c r="HH66" s="104">
        <f>SUMIF(CX66:CX69,"&lt;0")*Cadeirante/30*HH$4+SUMIF(CZ66:CZ69,"&lt;0")*Cadeirante/30*HH$4</f>
        <v>0</v>
      </c>
      <c r="HI66" s="104">
        <f>SUMIF(DB66:DB69,"&lt;0")*Cadeirante/30*HI$4+SUMIF(DD66:DD69,"&lt;0")*Cadeirante/30*HI$4</f>
        <v>0</v>
      </c>
      <c r="HJ66" s="104">
        <f>SUMIF(DF66:DF69,"&lt;0")*Cadeirante/30*HJ$4+SUMIF(DH66:DH69,"&lt;0")*Cadeirante/30*HJ$4</f>
        <v>0</v>
      </c>
      <c r="HK66" s="104">
        <f>SUMIF(DJ66:DJ69,"&lt;0")*Cadeirante/30*HK$4+SUMIF(DL66:DL69,"&lt;0")*Cadeirante/30*HK$4</f>
        <v>0</v>
      </c>
      <c r="HL66" s="104">
        <f>SUMIF(DN66:DN69,"&lt;0")*Cadeirante/30*HL$4+SUMIF(DP66:DP69,"&lt;0")*Cadeirante/30*HL$4</f>
        <v>0</v>
      </c>
      <c r="HM66" s="104">
        <f>SUMIF(DR66:DR69,"&lt;0")*Cadeirante/30*HM$4+SUMIF(DT66:DT69,"&lt;0")*Cadeirante/30*HM$4</f>
        <v>0</v>
      </c>
      <c r="HN66" s="104">
        <f>SUMIF(DV66:DV69,"&lt;0")*Cadeirante/30*HN$4+SUMIF(DX66:DX69,"&lt;0")*Cadeirante/30*HN$4</f>
        <v>0</v>
      </c>
      <c r="HO66" s="104">
        <f>SUMIF(DZ66:DZ69,"&lt;0")*Cadeirante/30*HO$4+SUMIF(EB66:EB69,"&lt;0")*Cadeirante/30*HO$4</f>
        <v>0</v>
      </c>
      <c r="HP66" s="104">
        <f>SUMIF(ED66:ED69,"&lt;0")*Cadeirante/30*HP$4+SUMIF(EF66:EF69,"&lt;0")*Cadeirante/30*HP$4</f>
        <v>0</v>
      </c>
      <c r="HQ66" s="64"/>
      <c r="HR66" s="64"/>
      <c r="HS66" s="64"/>
      <c r="HT66" s="64"/>
      <c r="HU66" s="64"/>
      <c r="HV66" s="64"/>
      <c r="HW66" s="176">
        <v>17629.309999999998</v>
      </c>
      <c r="HX66" s="64"/>
      <c r="HY66" s="280">
        <f>IF(ISTEXT(EM66), VALUE(EM66), EM66)</f>
        <v>0</v>
      </c>
      <c r="HZ66" s="280">
        <f>IF(ISTEXT(EN66), VALUE(EN66), EN66)</f>
        <v>0</v>
      </c>
      <c r="IA66" s="280">
        <f>IF(ISTEXT(EO66), VALUE(EO66), EO66)</f>
        <v>0</v>
      </c>
      <c r="IB66" s="64" t="b">
        <f>HW66=FE66</f>
        <v>0</v>
      </c>
      <c r="IC66" s="64"/>
    </row>
    <row r="67" spans="1:237" s="106" customFormat="1" ht="22.5" customHeight="1" x14ac:dyDescent="0.25">
      <c r="A67" s="368" t="s">
        <v>3244</v>
      </c>
      <c r="B67" s="369" t="s">
        <v>3245</v>
      </c>
      <c r="C67" s="370" t="s">
        <v>3193</v>
      </c>
      <c r="D67" s="371" t="s">
        <v>3246</v>
      </c>
      <c r="E67" s="371" t="s">
        <v>3247</v>
      </c>
      <c r="F67" s="372" t="s">
        <v>3181</v>
      </c>
      <c r="G67" s="372" t="s">
        <v>3182</v>
      </c>
      <c r="H67" s="373" t="s">
        <v>2806</v>
      </c>
      <c r="I67" s="374" t="s">
        <v>2806</v>
      </c>
      <c r="J67" s="421" t="s">
        <v>3183</v>
      </c>
      <c r="K67" s="421" t="s">
        <v>3185</v>
      </c>
      <c r="L67" s="329">
        <f>CONTINUA!BV67</f>
        <v>0</v>
      </c>
      <c r="M67" s="329">
        <f>CONTINUA!BW67</f>
        <v>0</v>
      </c>
      <c r="N67" s="895"/>
      <c r="O67" s="896" t="s">
        <v>3416</v>
      </c>
      <c r="P67" s="897">
        <v>0</v>
      </c>
      <c r="Q67" s="400"/>
      <c r="R67" s="401"/>
      <c r="S67" s="400"/>
      <c r="T67" s="401"/>
      <c r="U67" s="400"/>
      <c r="V67" s="401"/>
      <c r="W67" s="400"/>
      <c r="X67" s="401"/>
      <c r="Y67" s="400"/>
      <c r="Z67" s="401"/>
      <c r="AA67" s="400"/>
      <c r="AB67" s="401"/>
      <c r="AC67" s="400"/>
      <c r="AD67" s="401"/>
      <c r="AE67" s="400"/>
      <c r="AF67" s="401"/>
      <c r="AG67" s="400"/>
      <c r="AH67" s="401"/>
      <c r="AI67" s="400"/>
      <c r="AJ67" s="401"/>
      <c r="AK67" s="400"/>
      <c r="AL67" s="401"/>
      <c r="AM67" s="400"/>
      <c r="AN67" s="401"/>
      <c r="AO67" s="400"/>
      <c r="AP67" s="401"/>
      <c r="AQ67" s="400"/>
      <c r="AR67" s="401"/>
      <c r="AS67" s="400"/>
      <c r="AT67" s="401"/>
      <c r="AU67" s="400"/>
      <c r="AV67" s="401"/>
      <c r="AW67" s="400"/>
      <c r="AX67" s="401"/>
      <c r="AY67" s="400"/>
      <c r="AZ67" s="401"/>
      <c r="BA67" s="400"/>
      <c r="BB67" s="401"/>
      <c r="BC67" s="400"/>
      <c r="BD67" s="401"/>
      <c r="BE67" s="400"/>
      <c r="BF67" s="401"/>
      <c r="BG67" s="400"/>
      <c r="BH67" s="401"/>
      <c r="BI67" s="400"/>
      <c r="BJ67" s="401"/>
      <c r="BK67" s="400"/>
      <c r="BL67" s="401"/>
      <c r="BM67" s="400"/>
      <c r="BN67" s="401"/>
      <c r="BO67" s="400"/>
      <c r="BP67" s="401"/>
      <c r="BQ67" s="400"/>
      <c r="BR67" s="401"/>
      <c r="BS67" s="400"/>
      <c r="BT67" s="401"/>
      <c r="BU67" s="400"/>
      <c r="BV67" s="401"/>
      <c r="BW67" s="400"/>
      <c r="BX67" s="401"/>
      <c r="BY67" s="400"/>
      <c r="BZ67" s="401"/>
      <c r="CA67" s="400"/>
      <c r="CB67" s="401"/>
      <c r="CC67" s="400"/>
      <c r="CD67" s="401"/>
      <c r="CE67" s="400"/>
      <c r="CF67" s="401"/>
      <c r="CG67" s="400"/>
      <c r="CH67" s="401"/>
      <c r="CI67" s="400"/>
      <c r="CJ67" s="401"/>
      <c r="CK67" s="400"/>
      <c r="CL67" s="401"/>
      <c r="CM67" s="400"/>
      <c r="CN67" s="401"/>
      <c r="CO67" s="400"/>
      <c r="CP67" s="401"/>
      <c r="CQ67" s="400"/>
      <c r="CR67" s="401"/>
      <c r="CS67" s="400"/>
      <c r="CT67" s="401"/>
      <c r="CU67" s="400"/>
      <c r="CV67" s="401"/>
      <c r="CW67" s="400"/>
      <c r="CX67" s="401"/>
      <c r="CY67" s="400"/>
      <c r="CZ67" s="401"/>
      <c r="DA67" s="400"/>
      <c r="DB67" s="401"/>
      <c r="DC67" s="400"/>
      <c r="DD67" s="401"/>
      <c r="DE67" s="400"/>
      <c r="DF67" s="401"/>
      <c r="DG67" s="400"/>
      <c r="DH67" s="401"/>
      <c r="DI67" s="400"/>
      <c r="DJ67" s="401"/>
      <c r="DK67" s="400"/>
      <c r="DL67" s="401"/>
      <c r="DM67" s="400"/>
      <c r="DN67" s="401"/>
      <c r="DO67" s="400"/>
      <c r="DP67" s="401"/>
      <c r="DQ67" s="400"/>
      <c r="DR67" s="401"/>
      <c r="DS67" s="400"/>
      <c r="DT67" s="401"/>
      <c r="DU67" s="400"/>
      <c r="DV67" s="401"/>
      <c r="DW67" s="400"/>
      <c r="DX67" s="401"/>
      <c r="DY67" s="400"/>
      <c r="DZ67" s="401"/>
      <c r="EA67" s="400"/>
      <c r="EB67" s="401"/>
      <c r="EC67" s="400"/>
      <c r="ED67" s="401"/>
      <c r="EE67" s="400"/>
      <c r="EF67" s="401"/>
      <c r="EG67" s="400"/>
      <c r="EH67" s="401"/>
      <c r="EI67" s="400"/>
      <c r="EJ67" s="447"/>
      <c r="EK67" s="511"/>
      <c r="EL67" s="514"/>
      <c r="EM67" s="448"/>
      <c r="EN67" s="344"/>
      <c r="EO67" s="345"/>
      <c r="EP67" s="171">
        <f t="shared" si="22"/>
        <v>0</v>
      </c>
      <c r="EQ67" s="171">
        <f t="shared" si="23"/>
        <v>0</v>
      </c>
      <c r="ER67" s="171">
        <f t="shared" si="24"/>
        <v>0</v>
      </c>
      <c r="ES67" s="171">
        <f t="shared" si="25"/>
        <v>0</v>
      </c>
      <c r="ET67" s="171">
        <f t="shared" si="26"/>
        <v>0</v>
      </c>
      <c r="EU67" s="171">
        <f t="shared" si="27"/>
        <v>0</v>
      </c>
      <c r="EV67" s="172">
        <f t="shared" si="28"/>
        <v>0</v>
      </c>
      <c r="EW67" s="173"/>
      <c r="EX67" s="248">
        <f t="shared" si="85"/>
        <v>0</v>
      </c>
      <c r="EY67" s="174">
        <f>(L67*regular)+(M67*Cadeirantee)</f>
        <v>0</v>
      </c>
      <c r="EZ67" s="249">
        <f>SUMIF(FG67:GJ67,"&gt;0")</f>
        <v>0</v>
      </c>
      <c r="FA67" s="249">
        <f>SUMIF(FG67:GJ67,"&lt;0")+SUMIF(GN67:HP67,"&lt;0")</f>
        <v>0</v>
      </c>
      <c r="FB67" s="174">
        <v>0</v>
      </c>
      <c r="FC67" s="126">
        <f>N67*km*'VALORES TABELA'!$B$13</f>
        <v>0</v>
      </c>
      <c r="FD67" s="250">
        <f t="shared" ref="FD67:FD70" si="86">GL67</f>
        <v>0</v>
      </c>
      <c r="FE67" s="105"/>
      <c r="FF67" s="119"/>
      <c r="FG67" s="119"/>
      <c r="FH67" s="119"/>
      <c r="FI67" s="119"/>
      <c r="FJ67" s="119"/>
      <c r="FK67" s="119"/>
      <c r="FL67" s="119"/>
      <c r="FM67" s="119"/>
      <c r="FN67" s="119"/>
      <c r="FO67" s="119"/>
      <c r="FP67" s="119"/>
      <c r="FQ67" s="119"/>
      <c r="FR67" s="119"/>
      <c r="FS67" s="119"/>
      <c r="FT67" s="119"/>
      <c r="FU67" s="119"/>
      <c r="FV67" s="119"/>
      <c r="FW67" s="119"/>
      <c r="FX67" s="119"/>
      <c r="FY67" s="119"/>
      <c r="FZ67" s="119"/>
      <c r="GA67" s="119"/>
      <c r="GB67" s="119"/>
      <c r="GC67" s="119"/>
      <c r="GD67" s="119"/>
      <c r="GE67" s="119"/>
      <c r="GF67" s="119"/>
      <c r="GG67" s="119"/>
      <c r="GH67" s="119"/>
      <c r="GI67" s="119"/>
      <c r="GJ67" s="119"/>
      <c r="GK67" s="251"/>
      <c r="GL67" s="103">
        <f t="shared" si="30"/>
        <v>0</v>
      </c>
      <c r="GM67" s="124"/>
      <c r="GN67" s="104"/>
      <c r="GO67" s="104"/>
      <c r="GP67" s="104"/>
      <c r="GQ67" s="104"/>
      <c r="GR67" s="104"/>
      <c r="GS67" s="104"/>
      <c r="GT67" s="104"/>
      <c r="GU67" s="104"/>
      <c r="GV67" s="104"/>
      <c r="GW67" s="104"/>
      <c r="GX67" s="104"/>
      <c r="GY67" s="104"/>
      <c r="GZ67" s="104"/>
      <c r="HA67" s="104"/>
      <c r="HB67" s="104"/>
      <c r="HC67" s="104"/>
      <c r="HD67" s="104"/>
      <c r="HE67" s="104"/>
      <c r="HF67" s="104"/>
      <c r="HG67" s="104"/>
      <c r="HH67" s="104"/>
      <c r="HI67" s="104"/>
      <c r="HJ67" s="104"/>
      <c r="HK67" s="104"/>
      <c r="HL67" s="104"/>
      <c r="HM67" s="104"/>
      <c r="HN67" s="104"/>
      <c r="HO67" s="104"/>
      <c r="HP67" s="104"/>
      <c r="HQ67" s="64"/>
      <c r="HR67" s="64"/>
      <c r="HS67" s="64"/>
      <c r="HT67" s="64"/>
      <c r="HU67" s="64"/>
      <c r="HV67" s="64"/>
      <c r="HW67" s="105"/>
      <c r="HX67" s="64"/>
      <c r="HY67" s="280">
        <f t="shared" ref="HY67:HY70" si="87">IF(ISTEXT(EM67), VALUE(EM67), EM67)</f>
        <v>0</v>
      </c>
      <c r="HZ67" s="280">
        <f t="shared" ref="HZ67:HZ70" si="88">IF(ISTEXT(EN67), VALUE(EN67), EN67)</f>
        <v>0</v>
      </c>
      <c r="IA67" s="280">
        <f t="shared" ref="IA67:IA70" si="89">IF(ISTEXT(EO67), VALUE(EO67), EO67)</f>
        <v>0</v>
      </c>
      <c r="IB67" s="64"/>
      <c r="IC67" s="64"/>
    </row>
    <row r="68" spans="1:237" s="106" customFormat="1" ht="22.5" customHeight="1" x14ac:dyDescent="0.25">
      <c r="A68" s="368" t="s">
        <v>3244</v>
      </c>
      <c r="B68" s="369" t="s">
        <v>3245</v>
      </c>
      <c r="C68" s="375" t="s">
        <v>3193</v>
      </c>
      <c r="D68" s="371" t="s">
        <v>3246</v>
      </c>
      <c r="E68" s="371" t="s">
        <v>3247</v>
      </c>
      <c r="F68" s="376" t="s">
        <v>3181</v>
      </c>
      <c r="G68" s="376" t="s">
        <v>3182</v>
      </c>
      <c r="H68" s="373" t="s">
        <v>2806</v>
      </c>
      <c r="I68" s="374" t="s">
        <v>2806</v>
      </c>
      <c r="J68" s="421" t="s">
        <v>3183</v>
      </c>
      <c r="K68" s="422" t="s">
        <v>3186</v>
      </c>
      <c r="L68" s="329">
        <f>CONTINUA!BV68</f>
        <v>0</v>
      </c>
      <c r="M68" s="329">
        <f>CONTINUA!BW68</f>
        <v>0</v>
      </c>
      <c r="N68" s="895"/>
      <c r="O68" s="896" t="s">
        <v>3416</v>
      </c>
      <c r="P68" s="897">
        <v>0</v>
      </c>
      <c r="Q68" s="400"/>
      <c r="R68" s="401"/>
      <c r="S68" s="400"/>
      <c r="T68" s="401"/>
      <c r="U68" s="400"/>
      <c r="V68" s="401"/>
      <c r="W68" s="400"/>
      <c r="X68" s="401"/>
      <c r="Y68" s="400"/>
      <c r="Z68" s="401"/>
      <c r="AA68" s="400"/>
      <c r="AB68" s="401"/>
      <c r="AC68" s="400"/>
      <c r="AD68" s="401"/>
      <c r="AE68" s="400"/>
      <c r="AF68" s="401"/>
      <c r="AG68" s="400"/>
      <c r="AH68" s="401"/>
      <c r="AI68" s="400"/>
      <c r="AJ68" s="401"/>
      <c r="AK68" s="400"/>
      <c r="AL68" s="401"/>
      <c r="AM68" s="400"/>
      <c r="AN68" s="401"/>
      <c r="AO68" s="400"/>
      <c r="AP68" s="401"/>
      <c r="AQ68" s="400"/>
      <c r="AR68" s="401"/>
      <c r="AS68" s="400"/>
      <c r="AT68" s="401"/>
      <c r="AU68" s="400"/>
      <c r="AV68" s="401"/>
      <c r="AW68" s="400"/>
      <c r="AX68" s="401"/>
      <c r="AY68" s="400"/>
      <c r="AZ68" s="401"/>
      <c r="BA68" s="400"/>
      <c r="BB68" s="401"/>
      <c r="BC68" s="400"/>
      <c r="BD68" s="401"/>
      <c r="BE68" s="400"/>
      <c r="BF68" s="401"/>
      <c r="BG68" s="400"/>
      <c r="BH68" s="401"/>
      <c r="BI68" s="400"/>
      <c r="BJ68" s="401"/>
      <c r="BK68" s="400"/>
      <c r="BL68" s="401"/>
      <c r="BM68" s="400"/>
      <c r="BN68" s="401"/>
      <c r="BO68" s="400"/>
      <c r="BP68" s="401"/>
      <c r="BQ68" s="400"/>
      <c r="BR68" s="401"/>
      <c r="BS68" s="400"/>
      <c r="BT68" s="401"/>
      <c r="BU68" s="400"/>
      <c r="BV68" s="401"/>
      <c r="BW68" s="400"/>
      <c r="BX68" s="401"/>
      <c r="BY68" s="400"/>
      <c r="BZ68" s="401"/>
      <c r="CA68" s="400"/>
      <c r="CB68" s="401"/>
      <c r="CC68" s="400"/>
      <c r="CD68" s="401"/>
      <c r="CE68" s="400"/>
      <c r="CF68" s="401"/>
      <c r="CG68" s="400"/>
      <c r="CH68" s="401"/>
      <c r="CI68" s="400"/>
      <c r="CJ68" s="401"/>
      <c r="CK68" s="400"/>
      <c r="CL68" s="401"/>
      <c r="CM68" s="400"/>
      <c r="CN68" s="401"/>
      <c r="CO68" s="400"/>
      <c r="CP68" s="401"/>
      <c r="CQ68" s="400"/>
      <c r="CR68" s="401"/>
      <c r="CS68" s="400"/>
      <c r="CT68" s="401"/>
      <c r="CU68" s="400"/>
      <c r="CV68" s="401"/>
      <c r="CW68" s="400"/>
      <c r="CX68" s="401"/>
      <c r="CY68" s="400"/>
      <c r="CZ68" s="401"/>
      <c r="DA68" s="400"/>
      <c r="DB68" s="401"/>
      <c r="DC68" s="400"/>
      <c r="DD68" s="401"/>
      <c r="DE68" s="400"/>
      <c r="DF68" s="401"/>
      <c r="DG68" s="400"/>
      <c r="DH68" s="401"/>
      <c r="DI68" s="400"/>
      <c r="DJ68" s="401"/>
      <c r="DK68" s="400"/>
      <c r="DL68" s="401"/>
      <c r="DM68" s="400"/>
      <c r="DN68" s="401"/>
      <c r="DO68" s="400"/>
      <c r="DP68" s="401"/>
      <c r="DQ68" s="400"/>
      <c r="DR68" s="401"/>
      <c r="DS68" s="400"/>
      <c r="DT68" s="401"/>
      <c r="DU68" s="400"/>
      <c r="DV68" s="401"/>
      <c r="DW68" s="400"/>
      <c r="DX68" s="401"/>
      <c r="DY68" s="400"/>
      <c r="DZ68" s="401"/>
      <c r="EA68" s="400"/>
      <c r="EB68" s="401"/>
      <c r="EC68" s="400"/>
      <c r="ED68" s="401"/>
      <c r="EE68" s="400"/>
      <c r="EF68" s="401"/>
      <c r="EG68" s="400"/>
      <c r="EH68" s="401"/>
      <c r="EI68" s="400"/>
      <c r="EJ68" s="447"/>
      <c r="EK68" s="511"/>
      <c r="EL68" s="514"/>
      <c r="EM68" s="448"/>
      <c r="EN68" s="344"/>
      <c r="EO68" s="345"/>
      <c r="EP68" s="171">
        <f t="shared" si="22"/>
        <v>0</v>
      </c>
      <c r="EQ68" s="171">
        <f t="shared" si="23"/>
        <v>0</v>
      </c>
      <c r="ER68" s="171">
        <f t="shared" si="24"/>
        <v>0</v>
      </c>
      <c r="ES68" s="171">
        <f t="shared" si="25"/>
        <v>0</v>
      </c>
      <c r="ET68" s="171">
        <f t="shared" si="26"/>
        <v>0</v>
      </c>
      <c r="EU68" s="171">
        <f t="shared" si="27"/>
        <v>0</v>
      </c>
      <c r="EV68" s="172">
        <f t="shared" si="28"/>
        <v>0</v>
      </c>
      <c r="EW68" s="125"/>
      <c r="EX68" s="248">
        <f t="shared" si="85"/>
        <v>0</v>
      </c>
      <c r="EY68" s="174">
        <f>(L68*regular)+(M68*Cadeirantee)</f>
        <v>0</v>
      </c>
      <c r="EZ68" s="249">
        <f>SUMIF(FG68:GJ68,"&gt;0")</f>
        <v>0</v>
      </c>
      <c r="FA68" s="249">
        <f>SUMIF(FG68:GJ68,"&lt;0")+SUMIF(GN68:HP68,"&lt;0")</f>
        <v>0</v>
      </c>
      <c r="FB68" s="174">
        <v>0</v>
      </c>
      <c r="FC68" s="126">
        <f>N68*km*'VALORES TABELA'!$B$13</f>
        <v>0</v>
      </c>
      <c r="FD68" s="250">
        <f t="shared" si="86"/>
        <v>0</v>
      </c>
      <c r="FE68" s="105"/>
      <c r="FF68" s="108"/>
      <c r="FG68" s="108"/>
      <c r="FH68" s="108"/>
      <c r="FI68" s="108"/>
      <c r="FJ68" s="108"/>
      <c r="FK68" s="108"/>
      <c r="FL68" s="108"/>
      <c r="FM68" s="108"/>
      <c r="FN68" s="108"/>
      <c r="FO68" s="108"/>
      <c r="FP68" s="108"/>
      <c r="FQ68" s="108"/>
      <c r="FR68" s="108"/>
      <c r="FS68" s="108"/>
      <c r="FT68" s="108"/>
      <c r="FU68" s="108"/>
      <c r="FV68" s="108"/>
      <c r="FW68" s="108"/>
      <c r="FX68" s="108"/>
      <c r="FY68" s="108"/>
      <c r="FZ68" s="108"/>
      <c r="GA68" s="108"/>
      <c r="GB68" s="108"/>
      <c r="GC68" s="108"/>
      <c r="GD68" s="108"/>
      <c r="GE68" s="108"/>
      <c r="GF68" s="108"/>
      <c r="GG68" s="108"/>
      <c r="GH68" s="108"/>
      <c r="GI68" s="108"/>
      <c r="GJ68" s="108"/>
      <c r="GK68" s="251"/>
      <c r="GL68" s="103">
        <f t="shared" si="30"/>
        <v>0</v>
      </c>
      <c r="GM68" s="124"/>
      <c r="GN68" s="104"/>
      <c r="GO68" s="104"/>
      <c r="GP68" s="104"/>
      <c r="GQ68" s="104"/>
      <c r="GR68" s="104"/>
      <c r="GS68" s="104"/>
      <c r="GT68" s="104"/>
      <c r="GU68" s="104"/>
      <c r="GV68" s="104"/>
      <c r="GW68" s="104"/>
      <c r="GX68" s="104"/>
      <c r="GY68" s="104"/>
      <c r="GZ68" s="104"/>
      <c r="HA68" s="104"/>
      <c r="HB68" s="104"/>
      <c r="HC68" s="104"/>
      <c r="HD68" s="104"/>
      <c r="HE68" s="104"/>
      <c r="HF68" s="104"/>
      <c r="HG68" s="104"/>
      <c r="HH68" s="104"/>
      <c r="HI68" s="104"/>
      <c r="HJ68" s="104"/>
      <c r="HK68" s="104"/>
      <c r="HL68" s="104"/>
      <c r="HM68" s="104"/>
      <c r="HN68" s="104"/>
      <c r="HO68" s="104"/>
      <c r="HP68" s="104"/>
      <c r="HQ68" s="64"/>
      <c r="HR68" s="64"/>
      <c r="HS68" s="64"/>
      <c r="HT68" s="64"/>
      <c r="HU68" s="64"/>
      <c r="HV68" s="64"/>
      <c r="HW68" s="105"/>
      <c r="HX68" s="64"/>
      <c r="HY68" s="280">
        <f t="shared" si="87"/>
        <v>0</v>
      </c>
      <c r="HZ68" s="280">
        <f t="shared" si="88"/>
        <v>0</v>
      </c>
      <c r="IA68" s="280">
        <f t="shared" si="89"/>
        <v>0</v>
      </c>
      <c r="IB68" s="64"/>
      <c r="IC68" s="64"/>
    </row>
    <row r="69" spans="1:237" s="106" customFormat="1" ht="22.5" customHeight="1" x14ac:dyDescent="0.25">
      <c r="A69" s="368" t="s">
        <v>3244</v>
      </c>
      <c r="B69" s="369" t="s">
        <v>3245</v>
      </c>
      <c r="C69" s="375" t="s">
        <v>3193</v>
      </c>
      <c r="D69" s="371" t="s">
        <v>3246</v>
      </c>
      <c r="E69" s="371" t="s">
        <v>3247</v>
      </c>
      <c r="F69" s="376" t="s">
        <v>3181</v>
      </c>
      <c r="G69" s="376" t="s">
        <v>3182</v>
      </c>
      <c r="H69" s="373" t="s">
        <v>2806</v>
      </c>
      <c r="I69" s="374" t="s">
        <v>2806</v>
      </c>
      <c r="J69" s="421" t="s">
        <v>3183</v>
      </c>
      <c r="K69" s="423" t="s">
        <v>3187</v>
      </c>
      <c r="L69" s="329">
        <f>CONTINUA!BV69</f>
        <v>0</v>
      </c>
      <c r="M69" s="329">
        <f>CONTINUA!BW69</f>
        <v>0</v>
      </c>
      <c r="N69" s="895"/>
      <c r="O69" s="896" t="s">
        <v>3416</v>
      </c>
      <c r="P69" s="897">
        <v>0</v>
      </c>
      <c r="Q69" s="400"/>
      <c r="R69" s="401"/>
      <c r="S69" s="400"/>
      <c r="T69" s="401"/>
      <c r="U69" s="400"/>
      <c r="V69" s="401"/>
      <c r="W69" s="400"/>
      <c r="X69" s="401"/>
      <c r="Y69" s="400"/>
      <c r="Z69" s="401"/>
      <c r="AA69" s="400"/>
      <c r="AB69" s="401"/>
      <c r="AC69" s="400"/>
      <c r="AD69" s="401"/>
      <c r="AE69" s="400"/>
      <c r="AF69" s="401"/>
      <c r="AG69" s="400"/>
      <c r="AH69" s="401"/>
      <c r="AI69" s="400"/>
      <c r="AJ69" s="401"/>
      <c r="AK69" s="400"/>
      <c r="AL69" s="401"/>
      <c r="AM69" s="400"/>
      <c r="AN69" s="401"/>
      <c r="AO69" s="400"/>
      <c r="AP69" s="401"/>
      <c r="AQ69" s="400"/>
      <c r="AR69" s="401"/>
      <c r="AS69" s="400"/>
      <c r="AT69" s="401"/>
      <c r="AU69" s="400"/>
      <c r="AV69" s="401"/>
      <c r="AW69" s="400"/>
      <c r="AX69" s="401"/>
      <c r="AY69" s="400"/>
      <c r="AZ69" s="401"/>
      <c r="BA69" s="400"/>
      <c r="BB69" s="401"/>
      <c r="BC69" s="400"/>
      <c r="BD69" s="401"/>
      <c r="BE69" s="400"/>
      <c r="BF69" s="401"/>
      <c r="BG69" s="400"/>
      <c r="BH69" s="401"/>
      <c r="BI69" s="400"/>
      <c r="BJ69" s="401"/>
      <c r="BK69" s="400"/>
      <c r="BL69" s="401"/>
      <c r="BM69" s="400"/>
      <c r="BN69" s="401"/>
      <c r="BO69" s="400"/>
      <c r="BP69" s="401"/>
      <c r="BQ69" s="400"/>
      <c r="BR69" s="401"/>
      <c r="BS69" s="400"/>
      <c r="BT69" s="401"/>
      <c r="BU69" s="400"/>
      <c r="BV69" s="401"/>
      <c r="BW69" s="400"/>
      <c r="BX69" s="401"/>
      <c r="BY69" s="400"/>
      <c r="BZ69" s="401"/>
      <c r="CA69" s="400"/>
      <c r="CB69" s="401"/>
      <c r="CC69" s="400"/>
      <c r="CD69" s="401"/>
      <c r="CE69" s="400"/>
      <c r="CF69" s="401"/>
      <c r="CG69" s="400"/>
      <c r="CH69" s="401"/>
      <c r="CI69" s="400"/>
      <c r="CJ69" s="401"/>
      <c r="CK69" s="400"/>
      <c r="CL69" s="401"/>
      <c r="CM69" s="400"/>
      <c r="CN69" s="401"/>
      <c r="CO69" s="400"/>
      <c r="CP69" s="401"/>
      <c r="CQ69" s="400"/>
      <c r="CR69" s="401"/>
      <c r="CS69" s="400"/>
      <c r="CT69" s="401"/>
      <c r="CU69" s="400"/>
      <c r="CV69" s="401"/>
      <c r="CW69" s="400"/>
      <c r="CX69" s="401"/>
      <c r="CY69" s="400"/>
      <c r="CZ69" s="401"/>
      <c r="DA69" s="400"/>
      <c r="DB69" s="401"/>
      <c r="DC69" s="400"/>
      <c r="DD69" s="401"/>
      <c r="DE69" s="400"/>
      <c r="DF69" s="401"/>
      <c r="DG69" s="400"/>
      <c r="DH69" s="401"/>
      <c r="DI69" s="400"/>
      <c r="DJ69" s="401"/>
      <c r="DK69" s="400"/>
      <c r="DL69" s="401"/>
      <c r="DM69" s="400"/>
      <c r="DN69" s="401"/>
      <c r="DO69" s="400"/>
      <c r="DP69" s="401"/>
      <c r="DQ69" s="400"/>
      <c r="DR69" s="401"/>
      <c r="DS69" s="400"/>
      <c r="DT69" s="401"/>
      <c r="DU69" s="400"/>
      <c r="DV69" s="401"/>
      <c r="DW69" s="400"/>
      <c r="DX69" s="401"/>
      <c r="DY69" s="400"/>
      <c r="DZ69" s="401"/>
      <c r="EA69" s="400"/>
      <c r="EB69" s="401"/>
      <c r="EC69" s="400"/>
      <c r="ED69" s="401"/>
      <c r="EE69" s="400"/>
      <c r="EF69" s="401"/>
      <c r="EG69" s="400"/>
      <c r="EH69" s="401"/>
      <c r="EI69" s="400"/>
      <c r="EJ69" s="447"/>
      <c r="EK69" s="511"/>
      <c r="EL69" s="514"/>
      <c r="EM69" s="448"/>
      <c r="EN69" s="344"/>
      <c r="EO69" s="345"/>
      <c r="EP69" s="171">
        <f t="shared" si="22"/>
        <v>0</v>
      </c>
      <c r="EQ69" s="171">
        <f t="shared" si="23"/>
        <v>0</v>
      </c>
      <c r="ER69" s="171">
        <f t="shared" si="24"/>
        <v>0</v>
      </c>
      <c r="ES69" s="171">
        <f t="shared" si="25"/>
        <v>0</v>
      </c>
      <c r="ET69" s="171">
        <f t="shared" si="26"/>
        <v>0</v>
      </c>
      <c r="EU69" s="171">
        <f t="shared" si="27"/>
        <v>0</v>
      </c>
      <c r="EV69" s="172">
        <f t="shared" si="28"/>
        <v>0</v>
      </c>
      <c r="EW69" s="127"/>
      <c r="EX69" s="248">
        <f t="shared" si="85"/>
        <v>0</v>
      </c>
      <c r="EY69" s="174">
        <f>(L69*regular)+(M69*Cadeirantee)</f>
        <v>0</v>
      </c>
      <c r="EZ69" s="249">
        <f>SUMIF(FG69:GJ69,"&gt;0")</f>
        <v>0</v>
      </c>
      <c r="FA69" s="249">
        <f>SUMIF(FG69:GJ69,"&lt;0")+SUMIF(GN69:HP69,"&lt;0")</f>
        <v>0</v>
      </c>
      <c r="FB69" s="174">
        <v>0</v>
      </c>
      <c r="FC69" s="126">
        <f>N69*km*'VALORES TABELA'!$B$13</f>
        <v>0</v>
      </c>
      <c r="FD69" s="250">
        <f t="shared" si="86"/>
        <v>0</v>
      </c>
      <c r="FE69" s="105"/>
      <c r="FF69" s="118"/>
      <c r="FG69" s="118"/>
      <c r="FH69" s="118"/>
      <c r="FI69" s="118"/>
      <c r="FJ69" s="118"/>
      <c r="FK69" s="118"/>
      <c r="FL69" s="118"/>
      <c r="FM69" s="118"/>
      <c r="FN69" s="118"/>
      <c r="FO69" s="118"/>
      <c r="FP69" s="118"/>
      <c r="FQ69" s="118"/>
      <c r="FR69" s="118"/>
      <c r="FS69" s="118"/>
      <c r="FT69" s="118"/>
      <c r="FU69" s="118"/>
      <c r="FV69" s="118"/>
      <c r="FW69" s="118"/>
      <c r="FX69" s="118"/>
      <c r="FY69" s="118"/>
      <c r="FZ69" s="118"/>
      <c r="GA69" s="118"/>
      <c r="GB69" s="118"/>
      <c r="GC69" s="118"/>
      <c r="GD69" s="118"/>
      <c r="GE69" s="118"/>
      <c r="GF69" s="118"/>
      <c r="GG69" s="118"/>
      <c r="GH69" s="118"/>
      <c r="GI69" s="118"/>
      <c r="GJ69" s="118"/>
      <c r="GK69" s="252"/>
      <c r="GL69" s="103">
        <f t="shared" si="30"/>
        <v>0</v>
      </c>
      <c r="GM69" s="124"/>
      <c r="GN69" s="104"/>
      <c r="GO69" s="104"/>
      <c r="GP69" s="104"/>
      <c r="GQ69" s="104"/>
      <c r="GR69" s="104"/>
      <c r="GS69" s="104"/>
      <c r="GT69" s="104"/>
      <c r="GU69" s="104"/>
      <c r="GV69" s="104"/>
      <c r="GW69" s="104"/>
      <c r="GX69" s="104"/>
      <c r="GY69" s="104"/>
      <c r="GZ69" s="104"/>
      <c r="HA69" s="104"/>
      <c r="HB69" s="104"/>
      <c r="HC69" s="104"/>
      <c r="HD69" s="104"/>
      <c r="HE69" s="104"/>
      <c r="HF69" s="104"/>
      <c r="HG69" s="104"/>
      <c r="HH69" s="104"/>
      <c r="HI69" s="104"/>
      <c r="HJ69" s="104"/>
      <c r="HK69" s="104"/>
      <c r="HL69" s="104"/>
      <c r="HM69" s="104"/>
      <c r="HN69" s="104"/>
      <c r="HO69" s="104"/>
      <c r="HP69" s="104"/>
      <c r="HQ69" s="64"/>
      <c r="HR69" s="65"/>
      <c r="HS69" s="65"/>
      <c r="HT69" s="65"/>
      <c r="HU69" s="65"/>
      <c r="HV69" s="65"/>
      <c r="HW69" s="105"/>
      <c r="HX69" s="65"/>
      <c r="HY69" s="280">
        <f t="shared" si="87"/>
        <v>0</v>
      </c>
      <c r="HZ69" s="280">
        <f t="shared" si="88"/>
        <v>0</v>
      </c>
      <c r="IA69" s="280">
        <f t="shared" si="89"/>
        <v>0</v>
      </c>
      <c r="IB69" s="65"/>
      <c r="IC69" s="65"/>
    </row>
    <row r="70" spans="1:237" s="106" customFormat="1" ht="22.5" customHeight="1" thickBot="1" x14ac:dyDescent="0.3">
      <c r="A70" s="377" t="s">
        <v>3244</v>
      </c>
      <c r="B70" s="378" t="s">
        <v>3245</v>
      </c>
      <c r="C70" s="379" t="s">
        <v>3193</v>
      </c>
      <c r="D70" s="380" t="s">
        <v>3246</v>
      </c>
      <c r="E70" s="380" t="s">
        <v>3247</v>
      </c>
      <c r="F70" s="381" t="s">
        <v>3181</v>
      </c>
      <c r="G70" s="381" t="s">
        <v>3182</v>
      </c>
      <c r="H70" s="382" t="s">
        <v>2806</v>
      </c>
      <c r="I70" s="383" t="s">
        <v>2806</v>
      </c>
      <c r="J70" s="421" t="s">
        <v>3183</v>
      </c>
      <c r="K70" s="424" t="s">
        <v>60</v>
      </c>
      <c r="L70" s="329">
        <f>CONTINUA!BV70</f>
        <v>0</v>
      </c>
      <c r="M70" s="329">
        <f>CONTINUA!BW70</f>
        <v>0</v>
      </c>
      <c r="N70" s="895"/>
      <c r="O70" s="896" t="s">
        <v>3416</v>
      </c>
      <c r="P70" s="897">
        <v>0</v>
      </c>
      <c r="Q70" s="400"/>
      <c r="R70" s="401"/>
      <c r="S70" s="400"/>
      <c r="T70" s="401"/>
      <c r="U70" s="400"/>
      <c r="V70" s="401"/>
      <c r="W70" s="400"/>
      <c r="X70" s="401"/>
      <c r="Y70" s="400"/>
      <c r="Z70" s="401"/>
      <c r="AA70" s="400"/>
      <c r="AB70" s="401"/>
      <c r="AC70" s="400"/>
      <c r="AD70" s="401"/>
      <c r="AE70" s="400"/>
      <c r="AF70" s="401"/>
      <c r="AG70" s="400"/>
      <c r="AH70" s="401"/>
      <c r="AI70" s="400"/>
      <c r="AJ70" s="401"/>
      <c r="AK70" s="400"/>
      <c r="AL70" s="401"/>
      <c r="AM70" s="400"/>
      <c r="AN70" s="401"/>
      <c r="AO70" s="400"/>
      <c r="AP70" s="401"/>
      <c r="AQ70" s="400"/>
      <c r="AR70" s="401"/>
      <c r="AS70" s="400"/>
      <c r="AT70" s="401"/>
      <c r="AU70" s="400"/>
      <c r="AV70" s="401"/>
      <c r="AW70" s="400"/>
      <c r="AX70" s="401"/>
      <c r="AY70" s="400"/>
      <c r="AZ70" s="401"/>
      <c r="BA70" s="400"/>
      <c r="BB70" s="401"/>
      <c r="BC70" s="400"/>
      <c r="BD70" s="401"/>
      <c r="BE70" s="400"/>
      <c r="BF70" s="401"/>
      <c r="BG70" s="400"/>
      <c r="BH70" s="401"/>
      <c r="BI70" s="400"/>
      <c r="BJ70" s="401"/>
      <c r="BK70" s="400"/>
      <c r="BL70" s="401"/>
      <c r="BM70" s="400"/>
      <c r="BN70" s="401"/>
      <c r="BO70" s="400"/>
      <c r="BP70" s="401"/>
      <c r="BQ70" s="400"/>
      <c r="BR70" s="401"/>
      <c r="BS70" s="400"/>
      <c r="BT70" s="401"/>
      <c r="BU70" s="400"/>
      <c r="BV70" s="401"/>
      <c r="BW70" s="400"/>
      <c r="BX70" s="401"/>
      <c r="BY70" s="400"/>
      <c r="BZ70" s="401"/>
      <c r="CA70" s="400"/>
      <c r="CB70" s="401"/>
      <c r="CC70" s="400"/>
      <c r="CD70" s="401"/>
      <c r="CE70" s="400"/>
      <c r="CF70" s="401"/>
      <c r="CG70" s="400"/>
      <c r="CH70" s="401"/>
      <c r="CI70" s="400"/>
      <c r="CJ70" s="401"/>
      <c r="CK70" s="400"/>
      <c r="CL70" s="401"/>
      <c r="CM70" s="400"/>
      <c r="CN70" s="401"/>
      <c r="CO70" s="400"/>
      <c r="CP70" s="401"/>
      <c r="CQ70" s="400"/>
      <c r="CR70" s="401"/>
      <c r="CS70" s="400"/>
      <c r="CT70" s="401"/>
      <c r="CU70" s="400"/>
      <c r="CV70" s="401"/>
      <c r="CW70" s="400"/>
      <c r="CX70" s="401"/>
      <c r="CY70" s="400"/>
      <c r="CZ70" s="401"/>
      <c r="DA70" s="400"/>
      <c r="DB70" s="401"/>
      <c r="DC70" s="400"/>
      <c r="DD70" s="401"/>
      <c r="DE70" s="400"/>
      <c r="DF70" s="401"/>
      <c r="DG70" s="400"/>
      <c r="DH70" s="401"/>
      <c r="DI70" s="400"/>
      <c r="DJ70" s="401"/>
      <c r="DK70" s="400"/>
      <c r="DL70" s="401"/>
      <c r="DM70" s="400"/>
      <c r="DN70" s="401"/>
      <c r="DO70" s="400"/>
      <c r="DP70" s="401"/>
      <c r="DQ70" s="400"/>
      <c r="DR70" s="401"/>
      <c r="DS70" s="400"/>
      <c r="DT70" s="401"/>
      <c r="DU70" s="400"/>
      <c r="DV70" s="401"/>
      <c r="DW70" s="400"/>
      <c r="DX70" s="401"/>
      <c r="DY70" s="400"/>
      <c r="DZ70" s="401"/>
      <c r="EA70" s="400"/>
      <c r="EB70" s="401"/>
      <c r="EC70" s="400"/>
      <c r="ED70" s="401"/>
      <c r="EE70" s="400"/>
      <c r="EF70" s="401"/>
      <c r="EG70" s="400"/>
      <c r="EH70" s="401"/>
      <c r="EI70" s="400"/>
      <c r="EJ70" s="447"/>
      <c r="EK70" s="512"/>
      <c r="EL70" s="515"/>
      <c r="EM70" s="450"/>
      <c r="EN70" s="348"/>
      <c r="EO70" s="348"/>
      <c r="EP70" s="179">
        <f t="shared" si="22"/>
        <v>0</v>
      </c>
      <c r="EQ70" s="179">
        <f t="shared" si="23"/>
        <v>0</v>
      </c>
      <c r="ER70" s="179">
        <f t="shared" si="24"/>
        <v>0</v>
      </c>
      <c r="ES70" s="179">
        <f t="shared" si="25"/>
        <v>0</v>
      </c>
      <c r="ET70" s="179">
        <f t="shared" si="26"/>
        <v>0</v>
      </c>
      <c r="EU70" s="179">
        <f t="shared" si="27"/>
        <v>0</v>
      </c>
      <c r="EV70" s="172">
        <f t="shared" si="28"/>
        <v>0</v>
      </c>
      <c r="EW70" s="253"/>
      <c r="EX70" s="254">
        <v>0</v>
      </c>
      <c r="EY70" s="180">
        <v>0</v>
      </c>
      <c r="EZ70" s="255">
        <v>0</v>
      </c>
      <c r="FA70" s="255">
        <v>0</v>
      </c>
      <c r="FB70" s="180">
        <f>SUM(FF70:GI70)/2</f>
        <v>0</v>
      </c>
      <c r="FC70" s="256">
        <f>N70*km*'VALORES TABELA'!$B$13</f>
        <v>0</v>
      </c>
      <c r="FD70" s="250">
        <f t="shared" si="86"/>
        <v>0</v>
      </c>
      <c r="FE70" s="257"/>
      <c r="FF70" s="181">
        <f>((Q70+S70)*Percapita)+((R70+T70)*Cadeirante)</f>
        <v>0</v>
      </c>
      <c r="FG70" s="181">
        <f>((U70+W70)*Percapita/30*FG$4)+((V70+X70)*Cadeirante/30*FG$4)</f>
        <v>0</v>
      </c>
      <c r="FH70" s="181">
        <f>((Y70+AA70)*Percapita/30*FH$4)+((Z70+AB70)*Cadeirante/30*FH$4)</f>
        <v>0</v>
      </c>
      <c r="FI70" s="181">
        <f>((AC70+AE70)*Percapita/30*FI$4)+((AD70+AF70)*Cadeirante/30*FI$4)</f>
        <v>0</v>
      </c>
      <c r="FJ70" s="181">
        <f>((AG70+AI70)*Percapita/30*FJ$4)+((AH70+AJ70)*Cadeirante/30*FJ$4)</f>
        <v>0</v>
      </c>
      <c r="FK70" s="181">
        <f>((AK70+AM70)*Percapita/30*FK$4)+((AL70+AN70)*Cadeirante/30*FK$4)</f>
        <v>0</v>
      </c>
      <c r="FL70" s="181">
        <f>((AO70+AQ70)*Percapita/30*FL$4)+((AP70+AR70)*Cadeirante/30*FL$4)</f>
        <v>0</v>
      </c>
      <c r="FM70" s="181">
        <f>((AS70+AU70)*Percapita/30*FM$4)+((AT70+AV70)*Cadeirante/30*FM$4)</f>
        <v>0</v>
      </c>
      <c r="FN70" s="181">
        <f>((AW70+AY70)*Percapita/30*FN$4)+((AX70+AZ70)*Cadeirante/30*FN$4)</f>
        <v>0</v>
      </c>
      <c r="FO70" s="181">
        <f>((BA70+BC70)*Percapita/30*FO$4)+((BB70+BD70)*Cadeirante/30*FO$4)</f>
        <v>0</v>
      </c>
      <c r="FP70" s="181">
        <f>((BE70+BG70)*Percapita/30*FP$4)+((BF70+BH70)*Cadeirante/30*FP$4)</f>
        <v>0</v>
      </c>
      <c r="FQ70" s="181">
        <f>((BI70+BK70)*Percapita/30*FQ$4)+((BJ70+BL70)*Cadeirante/30*FQ$4)</f>
        <v>0</v>
      </c>
      <c r="FR70" s="181">
        <f>((BM70+BO70)*Percapita/30*FR$4)+((BN70+BP70)*Cadeirante/30*FR$4)</f>
        <v>0</v>
      </c>
      <c r="FS70" s="181">
        <f>((BQ70+BS70)*Percapita/30*FS$4)+((BR70+BT70)*Cadeirante/30*FS$4)</f>
        <v>0</v>
      </c>
      <c r="FT70" s="181">
        <f>((BU70+BW70)*Percapita/30*FT$4)+((BV70+BX70)*Cadeirante/30*FT$4)</f>
        <v>0</v>
      </c>
      <c r="FU70" s="181">
        <f>((BY70+CA70)*Percapita/30*FU$4)+((BZ70+CB70)*Cadeirante/30*FU$4)</f>
        <v>0</v>
      </c>
      <c r="FV70" s="181">
        <f>((CC70+CE70)*Percapita/30*FV$4)+((CD70+CF70)*Cadeirante/30*FV$4)</f>
        <v>0</v>
      </c>
      <c r="FW70" s="181">
        <f>((CG70+CI70)*Percapita/30*FW$4)+((CI70+CK70)*Cadeirante/30*FW$4)</f>
        <v>0</v>
      </c>
      <c r="FX70" s="181">
        <f>((CK70+CM70)*Percapita/30*FX$4)+((CL70+CN70)*Cadeirante/30*FX$4)</f>
        <v>0</v>
      </c>
      <c r="FY70" s="181">
        <f>((CO70+CQ70)*Percapita/30*FY$4)+((CP70+CR70)*Cadeirante/30*FY$4)</f>
        <v>0</v>
      </c>
      <c r="FZ70" s="181">
        <f>((CS70+CU70)*Percapita/30*FZ$4)+((CT70+CV70)*Cadeirante/30*FZ$4)</f>
        <v>0</v>
      </c>
      <c r="GA70" s="181">
        <f>((CW70+CY70)*Percapita/30*GA$4)+((CX70+CZ70)*Cadeirante/30*GA$4)</f>
        <v>0</v>
      </c>
      <c r="GB70" s="181">
        <f>((DA70+DC70)*Percapita/30*GB$4)+((DB70+DD70)*Cadeirante/30*GB$4)</f>
        <v>0</v>
      </c>
      <c r="GC70" s="181">
        <f>((DE70+DG70)*Percapita/30*GC$4)+((DF70+DH70)*Cadeirante/30*GC$4)</f>
        <v>0</v>
      </c>
      <c r="GD70" s="181">
        <f>((DI70+DK70)*Percapita/30*GD$4)+((DJ70+DL70)*Cadeirante/30*GD$4)</f>
        <v>0</v>
      </c>
      <c r="GE70" s="181">
        <f>((DM70+DO70)*Percapita/30*GE$4)+((DN70+DP70)*Cadeirante/30*GE$4)</f>
        <v>0</v>
      </c>
      <c r="GF70" s="181">
        <f>((DQ70+DS70)*Percapita/30*GF$4)+((DR70+DT70)*Cadeirante/30*GF$4)</f>
        <v>0</v>
      </c>
      <c r="GG70" s="181">
        <f>((DU70+DW70)*Percapita/30*GG$4)+((DV70+DX70)*Cadeirante/30*GG$4)</f>
        <v>0</v>
      </c>
      <c r="GH70" s="181">
        <f>((DY70+EA70)*Percapita/30*GH$4)+((DZ70+EB70)*Cadeirante/30*GH$4)</f>
        <v>0</v>
      </c>
      <c r="GI70" s="181">
        <f>((EC70+EE70)*Percapita/30*GI$4)+((ED70+EF70)*Cadeirante/30*GI$4)</f>
        <v>0</v>
      </c>
      <c r="GJ70" s="181">
        <f>((EG70+EI70)*Percapita)+((EH70+EJ70)*Cadeirante)</f>
        <v>0</v>
      </c>
      <c r="GK70" s="258"/>
      <c r="GL70" s="103">
        <f t="shared" si="30"/>
        <v>0</v>
      </c>
      <c r="GM70" s="124"/>
      <c r="GN70" s="182"/>
      <c r="GO70" s="182"/>
      <c r="GP70" s="182"/>
      <c r="GQ70" s="182"/>
      <c r="GR70" s="182"/>
      <c r="GS70" s="182"/>
      <c r="GT70" s="182"/>
      <c r="GU70" s="182"/>
      <c r="GV70" s="182"/>
      <c r="GW70" s="182"/>
      <c r="GX70" s="182"/>
      <c r="GY70" s="182"/>
      <c r="GZ70" s="182"/>
      <c r="HA70" s="182"/>
      <c r="HB70" s="182"/>
      <c r="HC70" s="182"/>
      <c r="HD70" s="182"/>
      <c r="HE70" s="182"/>
      <c r="HF70" s="182"/>
      <c r="HG70" s="182"/>
      <c r="HH70" s="182"/>
      <c r="HI70" s="182"/>
      <c r="HJ70" s="182"/>
      <c r="HK70" s="182"/>
      <c r="HL70" s="182"/>
      <c r="HM70" s="182"/>
      <c r="HN70" s="182"/>
      <c r="HO70" s="182"/>
      <c r="HP70" s="259"/>
      <c r="HQ70" s="64"/>
      <c r="HW70" s="257"/>
      <c r="HY70" s="280">
        <f t="shared" si="87"/>
        <v>0</v>
      </c>
      <c r="HZ70" s="280">
        <f t="shared" si="88"/>
        <v>0</v>
      </c>
      <c r="IA70" s="280">
        <f t="shared" si="89"/>
        <v>0</v>
      </c>
    </row>
    <row r="71" spans="1:237" s="106" customFormat="1" ht="22.5" customHeight="1" x14ac:dyDescent="0.25">
      <c r="A71" t="s">
        <v>3248</v>
      </c>
      <c r="B71" s="522" t="s">
        <v>3249</v>
      </c>
      <c r="C71" s="523">
        <v>1</v>
      </c>
      <c r="D71" s="524" t="s">
        <v>3250</v>
      </c>
      <c r="E71" s="524" t="s">
        <v>3251</v>
      </c>
      <c r="F71" s="525" t="s">
        <v>3181</v>
      </c>
      <c r="G71" s="525" t="s">
        <v>3182</v>
      </c>
      <c r="H71" s="350" t="s">
        <v>2807</v>
      </c>
      <c r="I71" s="351" t="s">
        <v>2807</v>
      </c>
      <c r="J71" s="409" t="s">
        <v>3183</v>
      </c>
      <c r="K71" s="410" t="s">
        <v>3184</v>
      </c>
      <c r="L71" s="329">
        <f>CONTINUA!BV71</f>
        <v>0</v>
      </c>
      <c r="M71" s="329">
        <f>CONTINUA!BW71</f>
        <v>0</v>
      </c>
      <c r="N71" s="895"/>
      <c r="O71" s="896" t="s">
        <v>3417</v>
      </c>
      <c r="P71" s="897">
        <v>0</v>
      </c>
      <c r="Q71" s="400"/>
      <c r="R71" s="401"/>
      <c r="S71" s="400"/>
      <c r="T71" s="401"/>
      <c r="U71" s="400"/>
      <c r="V71" s="401"/>
      <c r="W71" s="400"/>
      <c r="X71" s="401"/>
      <c r="Y71" s="400"/>
      <c r="Z71" s="401"/>
      <c r="AA71" s="400"/>
      <c r="AB71" s="401"/>
      <c r="AC71" s="400"/>
      <c r="AD71" s="401"/>
      <c r="AE71" s="400"/>
      <c r="AF71" s="401"/>
      <c r="AG71" s="400"/>
      <c r="AH71" s="401"/>
      <c r="AI71" s="400"/>
      <c r="AJ71" s="401"/>
      <c r="AK71" s="400"/>
      <c r="AL71" s="401"/>
      <c r="AM71" s="400"/>
      <c r="AN71" s="401"/>
      <c r="AO71" s="400"/>
      <c r="AP71" s="401"/>
      <c r="AQ71" s="400"/>
      <c r="AR71" s="401"/>
      <c r="AS71" s="400"/>
      <c r="AT71" s="401"/>
      <c r="AU71" s="400"/>
      <c r="AV71" s="401"/>
      <c r="AW71" s="400"/>
      <c r="AX71" s="401"/>
      <c r="AY71" s="400"/>
      <c r="AZ71" s="401"/>
      <c r="BA71" s="400"/>
      <c r="BB71" s="401"/>
      <c r="BC71" s="400"/>
      <c r="BD71" s="401"/>
      <c r="BE71" s="400"/>
      <c r="BF71" s="401"/>
      <c r="BG71" s="400"/>
      <c r="BH71" s="401"/>
      <c r="BI71" s="400"/>
      <c r="BJ71" s="401"/>
      <c r="BK71" s="400"/>
      <c r="BL71" s="401"/>
      <c r="BM71" s="400"/>
      <c r="BN71" s="401"/>
      <c r="BO71" s="400"/>
      <c r="BP71" s="401"/>
      <c r="BQ71" s="400"/>
      <c r="BR71" s="401"/>
      <c r="BS71" s="400"/>
      <c r="BT71" s="401"/>
      <c r="BU71" s="400"/>
      <c r="BV71" s="401"/>
      <c r="BW71" s="400"/>
      <c r="BX71" s="401"/>
      <c r="BY71" s="400"/>
      <c r="BZ71" s="401"/>
      <c r="CA71" s="400"/>
      <c r="CB71" s="401"/>
      <c r="CC71" s="400"/>
      <c r="CD71" s="401"/>
      <c r="CE71" s="400"/>
      <c r="CF71" s="401"/>
      <c r="CG71" s="400"/>
      <c r="CH71" s="401"/>
      <c r="CI71" s="400"/>
      <c r="CJ71" s="401"/>
      <c r="CK71" s="400"/>
      <c r="CL71" s="401"/>
      <c r="CM71" s="400"/>
      <c r="CN71" s="401"/>
      <c r="CO71" s="400"/>
      <c r="CP71" s="401"/>
      <c r="CQ71" s="400"/>
      <c r="CR71" s="401"/>
      <c r="CS71" s="400"/>
      <c r="CT71" s="401"/>
      <c r="CU71" s="400"/>
      <c r="CV71" s="401"/>
      <c r="CW71" s="400"/>
      <c r="CX71" s="401"/>
      <c r="CY71" s="400"/>
      <c r="CZ71" s="401"/>
      <c r="DA71" s="400"/>
      <c r="DB71" s="401"/>
      <c r="DC71" s="400"/>
      <c r="DD71" s="401"/>
      <c r="DE71" s="400"/>
      <c r="DF71" s="401"/>
      <c r="DG71" s="400"/>
      <c r="DH71" s="401"/>
      <c r="DI71" s="400"/>
      <c r="DJ71" s="401"/>
      <c r="DK71" s="400"/>
      <c r="DL71" s="401"/>
      <c r="DM71" s="400"/>
      <c r="DN71" s="401"/>
      <c r="DO71" s="400"/>
      <c r="DP71" s="401"/>
      <c r="DQ71" s="400"/>
      <c r="DR71" s="401"/>
      <c r="DS71" s="400"/>
      <c r="DT71" s="401"/>
      <c r="DU71" s="400"/>
      <c r="DV71" s="401"/>
      <c r="DW71" s="400"/>
      <c r="DX71" s="401"/>
      <c r="DY71" s="400"/>
      <c r="DZ71" s="401"/>
      <c r="EA71" s="400"/>
      <c r="EB71" s="401"/>
      <c r="EC71" s="400"/>
      <c r="ED71" s="401"/>
      <c r="EE71" s="400"/>
      <c r="EF71" s="401"/>
      <c r="EG71" s="400"/>
      <c r="EH71" s="401"/>
      <c r="EI71" s="400"/>
      <c r="EJ71" s="447"/>
      <c r="EK71" s="510"/>
      <c r="EL71" s="513"/>
      <c r="EM71" s="520"/>
      <c r="EN71" s="520"/>
      <c r="EO71" s="520"/>
      <c r="EP71" s="171">
        <f t="shared" si="22"/>
        <v>0</v>
      </c>
      <c r="EQ71" s="171">
        <f t="shared" si="23"/>
        <v>0</v>
      </c>
      <c r="ER71" s="171">
        <f t="shared" si="24"/>
        <v>0</v>
      </c>
      <c r="ES71" s="171">
        <f t="shared" si="25"/>
        <v>0</v>
      </c>
      <c r="ET71" s="171">
        <f t="shared" si="26"/>
        <v>0</v>
      </c>
      <c r="EU71" s="171">
        <f t="shared" si="27"/>
        <v>0</v>
      </c>
      <c r="EV71" s="172">
        <f t="shared" si="28"/>
        <v>0</v>
      </c>
      <c r="EW71" s="367">
        <f>IF(C71=4,IF(MAX(Q71:EJ73)&gt;0,(Especiall/30*(IF(($G71-$F71)=($G$5-$F$5),30,IF(DAY($G71)=31,($G71-$F71),($G71-$F71)+1)))),0),0)</f>
        <v>0</v>
      </c>
      <c r="EX71" s="248">
        <f t="shared" ref="EX71:EX74" si="90">FF71</f>
        <v>12500.51</v>
      </c>
      <c r="EY71" s="174">
        <f>(L71*regular)+(M71*Cadeirantee)</f>
        <v>0</v>
      </c>
      <c r="EZ71" s="249">
        <f>SUMIF(FG71:GJ71,"&gt;0")</f>
        <v>0</v>
      </c>
      <c r="FA71" s="249">
        <f>SUMIF(FG71:GJ71,"&lt;0")+SUMIF(GN71:HP71,"&lt;0")</f>
        <v>0</v>
      </c>
      <c r="FB71" s="174">
        <v>0</v>
      </c>
      <c r="FC71" s="175">
        <f>N71*km*'VALORES TABELA'!$B$13</f>
        <v>0</v>
      </c>
      <c r="FD71" s="250">
        <f>GL71</f>
        <v>0</v>
      </c>
      <c r="FE71" s="176">
        <f>(EW71+EW72+EW73+EW74+EX71+EX72+EX73+EX74+EY71+EY72+EY73+EY74+EY75+EZ71+EZ72+EZ73+EZ74+FA71+FA72+FA73+FA74+FC71+FC72+FC73+FC74+HY71-HZ71-IA71+FD71+FD72+FD73+FD74+FB75)</f>
        <v>12500.51</v>
      </c>
      <c r="FF71" s="177">
        <f>IF(C71=4,SUM(Q71+Q72+Q73+S71+S72+S73)*Percapita/30*FF$4+(R71+R72+R73+T71+T72+T73)*Cadeirante/30*FF$4,IF(C71=3,IF(Q74+S74=10,Fixo/30*FF$4+(Q71+Q72+Q73+S71+S72+S73)*Percapita/30*FF$4+(R74+T74)*Cadeirante/30*FF$4,IF(Q74+S74&lt;=9,(Q74+S74)*Crechee/30*FF$4)+(R74+T74)*Cadeirante/30*FF$4+(Q71+Q72+Q73+S71+S72+S73)*Percapita/30*FF$4)+IF(Q74+S74&gt;=11,Fixo/30*FF$4+(Q74+S74-10)*Crechee/30*FF$4,0),IF(C71=2,IF(R71+R72+R73+R74+T71+T72+T73+T74=1,Cadeirante/30*FF$4,IF(R71+R72+R73+R74+T71+T72+T73+T74=2,Fixo/30*FF$4,IF(R71+R72+R73+R74+T71+T72+T73+T74&gt;2,Fixo/30*FF$4+(R71+R72+R73+R74+T71+T72+T73+T74-2)*Cadeirante/30*FF$4)))+(Q71+Q72+Q73+S71+S72+S73)*Percapita/30*FF$4+(Q74+S74)*Crechee/30*FF$4,IF(C71=1,IF(Q71+Q72+Q73+R71+R72+R73+S71+S72+S73+T71+T72+T73&lt;=15,(Q71+Q72+Q73+S71+S72+S73)*Percapita/30*FF$4,IF(Q71+Q72+Q73+R71+R72+R73+S71+S72+S73+T71+T72+T73&gt;=16,Fixo/30*FF$4+(Q71+Q72+Q73+R71+R72+R73+S71+S72+S73+T71+T72-16)*Percapita/30*FF$4))))))</f>
        <v>12500.51</v>
      </c>
      <c r="FG71" s="177">
        <f>IF(C71=4,SUM(U71+U72+U73+W71+W72+W73)*Percapita/30*FG$4+(V71+V72+V73+X71+X72+X73)*Cadeirante/30*FG$4,IF(C71=3,IF(U74+W74=10,Fixo/30*FG$4+(U71+U72+U73+W71+W72+W73)*Percapita/30*FG$4+(V74+X74)*Cadeirante/30*FG$4,IF(U74+W74&lt;=9,(U74+W74)*Crechee/30*FG$4)+(V74+X74)*Cadeirante/30*FG$4+(U71+U72+U73+W71+W72+W73)*Percapita/30*FG$4)+IF(U74+W74&gt;=11,Fixo/30*FG$4+(U74+W74-10)*Crechee/30*FG$4,0),IF(C71=2,IF(V71+V72+V73+V74+X71+X72+X73+X74=1,Cadeirante/30*FG$4,IF(V71+V72+V73+V74+X71+X72+X73+X74=2,Fixo/30*FG$4,IF(V71+V72+V73+V74+X71+X72+X73+X74&gt;2,Fixo/30*FG$4+(V71+V72+V73+V74+X71+X72+X73+X74-2)*Cadeirante/30*FG$4)))+(U71+U72+U73+W71+W72+W73)*Percapita/30*FG$4+(U74+W74)*Crechee/30*FG$4,IF(C71=1,IF(U71+U72+U73+V71+V72+V73+W71+W72+W73+X71+X72+X73&lt;=15,(U71+U72+U73+W71+W72+W73)*Percapita/30*FG$4,IF(U71+U72+U73+V71+V72+V73+W71+W72+W73+X71+X72+X73&gt;=16,Fixo/30*FG$4+(U71+U72+U73+V71+V72+V73+W71+W72+W73+X71+X72-16)*Percapita/30*FG$4))))))</f>
        <v>0</v>
      </c>
      <c r="FH71" s="177">
        <f>IF(C71=4,SUM(Y71+Y72+Y73+AA71+AA72+AA73)*Percapita/30*FH$4+(Z71+Z72+Z73+AB71+AB72+AB73)*Cadeirante/30*FH$4,IF(C71=3,IF(Y74+AA74=10,Fixo/30*FH$4+(Y71+Y72+Y73+AA71+AA72+AA73)*Percapita/30*FH$4+(Z74+AB74)*Cadeirante/30*FH$4,IF(Y74+AA74&lt;=9,(Y74+AA74)*Crechee/30*FH$4)+(Z74+AB74)*Cadeirante/30*FH$4+(Y71+Y72+Y73+AA71+AA72+AA73)*Percapita/30*FH$4)+IF(Y74+AA74&gt;=11,Fixo/30*FH$4+(Y74+AA74-10)*Crechee/30*FH$4,0),IF(C71=2,IF(Z71+Z72+Z73+Z74+AB71+AB72+AB73+AB74=1,Cadeirante/30*FH$4,IF(Z71+Z72+Z73+Z74+AB71+AB72+AB73+AB74=2,Fixo/30*FH$4,IF(Z71+Z72+Z73+Z74+AB71+AB72+AB73+AB74&gt;2,Fixo/30*FH$4+(Z71+Z72+Z73+Z74+AB71+AB72+AB73+AB74-2)*Cadeirante/30*FH$4)))+(Y71+Y72+Y73+AA71+AA72+AA73)*Percapita/30*FH$4+(Y74+AA74)*Crechee/30*FH$4,IF(C71=1,IF(Y71+Y72+Y73+Z71+Z72+Z73+AA71+AA72+AA73+AB71+AB72+AB73&lt;=15,(Y71+Y72+Y73+AA71+AA72+AA73)*Percapita/30*FH$4,IF(Y71+Y72+Y73+Z71+Z72+Z73+AA71+AA72+AA73+AB71+AB72+AB73&gt;=16,Fixo/30*FH$4+(Y71+Y72+Y73+Z71+Z72+Z73+AA71+AA72+AA73+AB71+AB72-16)*Percapita/30*FH$4))))))</f>
        <v>0</v>
      </c>
      <c r="FI71" s="177">
        <f>IF(C71=4,SUM(AC71+AC72+AC73+AE71+AE72+AE73)*Percapita/30*FI$4+(AD71+AD72+AD73+AF71+AF72+AF73)*Cadeirante/30*FI$4,IF(C71=3,IF(AC74+AE74=10,Fixo/30*FI$4+(AC71+AC72+AC73+AE71+AE72+AE73)*Percapita/30*FI$4+(AD74+AF74)*Cadeirante/30*FI$4,IF(AC74+AE74&lt;=9,(AC74+AE74)*Crechee/30*FI$4)+(AD74+AF74)*Cadeirante/30*FI$4+(AC71+AC72+AC73+AE71+AE72+AE73)*Percapita/30*FI$4)+IF(AC74+AE74&gt;=11,Fixo/30*FI$4+(AC74+AE74-10)*Crechee/30*FI$4,0),IF(C71=2,IF(AD71+AD72+AD73+AD74+AF71+AF72+AF73+AF74=1,Cadeirante/30*FI$4,IF(AD71+AD72+AD73+AD74+AF71+AF72+AF73+AF74=2,Fixo/30*FI$4,IF(AD71+AD72+AD73+AD74+AF71+AF72+AF73+AF74&gt;2,Fixo/30*FI$4+(AD71+AD72+AD73+AD74+AF71+AF72+AF73+AF74-2)*Cadeirante/30*FI$4)))+(AC71+AC72+AC73+AE71+AE72+AE73)*Percapita/30*FI$4+(AC74+AE74)*Crechee/30*FI$4,IF(C71=1,IF(AC71+AC72+AC73+AD71+AD72+AD73+AE71+AE72+AE73+AF71+AF72+AF73&lt;=15,(AC71+AC72+AC73+AE71+AE72+AE73)*Percapita/30*FI$4,IF(AC71+AC72+AC73+AD71+AD72+AD73+AE71+AE72+AE73+AF71+AF72+AF73&gt;=16,Fixo/30*FI$4+(AC71+AC72+AC73+AD71+AD72+AD73+AE71+AE72+AE73+AF71+AF72-16)*Percapita/30*FI$4))))))</f>
        <v>0</v>
      </c>
      <c r="FJ71" s="177">
        <f>IF(C71=4,SUM(AG71+AG72+AG73+AI71+AI72+AI73)*Percapita/30*FJ$4+(AH71+AH72+AH73+AJ71+AJ72+AJ73)*Cadeirante/30*FJ$4,IF(C71=3,IF(AG74+AI74=10,Fixo/30*FJ$4+(AG71+AG72+AG73+AI71+AI72+AI73)*Percapita/30*FJ$4+(AH74+AJ74)*Cadeirante/30*FJ$4,IF(AG74+AI74&lt;=9,(AG74+AI74)*Crechee/30*FJ$4)+(AH74+AJ74)*Cadeirante/30*FJ$4+(AG71+AG72+AG73+AI71+AI72+AI73)*Percapita/30*FJ$4)+IF(AG74+AI74&gt;=11,Fixo/30*FJ$4+(AG74+AI74-10)*Crechee/30*FJ$4,0),IF(C71=2,IF(AH71+AH72+AH73+AH74+AJ71+AJ72+AJ73+AJ74=1,Cadeirante/30*FJ$4,IF(AH71+AH72+AH73+AH74+AJ71+AJ72+AJ73+AJ74=2,Fixo/30*FJ$4,IF(AH71+AH72+AH73+AH74+AJ71+AJ72+AJ73+AJ74&gt;2,Fixo/30*FJ$4+(AH71+AH72+AH73+AH74+AJ71+AJ72+AJ73+AJ74-2)*Cadeirante/30*FJ$4)))+(AG71+AG72+AG73+AI71+AI72+AI73)*Percapita/30*FJ$4+(AG74+AI74)*Crechee/30*FJ$4,IF(C71=1,IF(AG71+AG72+AG73+AH71+AH72+AH73+AI71+AI72+AI73+AJ71+AJ72+AJ73&lt;=15,(AG71+AG72+AG73+AI71+AI72+AI73)*Percapita/30*FJ$4,IF(AG71+AG72+AG73+AH71+AH72+AH73+AI71+AI72+AI73+AJ71+AJ72+AJ73&gt;=16,Fixo/30*FJ$4+(AG71+AG72+AG73+AH71+AH72+AH73+AI71+AI72+AI73+AJ71+AJ72-16)*Percapita/30*FJ$4))))))</f>
        <v>0</v>
      </c>
      <c r="FK71" s="177">
        <f>IF(C71=4,SUM(AK71+AK72+AK73+AM71+AM72+AM73)*Percapita/30*FK$4+(AL71+AL72+AL73+AN71+AN72+AN73)*Cadeirante/30*FK$4,IF(C71=3,IF(AK74+AM74=10,Fixo/30*FK$4+(AK71+AK72+AK73+AM71+AM72+AM73)*Percapita/30*FK$4+(AL74+AN74)*Cadeirante/30*FK$4,IF(AK74+AM74&lt;=9,(AK74+AM74)*Crechee/30*FK$4)+(AL74+AN74)*Cadeirante/30*FK$4+(AK71+AK72+AK73+AM71+AM72+AM73)*Percapita/30*FK$4)+IF(AK74+AM74&gt;=11,Fixo/30*FK$4+(AK74+AM74-10)*Crechee/30*FK$4,0),IF(C71=2,IF(AL71+AL72+AL73+AL74+AN71+AN72+AN73+AN74=1,Cadeirante/30*FK$4,IF(AL71+AL72+AL73+AL74+AN71+AN72+AN73+AN74=2,Fixo/30*FK$4,IF(AL71+AL72+AL73+AL74+AN71+AN72+AN73+AN74&gt;2,Fixo/30*FK$4+(AL71+AL72+AL73+AL74+AN71+AN72+AN73+AN74-2)*Cadeirante/30*FK$4)))+(AK71+AK72+AK73+AM71+AM72+AM73)*Percapita/30*FK$4+(AK74+AM74)*Crechee/30*FK$4,IF(C71=1,IF(AK71+AK72+AK73+AL71+AL72+AL73+AM71+AM72+AM73+AN71+AN72+AN73&lt;=15,(AK71+AK72+AK73+AM71+AM72+AM73)*Percapita/30*FK$4,IF(AK71+AK72+AK73+AL71+AL72+AL73+AM71+AM72+AM73+AN71+AN72+AN73&gt;=16,Fixo/30*FK$4+(AK71+AK72+AK73+AL71+AL72+AL73+AM71+AM72+AM73+AN71+AN72-16)*Percapita/30*FK$4))))))</f>
        <v>0</v>
      </c>
      <c r="FL71" s="177">
        <f>IF(C71=4,SUM(AO71+AO72+AO73+AQ71+AQ72+AQ73)*Percapita/30*FL$4+(AP71+AP72+AP73+AR71+AR72+AR73)*Cadeirante/30*FL$4,IF(C71=3,IF(AO74+AQ74=10,Fixo/30*FL$4+(AO71+AO72+AO73+AQ71+AQ72+AQ73)*Percapita/30*FL$4+(AP74+AR74)*Cadeirante/30*FL$4,IF(AO74+AQ74&lt;=9,(AO74+AQ74)*Crechee/30*FL$4)+(AP74+AR74)*Cadeirante/30*FL$4+(AO71+AO72+AO73+AQ71+AQ72+AQ73)*Percapita/30*FL$4)+IF(AO74+AQ74&gt;=11,Fixo/30*FL$4+(AO74+AQ74-10)*Crechee/30*FL$4,0),IF(C71=2,IF(AP71+AP72+AP73+AP74+AR71+AR72+AR73+AR74=1,Cadeirante/30*FL$4,IF(AP71+AP72+AP73+AP74+AR71+AR72+AR73+AR74=2,Fixo/30*FL$4,IF(AP71+AP72+AP73+AP74+AR71+AR72+AR73+AR74&gt;2,Fixo/30*FL$4+(AP71+AP72+AP73+AP74+AR71+AR72+AR73+AR74-2)*Cadeirante/30*FL$4)))+(AO71+AO72+AO73+AQ71+AQ72+AQ73)*Percapita/30*FL$4+(AO74+AQ74)*Crechee/30*FL$4,IF(C71=1,IF(AO71+AO72+AO73+AP71+AP72+AP73+AQ71+AQ72+AQ73+AR71+AR72+AR73&lt;=15,(AO71+AO72+AO73+AQ71+AQ72+AQ73)*Percapita/30*FL$4,IF(AO71+AO72+AO73+AP71+AP72+AP73+AQ71+AQ72+AQ73+AR71+AR72+AR73&gt;=16,Fixo/30*FL$4+(AO71+AO72+AO73+AP71+AP72+AP73+AQ71+AQ72+AQ73+AR71+AR72-16)*Percapita/30*FL$4))))))</f>
        <v>0</v>
      </c>
      <c r="FM71" s="177">
        <f>IF(C71=4,SUM(AS71+AS72+AS73+AU71+AU72+AU73)*Percapita/30*FM$4+(AT71+AT72+AT73+AV71+AV72+AV73)*Cadeirante/30*FM$4,IF(C71=3,IF(AS74+AU74=10,Fixo/30*FM$4+(AS71+AS72+AS73+AU71+AU72+AU73)*Percapita/30*FM$4+(AT74+AV74)*Cadeirante/30*FM$4,IF(AS74+AU74&lt;=9,(AS74+AU74)*Crechee/30*FM$4)+(AT74+AV74)*Cadeirante/30*FM$4+(AS71+AS72+AS73+AU71+AU72+AU73)*Percapita/30*FM$4)+IF(AS74+AU74&gt;=11,Fixo/30*FM$4+(AS74+AU74-10)*Crechee/30*FM$4,0),IF(C71=2,IF(AT71+AT72+AT73+AT74+AV71+AV72+AV73+AV74=1,Cadeirante/30*FM$4,IF(AT71+AT72+AT73+AT74+AV71+AV72+AV73+AV74=2,Fixo/30*FM$4,IF(AT71+AT72+AT73+AT74+AV71+AV72+AV73+AV74&gt;2,Fixo/30*FM$4+(AT71+AT72+AT73+AT74+AV71+AV72+AV73+AV74-2)*Cadeirante/30*FM$4)))+(AS71+AS72+AS73+AU71+AU72+AU73)*Percapita/30*FM$4+(AS74+AU74)*Crechee/30*FM$4,IF(C71=1,IF(AS71+AS72+AS73+AT71+AT72+AT73+AU71+AU72+AU73+AV71+AV72+AV73&lt;=15,(AS71+AS72+AS73+AU71+AU72+AU73)*Percapita/30*FM$4,IF(AS71+AS72+AS73+AT71+AT72+AT73+AU71+AU72+AU73+AV71+AV72+AV73&gt;=16,Fixo/30*FM$4+(AS71+AS72+AS73+AT71+AT72+AT73+AU71+AU72+AU73+AV71+AV72-16)*Percapita/30*FM$4))))))</f>
        <v>0</v>
      </c>
      <c r="FN71" s="177">
        <f>IF(C71=4,SUM(AW71+AW72+AW73+AY71+AY72+AY73)*Percapita/30*FN$4+(AX71+AX72+AX73+AZ71+AZ72+AZ73)*Cadeirante/30*FN$4,IF(C71=3,IF(AW74+AY74=10,Fixo/30*FN$4+(AW71+AW72+AW73+AY71+AY72+AY73)*Percapita/30*FN$4+(AX74+AZ74)*Cadeirante/30*FN$4,IF(AW74+AY74&lt;=9,(AW74+AY74)*Crechee/30*FN$4)+(AX74+AZ74)*Cadeirante/30*FN$4+(AW71+AW72+AW73+AY71+AY72+AY73)*Percapita/30*FN$4)+IF(AW74+AY74&gt;=11,Fixo/30*FN$4+(AW74+AY74-10)*Crechee/30*FN$4,0),IF(C71=2,IF(AX71+AX72+AX73+AX74+AZ71+AZ72+AZ73+AZ74=1,Cadeirante/30*FN$4,IF(AX71+AX72+AX73+AX74+AZ71+AZ72+AZ73+AZ74=2,Fixo/30*FN$4,IF(AX71+AX72+AX73+AX74+AZ71+AZ72+AZ73+AZ74&gt;2,Fixo/30*FN$4+(AX71+AX72+AX73+AX74+AZ71+AZ72+AZ73+AZ74-2)*Cadeirante/30*FN$4)))+(AW71+AW72+AW73+AY71+AY72+AY73)*Percapita/30*FN$4+(AW74+AY74)*Crechee/30*FN$4,IF(C71=1,IF(AW71+AW72+AW73+AX71+AX72+AX73+AY71+AY72+AY73+AZ71+AZ72+AZ73&lt;=15,(AW71+AW72+AW73+AY71+AY72+AY73)*Percapita/30*FN$4,IF(AW71+AW72+AW73+AX71+AX72+AX73+AY71+AY72+AY73+AZ71+AZ72+AZ73&gt;=16,Fixo/30*FN$4+(AW71+AW72+AW73+AX71+AX72+AX73+AY71+AY72+AY73+AZ71+AZ72-16)*Percapita/30*FN$4))))))</f>
        <v>0</v>
      </c>
      <c r="FO71" s="177">
        <f>IF(C71=4,SUM(BA71+BA72+BA73+BC71+BC72+BC73)*Percapita/30*FO$4+(BB71+BB72+BB73+BD71+BD72+BD73)*Cadeirante/30*FO$4,IF(C71=3,IF(BA74+BC74=10,Fixo/30*FO$4+(BA71+BA72+BA73+BC71+BC72+BC73)*Percapita/30*FO$4+(BB74+BD74)*Cadeirante/30*FO$4,IF(BA74+BC74&lt;=9,(BA74+BC74)*Crechee/30*FO$4)+(BB74+BD74)*Cadeirante/30*FO$4+(BA71+BA72+BA73+BC71+BC72+BC73)*Percapita/30*FO$4)+IF(BA74+BC74&gt;=11,Fixo/30*FO$4+(BA74+BC74-10)*Crechee/30*FO$4,0),IF(C71=2,IF(BB71+BB72+BB73+BB74+BD71+BD72+BD73+BD74=1,Cadeirante/30*FO$4,IF(BB71+BB72+BB73+BB74+BD71+BD72+BD73+BD74=2,Fixo/30*FO$4,IF(BB71+BB72+BB73+BB74+BD71+BD72+BD73+BD74&gt;2,Fixo/30*FO$4+(BB71+BB72+BB73+BB74+BD71+BD72+BD73+BD74-2)*Cadeirante/30*FO$4)))+(BA71+BA72+BA73+BC71+BC72+BC73)*Percapita/30*FO$4+(BA74+BC74)*Crechee/30*FO$4,IF(C71=1,IF(BA71+BA72+BA73+BB71+BB72+BB73+BC71+BC72+BC73+BD71+BD72+BD73&lt;=15,(BA71+BA72+BA73+BC71+BC72+BC73)*Percapita/30*FO$4,IF(BA71+BA72+BA73+BB71+BB72+BB73+BC71+BC72+BC73+BD71+BD72+BD73&gt;=16,Fixo/30*FO$4+(BA71+BA72+BA73+BB71+BB72+BB73+BC71+BC72+BC73+BD71+BD72-16)*Percapita/30*FO$4))))))</f>
        <v>0</v>
      </c>
      <c r="FP71" s="177">
        <f>IF(C71=4,SUM(BE71+BE72+BE73+BG71+BG72+BG73)*Percapita/30*FP$4+(BF71+BF72+BF73+BH71+BH72+BH73)*Cadeirante/30*FP$4,IF(C71=3,IF(BE74+BG74=10,Fixo/30*FP$4+(BE71+BE72+BE73+BG71+BG72+BG73)*Percapita/30*FP$4+(BF74+BH74)*Cadeirante/30*FP$4,IF(BE74+BG74&lt;=9,(BE74+BG74)*Crechee/30*FP$4)+(BF74+BH74)*Cadeirante/30*FP$4+(BE71+BE72+BE73+BG71+BG72+BG73)*Percapita/30*FP$4)+IF(BE74+BG74&gt;=11,Fixo/30*FP$4+(BE74+BG74-10)*Crechee/30*FP$4,0),IF(C71=2,IF(BF71+BF72+BF73+BF74+BH71+BH72+BH73+BH74=1,Cadeirante/30*FP$4,IF(BF71+BF72+BF73+BF74+BH71+BH72+BH73+BH74=2,Fixo/30*FP$4,IF(BF71+BF72+BF73+BF74+BH71+BH72+BH73+BH74&gt;2,Fixo/30*FP$4+(BF71+BF72+BF73+BF74+BH71+BH72+BH73+BH74-2)*Cadeirante/30*FP$4)))+(BE71+BE72+BE73+BG71+BG72+BG73)*Percapita/30*FP$4+(BE74+BG74)*Crechee/30*FP$4,IF(C71=1,IF(BE71+BE72+BE73+BF71+BF72+BF73+BG71+BG72+BG73+BH71+BH72+BH73&lt;=15,(BE71+BE72+BE73+BG71+BG72+BG73)*Percapita/30*FP$4,IF(BE71+BE72+BE73+BF71+BF72+BF73+BG71+BG72+BG73+BH71+BH72+BH73&gt;=16,Fixo/30*FP$4+(BE71+BE72+BE73+BF71+BF72+BF73+BG71+BG72+BG73+BH71+BH72-16)*Percapita/30*FP$4))))))</f>
        <v>0</v>
      </c>
      <c r="FQ71" s="177">
        <f>IF(C71=4,SUM(BI71+BI72+BI73+BK71+BK72+BK73)*Percapita/30*FQ$4+(BJ71+BJ72+BJ73+BL71+BL72+BL73)*Cadeirante/30*FQ$4,IF(C71=3,IF(BI74+BK74=10,Fixo/30*FQ$4+(BI71+BI72+BI73+BK71+BK72+BK73)*Percapita/30*FQ$4+(BJ74+BL74)*Cadeirante/30*FQ$4,IF(BI74+BK74&lt;=9,(BI74+BK74)*Crechee/30*FQ$4)+(BJ74+BL74)*Cadeirante/30*FQ$4+(BI71+BI72+BI73+BK71+BK72+BK73)*Percapita/30*FQ$4)+IF(BI74+BK74&gt;=11,Fixo/30*FQ$4+(BI74+BK74-10)*Crechee/30*FQ$4,0),IF(C71=2,IF(BJ71+BJ72+BJ73+BJ74+BL71+BL72+BL73+BL74=1,Cadeirante/30*FQ$4,IF(BJ71+BJ72+BJ73+BJ74+BL71+BL72+BL73+BL74=2,Fixo/30*FQ$4,IF(BJ71+BJ72+BJ73+BJ74+BL71+BL72+BL73+BL74&gt;2,Fixo/30*FQ$4+(BJ71+BJ72+BJ73+BJ74+BL71+BL72+BL73+BL74-2)*Cadeirante/30*FQ$4)))+(BI71+BI72+BI73+BK71+BK72+BK73)*Percapita/30*FQ$4+(BI74+BK74)*Crechee/30*FQ$4,IF(C71=1,IF(BI71+BI72+BI73+BJ71+BJ72+BJ73+BK71+BK72+BK73+BL71+BL72+BL73&lt;=15,(BI71+BI72+BI73+BK71+BK72+BK73)*Percapita/30*FQ$4,IF(BI71+BI72+BI73+BJ71+BJ72+BJ73+BK71+BK72+BK73+BL71+BL72+BL73&gt;=16,Fixo/30*FQ$4+(BI71+BI72+BI73+BJ71+BJ72+BJ73+BK71+BK72+BK73+BL71+BL72-16)*Percapita/30*FQ$4))))))</f>
        <v>0</v>
      </c>
      <c r="FR71" s="177">
        <f>IF(C71=4,SUM(BM71+BM72+BM73+BO71+BO72+BO73)*Percapita/30*FR$4+(BN71+BN72+BN73+BP71+BP72+BP73)*Cadeirante/30*FR$4,IF(C71=3,IF(BM74+BO74=10,Fixo/30*FR$4+(BM71+BM72+BM73+BO71+BO72+BO73)*Percapita/30*FR$4+(BN74+BP74)*Cadeirante/30*FR$4,IF(BM74+BO74&lt;=9,(BM74+BO74)*Crechee/30*FR$4)+(BN74+BP74)*Cadeirante/30*FR$4+(BM71+BM72+BM73+BO71+BO72+BO73)*Percapita/30*FR$4)+IF(BM74+BO74&gt;=11,Fixo/30*FR$4+(BM74+BO74-10)*Crechee/30*FR$4,0),IF(C71=2,IF(BN71+BN72+BN73+BN74+BP71+BP72+BP73+BP74=1,Cadeirante/30*FR$4,IF(BN71+BN72+BN73+BN74+BP71+BP72+BP73+BP74=2,Fixo/30*FR$4,IF(BN71+BN72+BN73+BN74+BP71+BP72+BP73+BP74&gt;2,Fixo/30*FR$4+(BN71+BN72+BN73+BN74+BP71+BP72+BP73+BP74-2)*Cadeirante/30*FR$4)))+(BM71+BM72+BM73+BO71+BO72+BO73)*Percapita/30*FR$4+(BM74+BO74)*Crechee/30*FR$4,IF(C71=1,IF(BM71+BM72+BM73+BN71+BN72+BN73+BO71+BO72+BO73+BP71+BP72+BP73&lt;=15,(BM71+BM72+BM73+BO71+BO72+BO73)*Percapita/30*FR$4,IF(BM71+BM72+BM73+BN71+BN72+BN73+BO71+BO72+BO73+BP71+BP72+BP73&gt;=16,Fixo/30*FR$4+(BM71+BM72+BM73+BN71+BN72+BN73+BO71+BO72+BO73+BP71+BP72-16)*Percapita/30*FR$4))))))</f>
        <v>0</v>
      </c>
      <c r="FS71" s="177">
        <f>IF(C71=4,SUM(BQ71+BQ72+BQ73+BS71+BS72+BS73)*Percapita/30*FS$4+(BR71+BR72+BR73+BT71+BT72+BT73)*Cadeirante/30*FS$4,IF(C71=3,IF(BQ74+BS74=10,Fixo/30*FS$4+(BQ71+BQ72+BQ73+BS71+BS72+BS73)*Percapita/30*FS$4+(BR74+BT74)*Cadeirante/30*FS$4,IF(BQ74+BS74&lt;=9,(BQ74+BS74)*Crechee/30*FS$4)+(BR74+BT74)*Cadeirante/30*FS$4+(BQ71+BQ72+BQ73+BS71+BS72+BS73)*Percapita/30*FS$4)+IF(BQ74+BS74&gt;=11,Fixo/30*FS$4+(BQ74+BS74-10)*Crechee/30*FS$4,0),IF(C71=2,IF(BR71+BR72+BR73+BR74+BT71+BT72+BT73+BT74=1,Cadeirante/30*FS$4,IF(BR71+BR72+BR73+BR74+BT71+BT72+BT73+BT74=2,Fixo/30*FS$4,IF(BR71+BR72+BR73+BR74+BT71+BT72+BT73+BT74&gt;2,Fixo/30*FS$4+(BR71+BR72+BR73+BR74+BT71+BT72+BT73+BT74-2)*Cadeirante/30*FS$4)))+(BQ71+BQ72+BQ73+BS71+BS72+BS73)*Percapita/30*FS$4+(BQ74+BS74)*Crechee/30*FS$4,IF(C71=1,IF(BQ71+BQ72+BQ73+BR71+BR72+BR73+BS71+BS72+BS73+BT71+BT72+BT73&lt;=15,(BQ71+BQ72+BQ73+BS71+BS72+BS73)*Percapita/30*FS$4,IF(BQ71+BQ72+BQ73+BR71+BR72+BR73+BS71+BS72+BS73+BT71+BT72+BT73&gt;=16,Fixo/30*FS$4+(BQ71+BQ72+BQ73+BR71+BR72+BR73+BS71+BS72+BS73+BT71+BT72-16)*Percapita/30*FS$4))))))</f>
        <v>0</v>
      </c>
      <c r="FT71" s="177">
        <f>IF(C71=4,SUM(BU71+BU72+BU73+BW71+BW72+BW73)*Percapita/30*FT$4+(BV71+BV72+BV73+BX71+BX72+BX73)*Cadeirante/30*FT$4,IF(C71=3,IF(BU74+BW74=10,Fixo/30*FT$4+(BU71+BU72+BU73+BW71+BW72+BW73)*Percapita/30*FT$4+(BV74+BX74)*Cadeirante/30*FT$4,IF(BU74+BW74&lt;=9,(BU74+BW74)*Crechee/30*FT$4)+(BV74+BX74)*Cadeirante/30*FT$4+(BU71+BU72+BU73+BW71+BW72+BW73)*Percapita/30*FT$4)+IF(BU74+BW74&gt;=11,Fixo/30*FT$4+(BU74+BW74-10)*Crechee/30*FT$4,0),IF(C71=2,IF(BV71+BV72+BV73+BV74+BX71+BX72+BX73+BX74=1,Cadeirante/30*FT$4,IF(BV71+BV72+BV73+BV74+BX71+BX72+BX73+BX74=2,Fixo/30*FT$4,IF(BV71+BV72+BV73+BV74+BX71+BX72+BX73+BX74&gt;2,Fixo/30*FT$4+(BV71+BV72+BV73+BV74+BX71+BX72+BX73+BX74-2)*Cadeirante/30*FT$4)))+(BU71+BU72+BU73+BW71+BW72+BW73)*Percapita/30*FT$4+(BU74+BW74)*Crechee/30*FT$4,IF(C71=1,IF(BU71+BU72+BU73+BV71+BV72+BV73+BW71+BW72+BW73+BX71+BX72+BX73&lt;=15,(BU71+BU72+BU73+BW71+BW72+BW73)*Percapita/30*FT$4,IF(BU71+BU72+BU73+BV71+BV72+BV73+BW71+BW72+BW73+BX71+BX72+BX73&gt;=16,Fixo/30*FT$4+(BU71+BU72+BU73+BV71+BV72+BV73+BW71+BW72+BW73+BX71+BX72-16)*Percapita/30*FT$4))))))</f>
        <v>0</v>
      </c>
      <c r="FU71" s="177">
        <f>IF(C71=4,SUM(BY71+BY72+BY73+CA71+CA72+CA73)*Percapita/30*FU$4+(BZ71+BZ72+BZ73+CB71+CB72+CB73)*Cadeirante/30*FU$4,IF(C71=3,IF(BY74+CA74=10,Fixo/30*FU$4+(BY71+BY72+BY73+CA71+CA72+CA73)*Percapita/30*FU$4+(BZ74+CB74)*Cadeirante/30*FU$4,IF(BY74+CA74&lt;=9,(BY74+CA74)*Crechee/30*FU$4)+(BZ74+CB74)*Cadeirante/30*FU$4+(BY71+BY72+BY73+CA71+CA72+CA73)*Percapita/30*FU$4)+IF(BY74+CA74&gt;=11,Fixo/30*FU$4+(BY74+CA74-10)*Crechee/30*FU$4,0),IF(C71=2,IF(BZ71+BZ72+BZ73+BZ74+CB71+CB72+CB73+CB74=1,Cadeirante/30*FU$4,IF(BZ71+BZ72+BZ73+BZ74+CB71+CB72+CB73+CB74=2,Fixo/30*FU$4,IF(BZ71+BZ72+BZ73+BZ74+CB71+CB72+CB73+CB74&gt;2,Fixo/30*FU$4+(BZ71+BZ72+BZ73+BZ74+CB71+CB72+CB73+CB74-2)*Cadeirante/30*FU$4)))+(BY71+BY72+BY73+CA71+CA72+CA73)*Percapita/30*FU$4+(BY74+CA74)*Crechee/30*FU$4,IF(C71=1,IF(BY71+BY72+BY73+BZ71+BZ72+BZ73+CA71+CA72+CA73+CB71+CB72+CB73&lt;=15,(BY71+BY72+BY73+CA71+CA72+CA73)*Percapita/30*FU$4,IF(BY71+BY72+BY73+BZ71+BZ72+BZ73+CA71+CA72+CA73+CB71+CB72+CB73&gt;=16,Fixo/30*FU$4+(BY71+BY72+BY73+BZ71+BZ72+BZ73+CA71+CA72+CA73+CB71+CB72-16)*Percapita/30*FU$4))))))</f>
        <v>0</v>
      </c>
      <c r="FV71" s="177">
        <f>IF(C71=4,SUM(CC71+CC72+CC73+CE71+CE72+CE73)*Percapita/30*FV$4+(CD71+CD72+CD73+CF71+CF72+CF73)*Cadeirante/30*FV$4,IF(C71=3,IF(CC74+CE74=10,Fixo/30*FV$4+(CC71+CC72+CC73+CE71+CE72+CE73)*Percapita/30*FV$4+(CD74+CF74)*Cadeirante/30*FV$4,IF(CC74+CE74&lt;=9,(CC74+CE74)*Crechee/30*FV$4)+(CD74+CF74)*Cadeirante/30*FV$4+(CC71+CC72+CC73+CE71+CE72+CE73)*Percapita/30*FV$4)+IF(CC74+CE74&gt;=11,Fixo/30*FV$4+(CC74+CE74-10)*Crechee/30*FV$4,0),IF(C71=2,IF(CD71+CD72+CD73+CD74+CF71+CF72+CF73+CF74=1,Cadeirante/30*FV$4,IF(CD71+CD72+CD73+CD74+CF71+CF72+CF73+CF74=2,Fixo/30*FV$4,IF(CD71+CD72+CD73+CD74+CF71+CF72+CF73+CF74&gt;2,Fixo/30*FV$4+(CD71+CD72+CD73+CD74+CF71+CF72+CF73+CF74-2)*Cadeirante/30*FV$4)))+(CC71+CC72+CC73+CE71+CE72+CE73)*Percapita/30*FV$4+(CC74+CE74)*Crechee/30*FV$4,IF(C71=1,IF(CC71+CC72+CC73+CD71+CD72+CD73+CE71+CE72+CE73+CF71+CF72+CF73&lt;=15,(CC71+CC72+CC73+CE71+CE72+CE73)*Percapita/30*FV$4,IF(CC71+CC72+CC73+CD71+CD72+CD73+CE71+CE72+CE73+CF71+CF72+CF73&gt;=16,Fixo/30*FV$4+(CC71+CC72+CC73+CD71+CD72+CD73+CE71+CE72+CE73+CF71+CF72-16)*Percapita/30*FV$4))))))</f>
        <v>0</v>
      </c>
      <c r="FW71" s="177">
        <f>IF(C71=4,SUM(CG71+CG72+CG73+CI71+CI72+CI73)*Percapita/30*FW$4+(CH71+CH72+CH73+CJ71+CJ72+CJ73)*Cadeirante/30*FW$4,IF(C71=3,IF(CG74+CI74=10,Fixo/30*FW$4+(CG71+CG72+CG73+CI71+CI72+CI73)*Percapita/30*FW$4+(CH74+CJ74)*Cadeirante/30*FW$4,IF(CG74+CI74&lt;=9,(CG74+CI74)*Crechee/30*FW$4)+(CH74+CJ74)*Cadeirante/30*FW$4+(CG71+CG72+CG73+CI71+CI72+CI73)*Percapita/30*FW$4)+IF(CG74+CI74&gt;=11,Fixo/30*FW$4+(CG74+CI74-10)*Crechee/30*FW$4,0),IF(C71=2,IF(CH71+CH72+CH73+CH74+CJ71+CJ72+CJ73+CJ74=1,Cadeirante/30*FW$4,IF(CH71+CH72+CH73+CH74+CJ71+CJ72+CJ73+CJ74=2,Fixo/30*FW$4,IF(CH71+CH72+CH73+CH74+CJ71+CJ72+CJ73+CJ74&gt;2,Fixo/30*FW$4+(CH71+CH72+CH73+CH74+CJ71+CJ72+CJ73+CJ74-2)*Cadeirante/30*FW$4)))+(CG71+CG72+CG73+CI71+CI72+CI73)*Percapita/30*FW$4+(CG74+CI74)*Crechee/30*FW$4,IF(C71=1,IF(CG71+CG72+CG73+CH71+CH72+CH73+CI71+CI72+CI73+CJ71+CJ72+CJ73&lt;=15,(CG71+CG72+CG73+CI71+CI72+CI73)*Percapita/30*FW$4,IF(CG71+CG72+CG73+CH71+CH72+CH73+CI71+CI72+CI73+CJ71+CJ72+CJ73&gt;=16,Fixo/30*FW$4+(CG71+CG72+CG73+CH71+CH72+CH73+CI71+CI72+CI73+CJ71+CJ72-16)*Percapita/30*FW$4))))))</f>
        <v>0</v>
      </c>
      <c r="FX71" s="177">
        <f>IF(C71=4,SUM(CK71+CK72+CK73+CM71+CM72+CM73)*Percapita/30*FX$4+(CL71+CL72+CL73+CN71+CN72+CN73)*Cadeirante/30*FX$4,IF(C71=3,IF(CK74+CM74=10,Fixo/30*FX$4+(CK71+CK72+CK73+CM71+CM72+CM73)*Percapita/30*FX$4+(CL74+CN74)*Cadeirante/30*FX$4,IF(CK74+CM74&lt;=9,(CK74+CM74)*Crechee/30*FX$4)+(CL74+CN74)*Cadeirante/30*FX$4+(CK71+CK72+CK73+CM71+CM72+CM73)*Percapita/30*FX$4)+IF(CK74+CM74&gt;=11,Fixo/30*FX$4+(CK74+CM74-10)*Crechee/30*FX$4,0),IF(C71=2,IF(CL71+CL72+CL73+CL74+CN71+CN72+CN73+CN74=1,Cadeirante/30*FX$4,IF(CL71+CL72+CL73+CL74+CN71+CN72+CN73+CN74=2,Fixo/30*FX$4,IF(CL71+CL72+CL73+CL74+CN71+CN72+CN73+CN74&gt;2,Fixo/30*FX$4+(CL71+CL72+CL73+CL74+CN71+CN72+CN73+CN74-2)*Cadeirante/30*FX$4)))+(CK71+CK72+CK73+CM71+CM72+CM73)*Percapita/30*FX$4+(CK74+CM74)*Crechee/30*FX$4,IF(C71=1,IF(CK71+CK72+CK73+CL71+CL72+CL73+CM71+CM72+CM73+CN71+CN72+CN73&lt;=15,(CK71+CK72+CK73+CM71+CM72+CM73)*Percapita/30*FX$4,IF(CK71+CK72+CK73+CL71+CL72+CL73+CM71+CM72+CM73+CN71+CN72+CN73&gt;=16,Fixo/30*FX$4+(CK71+CK72+CK73+CL71+CL72+CL73+CM71+CM72+CM73+CN71+CN72-16)*Percapita/30*FX$4))))))</f>
        <v>0</v>
      </c>
      <c r="FY71" s="177">
        <f>IF(C71=4,SUM(CO71+CO72+CO73+CQ71+CQ72+CQ73)*Percapita/30*FY$4+(CP71+CP72+CP73+CR71+CR72+CR73)*Cadeirante/30*FY$4,IF(C71=3,IF(CO74+CQ74=10,Fixo/30*FY$4+(CO71+CO72+CO73+CQ71+CQ72+CQ73)*Percapita/30*FY$4+(CP74+CR74)*Cadeirante/30*FY$4,IF(CO74+CQ74&lt;=9,(CO74+CQ74)*Crechee/30*FY$4)+(CP74+CR74)*Cadeirante/30*FY$4+(CO71+CO72+CO73+CQ71+CQ72+CQ73)*Percapita/30*FY$4)+IF(CO74+CQ74&gt;=11,Fixo/30*FY$4+(CO74+CQ74-10)*Crechee/30*FY$4,0),IF(C71=2,IF(CP71+CP72+CP73+CP74+CR71+CR72+CR73+CR74=1,Cadeirante/30*FY$4,IF(CP71+CP72+CP73+CP74+CR71+CR72+CR73+CR74=2,Fixo/30*FY$4,IF(CP71+CP72+CP73+CP74+CR71+CR72+CR73+CR74&gt;2,Fixo/30*FY$4+(CP71+CP72+CP73+CP74+CR71+CR72+CR73+CR74-2)*Cadeirante/30*FY$4)))+(CO71+CO72+CO73+CQ71+CQ72+CQ73)*Percapita/30*FY$4+(CO74+CQ74)*Crechee/30*FY$4,IF(C71=1,IF(CO71+CO72+CO73+CP71+CP72+CP73+CQ71+CQ72+CQ73+CR71+CR72+CR73&lt;=15,(CO71+CO72+CO73+CQ71+CQ72+CQ73)*Percapita/30*FY$4,IF(CO71+CO72+CO73+CP71+CP72+CP73+CQ71+CQ72+CQ73+CR71+CR72+CR73&gt;=16,Fixo/30*FY$4+(CO71+CO72+CO73+CP71+CP72+CP73+CQ71+CQ72+CQ73+CR71+CR72-16)*Percapita/30*FY$4))))))</f>
        <v>0</v>
      </c>
      <c r="FZ71" s="177">
        <f>IF(C71=4,SUM(CS71+CS72+CS73+CU71+CU72+CU73)*Percapita/30*FZ$4+(CT71+CT72+CT73+CV71+CV72+CV73)*Cadeirante/30*FZ$4,IF(C71=3,IF(CS74+CU74=10,Fixo/30*FZ$4+(CS71+CS72+CS73+CU71+CU72+CU73)*Percapita/30*FZ$4+(CT74+CV74)*Cadeirante/30*FZ$4,IF(CS74+CU74&lt;=9,(CS74+CU74)*Crechee/30*FZ$4)+(CT74+CV74)*Cadeirante/30*FZ$4+(CS71+CS72+CS73+CU71+CU72+CU73)*Percapita/30*FZ$4)+IF(CS74+CU74&gt;=11,Fixo/30*FZ$4+(CS74+CU74-10)*Crechee/30*FZ$4,0),IF(C71=2,IF(CT71+CT72+CT73+CT74+CV71+CV72+CV73+CV74=1,Cadeirante/30*FZ$4,IF(CT71+CT72+CT73+CT74+CV71+CV72+CV73+CV74=2,Fixo/30*FZ$4,IF(CT71+CT72+CT73+CT74+CV71+CV72+CV73+CV74&gt;2,Fixo/30*FZ$4+(CT71+CT72+CT73+CT74+CV71+CV72+CV73+CV74-2)*Cadeirante/30*FZ$4)))+(CS71+CS72+CS73+CU71+CU72+CU73)*Percapita/30*FZ$4+(CS74+CU74)*Crechee/30*FZ$4,IF(C71=1,IF(CS71+CS72+CS73+CT71+CT72+CT73+CU71+CU72+CU73+CV71+CV72+CV73&lt;=15,(CS71+CS72+CS73+CU71+CU72+CU73)*Percapita/30*FZ$4,IF(CS71+CS72+CS73+CT71+CT72+CT73+CU71+CU72+CU73+CV71+CV72+CV73&gt;=16,Fixo/30*FZ$4+(CS71+CS72+CS73+CT71+CT72+CT73+CU71+CU72+CU73+CV71+CV72-16)*Percapita/30*FZ$4))))))</f>
        <v>0</v>
      </c>
      <c r="GA71" s="177">
        <f>IF(C71=4,SUM(CW71+CW72+CW73+CY71+CY72+CY73)*Percapita/30*GA$4+(CX71+CX72+CX73+CZ71+CZ72+CZ73)*Cadeirante/30*GA$4,IF(C71=3,IF(CW74+CY74=10,Fixo/30*GA$4+(CW71+CW72+CW73+CY71+CY72+CY73)*Percapita/30*GA$4+(CX74+CZ74)*Cadeirante/30*GA$4,IF(CW74+CY74&lt;=9,(CW74+CY74)*Crechee/30*GA$4)+(CX74+CZ74)*Cadeirante/30*GA$4+(CW71+CW72+CW73+CY71+CY72+CY73)*Percapita/30*GA$4)+IF(CW74+CY74&gt;=11,Fixo/30*GA$4+(CW74+CY74-10)*Crechee/30*GA$4,0),IF(C71=2,IF(CX71+CX72+CX73+CX74+CZ71+CZ72+CZ73+CZ74=1,Cadeirante/30*GA$4,IF(CX71+CX72+CX73+CX74+CZ71+CZ72+CZ73+CZ74=2,Fixo/30*GA$4,IF(CX71+CX72+CX73+CX74+CZ71+CZ72+CZ73+CZ74&gt;2,Fixo/30*GA$4+(CX71+CX72+CX73+CX74+CZ71+CZ72+CZ73+CZ74-2)*Cadeirante/30*GA$4)))+(CW71+CW72+CW73+CY71+CY72+CY73)*Percapita/30*GA$4+(CW74+CY74)*Crechee/30*GA$4,IF(C71=1,IF(CW71+CW72+CW73+CX71+CX72+CX73+CY71+CY72+CY73+CZ71+CZ72+CZ73&lt;=15,(CW71+CW72+CW73+CY71+CY72+CY73)*Percapita/30*GA$4,IF(CW71+CW72+CW73+CX71+CX72+CX73+CY71+CY72+CY73+CZ71+CZ72+CZ73&gt;=16,Fixo/30*GA$4+(CW71+CW72+CW73+CX71+CX72+CX73+CY71+CY72+CY73+CZ71+CZ72-16)*Percapita/30*GA$4))))))</f>
        <v>0</v>
      </c>
      <c r="GB71" s="177">
        <f>IF(C71=4,SUM(DA71+DA72+DA73+DC71+DC72+DC73)*Percapita/30*GB$4+(DB71+DB72+DB73+DD71+DD72+DD73)*Cadeirante/30*GB$4,IF(C71=3,IF(DA74+DC74=10,Fixo/30*GB$4+(DA71+DA72+DA73+DC71+DC72+DC73)*Percapita/30*GB$4+(DB74+DD74)*Cadeirante/30*GB$4,IF(DA74+DC74&lt;=9,(DA74+DC74)*Crechee/30*GB$4)+(DB74+DD74)*Cadeirante/30*GB$4+(DA71+DA72+DA73+DC71+DC72+DC73)*Percapita/30*GB$4)+IF(DA74+DC74&gt;=11,Fixo/30*GB$4+(DA74+DC74-10)*Crechee/30*GB$4,0),IF(C71=2,IF(DB71+DB72+DB73+DB74+DD71+DD72+DD73+DD74=1,Cadeirante/30*GB$4,IF(DB71+DB72+DB73+DB74+DD71+DD72+DD73+DD74=2,Fixo/30*GB$4,IF(DB71+DB72+DB73+DB74+DD71+DD72+DD73+DD74&gt;2,Fixo/30*GB$4+(DB71+DB72+DB73+DB74+DD71+DD72+DD73+DD74-2)*Cadeirante/30*GB$4)))+(DA71+DA72+DA73+DC71+DC72+DC73)*Percapita/30*GB$4+(DA74+DC74)*Crechee/30*GB$4,IF(C71=1,IF(DA71+DA72+DA73+DB71+DB72+DB73+DC71+DC72+DC73+DD71+DD72+DD73&lt;=15,(DA71+DA72+DA73+DC71+DC72+DC73)*Percapita/30*GB$4,IF(DA71+DA72+DA73+DB71+DB72+DB73+DC71+DC72+DC73+DD71+DD72+DD73&gt;=16,Fixo/30*GB$4+(DA71+DA72+DA73+DB71+DB72+DB73+DC71+DC72+DC73+DD71+DD72-16)*Percapita/30*GB$4))))))</f>
        <v>0</v>
      </c>
      <c r="GC71" s="177">
        <f>IF(C71=4,SUM(DE71+DE72+DE73+DG71+DG72+DG73)*Percapita/30*GC$4+(DF71+DF72+DF73+DH71+DH72+DH73)*Cadeirante/30*GC$4,IF(C71=3,IF(DE74+DG74=10,Fixo/30*GC$4+(DE71+DE72+DE73+DG71+DG72+DG73)*Percapita/30*GC$4+(DF74+DH74)*Cadeirante/30*GC$4,IF(DE74+DG74&lt;=9,(DE74+DG74)*Crechee/30*GC$4)+(DF74+DH74)*Cadeirante/30*GC$4+(DE71+DE72+DE73+DG71+DG72+DG73)*Percapita/30*GC$4)+IF(DE74+DG74&gt;=11,Fixo/30*GC$4+(DE74+DG74-10)*Crechee/30*GC$4,0),IF(C71=2,IF(DF71+DF72+DF73+DF74+DH71+DH72+DH73+DH74=1,Cadeirante/30*GC$4,IF(DF71+DF72+DF73+DF74+DH71+DH72+DH73+DH74=2,Fixo/30*GC$4,IF(DF71+DF72+DF73+DF74+DH71+DH72+DH73+DH74&gt;2,Fixo/30*GC$4+(DF71+DF72+DF73+DF74+DH71+DH72+DH73+DH74-2)*Cadeirante/30*GC$4)))+(DE71+DE72+DE73+DG71+DG72+DG73)*Percapita/30*GC$4+(DE74+DG74)*Crechee/30*GC$4,IF(C71=1,IF(DE71+DE72+DE73+DF71+DF72+DF73+DG71+DG72+DG73+DH71+DH72+DH73&lt;=15,(DE71+DE72+DE73+DG71+DG72+DG73)*Percapita/30*GC$4,IF(DE71+DE72+DE73+DF71+DF72+DF73+DG71+DG72+DG73+DH71+DH72+DH73&gt;=16,Fixo/30*GC$4+(DE71+DE72+DE73+DF71+DF72+DF73+DG71+DG72+DG73+DH71+DH72-16)*Percapita/30*GC$4))))))</f>
        <v>0</v>
      </c>
      <c r="GD71" s="177">
        <f>IF(C71=4,SUM(DI71+DI72+DI73+DK71+DK72+DK73)*Percapita/30*GD$4+(DJ71+DJ72+DJ73+DL71+DL72+DL73)*Cadeirante/30*GD$4,IF(C71=3,IF(DI74+DK74=10,Fixo/30*GD$4+(DI71+DI72+DI73+DK71+DK72+DK73)*Percapita/30*GD$4+(DJ74+DL74)*Cadeirante/30*GD$4,IF(DI74+DK74&lt;=9,(DI74+DK74)*Crechee/30*GD$4)+(DJ74+DL74)*Cadeirante/30*GD$4+(DI71+DI72+DI73+DK71+DK72+DK73)*Percapita/30*GD$4)+IF(DI74+DK74&gt;=11,Fixo/30*GD$4+(DI74+DK74-10)*Crechee/30*GD$4,0),IF(C71=2,IF(DJ71+DJ72+DJ73+DJ74+DL71+DL72+DL73+DL74=1,Cadeirante/30*GD$4,IF(DJ71+DJ72+DJ73+DJ74+DL71+DL72+DL73+DL74=2,Fixo/30*GD$4,IF(DJ71+DJ72+DJ73+DJ74+DL71+DL72+DL73+DL74&gt;2,Fixo/30*GD$4+(DJ71+DJ72+DJ73+DJ74+DL71+DL72+DL73+DL74-2)*Cadeirante/30*GD$4)))+(DI71+DI72+DI73+DK71+DK72+DK73)*Percapita/30*GD$4+(DI74+DK74)*Crechee/30*GD$4,IF(C71=1,IF(DI71+DI72+DI73+DJ71+DJ72+DJ73+DK71+DK72+DK73+DL71+DL72+DL73&lt;=15,(DI71+DI72+DI73+DK71+DK72+DK73)*Percapita/30*GD$4,IF(DI71+DI72+DI73+DJ71+DJ72+DJ73+DK71+DK72+DK73+DL71+DL72+DL73&gt;=16,Fixo/30*GD$4+(DI71+DI72+DI73+DJ71+DJ72+DJ73+DK71+DK72+DK73+DL71+DL72-16)*Percapita/30*GD$4))))))</f>
        <v>0</v>
      </c>
      <c r="GE71" s="177">
        <f>IF(C71=4,SUM(DM71+DM72+DM73+DO71+DO72+DO73)*Percapita/30*GE$4+(DN71+DN72+DN73+DP71+DP72+DP73)*Cadeirante/30*GE$4,IF(C71=3,IF(DM74+DO74=10,Fixo/30*GE$4+(DM71+DM72+DM73+DO71+DO72+DO73)*Percapita/30*GE$4+(DN74+DP74)*Cadeirante/30*GE$4,IF(DM74+DO74&lt;=9,(DM74+DO74)*Crechee/30*GE$4)+(DN74+DP74)*Cadeirante/30*GE$4+(DM71+DM72+DM73+DO71+DO72+DO73)*Percapita/30*GE$4)+IF(DM74+DO74&gt;=11,Fixo/30*GE$4+(DM74+DO74-10)*Crechee/30*GE$4,0),IF(C71=2,IF(DN71+DN72+DN73+DN74+DP71+DP72+DP73+DP74=1,Cadeirante/30*GE$4,IF(DN71+DN72+DN73+DN74+DP71+DP72+DP73+DP74=2,Fixo/30*GE$4,IF(DN71+DN72+DN73+DN74+DP71+DP72+DP73+DP74&gt;2,Fixo/30*GE$4+(DN71+DN72+DN73+DN74+DP71+DP72+DP73+DP74-2)*Cadeirante/30*GE$4)))+(DM71+DM72+DM73+DO71+DO72+DO73)*Percapita/30*GE$4+(DM74+DO74)*Crechee/30*GE$4,IF(C71=1,IF(DM71+DM72+DM73+DN71+DN72+DN73+DO71+DO72+DO73+DP71+DP72+DP73&lt;=15,(DM71+DM72+DM73+DO71+DO72+DO73)*Percapita/30*GE$4,IF(DM71+DM72+DM73+DN71+DN72+DN73+DO71+DO72+DO73+DP71+DP72+DP73&gt;=16,Fixo/30*GE$4+(DM71+DM72+DM73+DN71+DN72+DN73+DO71+DO72+DO73+DP71+DP72-16)*Percapita/30*GE$4))))))</f>
        <v>0</v>
      </c>
      <c r="GF71" s="177">
        <f>IF(C71=4,SUM(DQ71+DQ72+DQ73+DS71+DS72+DS73)*Percapita/30*GF$4+(DR71+DR72+DR73+DT71+DT72+DT73)*Cadeirante/30*GF$4,IF(C71=3,IF(DQ74+DS74=10,Fixo/30*GF$4+(DQ71+DQ72+DQ73+DS71+DS72+DS73)*Percapita/30*GF$4+(DR74+DT74)*Cadeirante/30*GF$4,IF(DQ74+DS74&lt;=9,(DQ74+DS74)*Crechee/30*GF$4)+(DR74+DT74)*Cadeirante/30*GF$4+(DQ71+DQ72+DQ73+DS71+DS72+DS73)*Percapita/30*GF$4)+IF(DQ74+DS74&gt;=11,Fixo/30*GF$4+(DQ74+DS74-10)*Crechee/30*GF$4,0),IF(C71=2,IF(DR71+DR72+DR73+DR74+DT71+DT72+DT73+DT74=1,Cadeirante/30*GF$4,IF(DR71+DR72+DR73+DR74+DT71+DT72+DT73+DT74=2,Fixo/30*GF$4,IF(DR71+DR72+DR73+DR74+DT71+DT72+DT73+DT74&gt;2,Fixo/30*GF$4+(DR71+DR72+DR73+DR74+DT71+DT72+DT73+DT74-2)*Cadeirante/30*GF$4)))+(DQ71+DQ72+DQ73+DS71+DS72+DS73)*Percapita/30*GF$4+(DQ74+DS74)*Crechee/30*GF$4,IF(C71=1,IF(DQ71+DQ72+DQ73+DR71+DR72+DR73+DS71+DS72+DS73+DT71+DT72+DT73&lt;=15,(DQ71+DQ72+DQ73+DS71+DS72+DS73)*Percapita/30*GF$4,IF(DQ71+DQ72+DQ73+DR71+DR72+DR73+DS71+DS72+DS73+DT71+DT72+DT73&gt;=16,Fixo/30*GF$4+(DQ71+DQ72+DQ73+DR71+DR72+DR73+DS71+DS72+DS73+DT71+DT72-16)*Percapita/30*GF$4))))))</f>
        <v>0</v>
      </c>
      <c r="GG71" s="177">
        <f>IF(C71=4,SUM(DU71+DU72+DU73+DW71+DW72+DW73)*Percapita/30*GG$4+(DV71+DV72+DV73+DX71+DX72+DX73)*Cadeirante/30*GG$4,IF(C71=3,IF(DU74+DW74=10,Fixo/30*GG$4+(DU71+DU72+DU73+DW71+DW72+DW73)*Percapita/30*GG$4+(DV74+DX74)*Cadeirante/30*GG$4,IF(DU74+DW74&lt;=9,(DU74+DW74)*Crechee/30*GG$4)+(DV74+DX74)*Cadeirante/30*GG$4+(DU71+DU72+DU73+DW71+DW72+DW73)*Percapita/30*GG$4)+IF(DU74+DW74&gt;=11,Fixo/30*GG$4+(DU74+DW74-10)*Crechee/30*GG$4,0),IF(C71=2,IF(DV71+DV72+DV73+DV74+DX71+DX72+DX73+DX74=1,Cadeirante/30*GG$4,IF(DV71+DV72+DV73+DV74+DX71+DX72+DX73+DX74=2,Fixo/30*GG$4,IF(DV71+DV72+DV73+DV74+DX71+DX72+DX73+DX74&gt;2,Fixo/30*GG$4+(DV71+DV72+DV73+DV74+DX71+DX72+DX73+DX74-2)*Cadeirante/30*GG$4)))+(DU71+DU72+DU73+DW71+DW72+DW73)*Percapita/30*GG$4+(DU74+DW74)*Crechee/30*GG$4,IF(C71=1,IF(DU71+DU72+DU73+DV71+DV72+DV73+DW71+DW72+DW73+DX71+DX72+DX73&lt;=15,(DU71+DU72+DU73+DW71+DW72+DW73)*Percapita/30*GG$4,IF(DU71+DU72+DU73+DV71+DV72+DV73+DW71+DW72+DW73+DX71+DX72+DX73&gt;=16,Fixo/30*GG$4+(DU71+DU72+DU73+DV71+DV72+DV73+DW71+DW72+DW73+DX71+DX72-16)*Percapita/30*GG$4))))))</f>
        <v>0</v>
      </c>
      <c r="GH71" s="177">
        <f>IF(C71=4,SUM(DY71+DY72+DY73+EA71+EA72+EA73)*Percapita/30*GH$4+(DZ71+DZ72+DZ73+EB71+EB72+EB73)*Cadeirante/30*GH$4,IF(C71=3,IF(DY74+EA74=10,Fixo/30*GH$4+(DY71+DY72+DY73+EA71+EA72+EA73)*Percapita/30*GH$4+(DZ74+EB74)*Cadeirante/30*GH$4,IF(DY74+EA74&lt;=9,(DY74+EA74)*Crechee/30*GH$4)+(DZ74+EB74)*Cadeirante/30*GH$4+(DY71+DY72+DY73+EA71+EA72+EA73)*Percapita/30*GH$4)+IF(DY74+EA74&gt;=11,Fixo/30*GH$4+(DY74+EA74-10)*Crechee/30*GH$4,0),IF(C71=2,IF(DZ71+DZ72+DZ73+DZ74+EB71+EB72+EB73+EB74=1,Cadeirante/30*GH$4,IF(DZ71+DZ72+DZ73+DZ74+EB71+EB72+EB73+EB74=2,Fixo/30*GH$4,IF(DZ71+DZ72+DZ73+DZ74+EB71+EB72+EB73+EB74&gt;2,Fixo/30*GH$4+(DZ71+DZ72+DZ73+DZ74+EB71+EB72+EB73+EB74-2)*Cadeirante/30*GH$4)))+(DY71+DY72+DY73+EA71+EA72+EA73)*Percapita/30*GH$4+(DY74+EA74)*Crechee/30*GH$4,IF(C71=1,IF(DY71+DY72+DY73+DZ71+DZ72+DZ73+EA71+EA72+EA73+EB71+EB72+EB73&lt;=15,(DY71+DY72+DY73+EA71+EA72+EA73)*Percapita/30*GH$4,IF(DY71+DY72+DY73+DZ71+DZ72+DZ73+EA71+EA72+EA73+EB71+EB72+EB73&gt;=16,Fixo/30*GH$4+(DY71+DY72+DY73+DZ71+DZ72+DZ73+EA71+EA72+EA73+EB71+EB72-16)*Percapita/30*GH$4))))))</f>
        <v>0</v>
      </c>
      <c r="GI71" s="177">
        <f>IF(C71=4,SUM(EC71+EC72+EC73+EE71+EE72+EE73)*Percapita/30*GI$4+(ED71+ED72+ED73+EF71+EF72+EF73)*Cadeirante/30*GI$4,IF(C71=3,IF(EC74+EE74=10,Fixo/30*GI$4+(EC71+EC72+EC73+EE71+EE72+EE73)*Percapita/30*GI$4+(ED74+EF74)*Cadeirante/30*GI$4,IF(EC74+EE74&lt;=9,(EC74+EE74)*Crechee/30*GI$4)+(ED74+EF74)*Cadeirante/30*GI$4+(EC71+EC72+EC73+EE71+EE72+EE73)*Percapita/30*GI$4)+IF(EC74+EE74&gt;=11,Fixo/30*GI$4+(EC74+EE74-10)*Crechee/30*GI$4,0),IF(C71=2,IF(ED71+ED72+ED73+ED74+EF71+EF72+EF73+EF74=1,Cadeirante/30*GI$4,IF(ED71+ED72+ED73+ED74+EF71+EF72+EF73+EF74=2,Fixo/30*GI$4,IF(ED71+ED72+ED73+ED74+EF71+EF72+EF73+EF74&gt;2,Fixo/30*GI$4+(ED71+ED72+ED73+ED74+EF71+EF72+EF73+EF74-2)*Cadeirante/30*GI$4)))+(EC71+EC72+EC73+EE71+EE72+EE73)*Percapita/30*GI$4+(EC74+EE74)*Crechee/30*GI$4,IF(C71=1,IF(EC71+EC72+EC73+ED71+ED72+ED73+EE71+EE72+EE73+EF71+EF72+EF73&lt;=15,(EC71+EC72+EC73+EE71+EE72+EE73)*Percapita/30*GI$4,IF(EC71+EC72+EC73+ED71+ED72+ED73+EE71+EE72+EE73+EF71+EF72+EF73&gt;=16,Fixo/30*GI$4+(EC71+EC72+EC73+ED71+ED72+ED73+EE71+EE72+EE73+EF71+EF72-16)*Percapita/30*GI$4))))))</f>
        <v>0</v>
      </c>
      <c r="GJ71" s="177">
        <f>IF(C71=4,SUM(EG71+EG72+EG73+EI71+EI72+EI73)*Percapita/30*GJ$4+(EH71+EH72+EH73+EJ71+EJ72+EJ73)*Cadeirante/30*GJ$4,IF(C71=3,IF(EG74+EI74=10,Fixo/30*GJ$4+(EG71+EG72+EG73+EI71+EI72+EI73)*Percapita/30*GJ$4+(EH74+EJ74)*Cadeirante/30*GJ$4,IF(EG74+EI74&lt;=9,(EG74+EI74)*Crechee/30*GJ$4)+(EH74+EJ74)*Cadeirante/30*GJ$4+(EG71+EG72+EG73+EI71+EI72+EI73)*Percapita/30*GJ$4)+IF(EG74+EI74&gt;=11,Fixo/30*GJ$4+(EG74+EI74-10)*Crechee/30*GJ$4,0),IF(C71=2,IF(EH71+EH72+EH73+EH74+EJ71+EJ72+EJ73+EJ74=1,Cadeirante/30*GJ$4,IF(EH71+EH72+EH73+EH74+EJ71+EJ72+EJ73+EJ74=2,Fixo/30*GJ$4,IF(EH71+EH72+EH73+EH74+EJ71+EJ72+EJ73+EJ74&gt;2,Fixo/30*GJ$4+(EH71+EH72+EH73+EH74+EJ71+EJ72+EJ73+EJ74-2)*Cadeirante/30*GJ$4)))+(EG71+EG72+EG73+EI71+EI72+EI73)*Percapita/30*GJ$4+(EG74+EI74)*Crechee/30*GJ$4,IF(C71=1,IF(EG71+EG72+EG73+EH71+EH72+EH73+EI71+EI72+EI73+EJ71+EJ72+EJ73&lt;=15,(EG71+EG72+EG73+EI71+EI72+EI73)*Percapita/30*GJ$4,IF(EG71+EG72+EG73+EH71+EH72+EH73+EI71+EI72+EI73+EJ71+EJ72+EJ73&gt;=16,Fixo/30*GJ$4+(EG71+EG72+EG73+EH71+EH72+EH73+EI71+EI72+EI73+EJ71+EJ72-16)*Percapita/30*GJ$4))))))</f>
        <v>0</v>
      </c>
      <c r="GK71" s="178"/>
      <c r="GL71" s="103">
        <f t="shared" si="30"/>
        <v>0</v>
      </c>
      <c r="GM71" s="124"/>
      <c r="GN71" s="104">
        <f>SUMIF(V71:V74,"&lt;0")*Cadeirante/30*GN$4+SUMIF(X71:X74,"&lt;0")*Cadeirante/30*GN$4</f>
        <v>0</v>
      </c>
      <c r="GO71" s="104">
        <f>SUMIF(Z71:Z74,"&lt;0")*Cadeirante/30*GO$4+SUMIF(AB71:AB74,"&lt;0")*Cadeirante/30*GO$4</f>
        <v>0</v>
      </c>
      <c r="GP71" s="104">
        <f>SUMIF(AD71:AD74,"&lt;0")*Cadeirante/30*GP$4+SUMIF(AF71:AF74,"&lt;0")*Cadeirante/30*GP$4</f>
        <v>0</v>
      </c>
      <c r="GQ71" s="104">
        <f>SUMIF(AH71:AH74,"&lt;0")*Cadeirante/30*GQ$4+SUMIF(AJ71:AJ74,"&lt;0")*Cadeirante/30*GQ$4</f>
        <v>0</v>
      </c>
      <c r="GR71" s="104">
        <f>SUMIF(AL71:AL74,"&lt;0")*Cadeirante/30*GR$4+SUMIF(AN71:AN74,"&lt;0")*Cadeirante/30*GR$4</f>
        <v>0</v>
      </c>
      <c r="GS71" s="104">
        <f>SUMIF(AP71:AP74,"&lt;0")*Cadeirante/30*GS$4+SUMIF(AR71:AR74,"&lt;0")*Cadeirante/30*GS$4</f>
        <v>0</v>
      </c>
      <c r="GT71" s="104">
        <f>SUMIF(AT71:AT74,"&lt;0")*Cadeirante/30*GT$4+SUMIF(AV71:AV74,"&lt;0")*Cadeirante/30*GT$4</f>
        <v>0</v>
      </c>
      <c r="GU71" s="104">
        <f>SUMIF(AX71:AX74,"&lt;0")*Cadeirante/30*GU$4+SUMIF(AZ71:AZ74,"&lt;0")*Cadeirante/30*GU$4</f>
        <v>0</v>
      </c>
      <c r="GV71" s="104">
        <f>SUMIF(BB71:BB74,"&lt;0")*Cadeirante/30*GV$4+SUMIF(BD71:BD74,"&lt;0")*Cadeirante/30*GV$4</f>
        <v>0</v>
      </c>
      <c r="GW71" s="104">
        <f>SUMIF(BF71:BF74,"&lt;0")*Cadeirante/30*GW$4+SUMIF(BH71:BH74,"&lt;0")*Cadeirante/30*GW$4</f>
        <v>0</v>
      </c>
      <c r="GX71" s="104">
        <f>SUMIF(BJ71:BJ74,"&lt;0")*Cadeirante/30*GX$4+SUMIF(BL71:BL74,"&lt;0")*Cadeirante/30*GX$4</f>
        <v>0</v>
      </c>
      <c r="GY71" s="104">
        <f>SUMIF(BN71:BN74,"&lt;0")*Cadeirante/30*GY$4+SUMIF(BP71:BP74,"&lt;0")*Cadeirante/30*GY$4</f>
        <v>0</v>
      </c>
      <c r="GZ71" s="104">
        <f>SUMIF(BR71:BR74,"&lt;0")*Cadeirante/30*GZ$4+SUMIF(BT71:BT74,"&lt;0")*Cadeirante/30*GZ$4</f>
        <v>0</v>
      </c>
      <c r="HA71" s="104">
        <f>SUMIF(BV71:BV74,"&lt;0")*Cadeirante/30*HA$4+SUMIF(BX71:BX74,"&lt;0")*Cadeirante/30*HA$4</f>
        <v>0</v>
      </c>
      <c r="HB71" s="104">
        <f>SUMIF(BZ71:BZ74,"&lt;0")*Cadeirante/30*HB$4+SUMIF(CB71:CB74,"&lt;0")*Cadeirante/30*HB$4</f>
        <v>0</v>
      </c>
      <c r="HC71" s="104">
        <f>SUMIF(CD71:CD74,"&lt;0")*Cadeirante/30*HC$4+SUMIF(CF71:CF74,"&lt;0")*Cadeirante/30*HC$4</f>
        <v>0</v>
      </c>
      <c r="HD71" s="104">
        <f>SUMIF(CH71:CH74,"&lt;0")*Cadeirante/30*HD$4+SUMIF(CJ71:CJ74,"&lt;0")*Cadeirante/30*HD$4</f>
        <v>0</v>
      </c>
      <c r="HE71" s="104">
        <f>SUMIF(CL71:CL74,"&lt;0")*Cadeirante/30*HE$4+SUMIF(CN71:CN74,"&lt;0")*Cadeirante/30*HE$4</f>
        <v>0</v>
      </c>
      <c r="HF71" s="104">
        <f>SUMIF(CP71:CP74,"&lt;0")*Cadeirante/30*HF$4+SUMIF(CR71:CR74,"&lt;0")*Cadeirante/30*HF$4</f>
        <v>0</v>
      </c>
      <c r="HG71" s="104">
        <f>SUMIF(CT71:CT74,"&lt;0")*Cadeirante/30*HG$4+SUMIF(CV71:CV74,"&lt;0")*Cadeirante/30*HG$4</f>
        <v>0</v>
      </c>
      <c r="HH71" s="104">
        <f>SUMIF(CX71:CX74,"&lt;0")*Cadeirante/30*HH$4+SUMIF(CZ71:CZ74,"&lt;0")*Cadeirante/30*HH$4</f>
        <v>0</v>
      </c>
      <c r="HI71" s="104">
        <f>SUMIF(DB71:DB74,"&lt;0")*Cadeirante/30*HI$4+SUMIF(DD71:DD74,"&lt;0")*Cadeirante/30*HI$4</f>
        <v>0</v>
      </c>
      <c r="HJ71" s="104">
        <f>SUMIF(DF71:DF74,"&lt;0")*Cadeirante/30*HJ$4+SUMIF(DH71:DH74,"&lt;0")*Cadeirante/30*HJ$4</f>
        <v>0</v>
      </c>
      <c r="HK71" s="104">
        <f>SUMIF(DJ71:DJ74,"&lt;0")*Cadeirante/30*HK$4+SUMIF(DL71:DL74,"&lt;0")*Cadeirante/30*HK$4</f>
        <v>0</v>
      </c>
      <c r="HL71" s="104">
        <f>SUMIF(DN71:DN74,"&lt;0")*Cadeirante/30*HL$4+SUMIF(DP71:DP74,"&lt;0")*Cadeirante/30*HL$4</f>
        <v>0</v>
      </c>
      <c r="HM71" s="104">
        <f>SUMIF(DR71:DR74,"&lt;0")*Cadeirante/30*HM$4+SUMIF(DT71:DT74,"&lt;0")*Cadeirante/30*HM$4</f>
        <v>0</v>
      </c>
      <c r="HN71" s="104">
        <f>SUMIF(DV71:DV74,"&lt;0")*Cadeirante/30*HN$4+SUMIF(DX71:DX74,"&lt;0")*Cadeirante/30*HN$4</f>
        <v>0</v>
      </c>
      <c r="HO71" s="104">
        <f>SUMIF(DZ71:DZ74,"&lt;0")*Cadeirante/30*HO$4+SUMIF(EB71:EB74,"&lt;0")*Cadeirante/30*HO$4</f>
        <v>0</v>
      </c>
      <c r="HP71" s="104">
        <f>SUMIF(ED71:ED74,"&lt;0")*Cadeirante/30*HP$4+SUMIF(EF71:EF74,"&lt;0")*Cadeirante/30*HP$4</f>
        <v>0</v>
      </c>
      <c r="HQ71" s="64"/>
      <c r="HR71" s="64"/>
      <c r="HS71" s="64"/>
      <c r="HT71" s="64"/>
      <c r="HU71" s="64"/>
      <c r="HV71" s="64"/>
      <c r="HW71" s="176">
        <v>17629.309999999998</v>
      </c>
      <c r="HX71" s="64"/>
      <c r="HY71" s="280">
        <f>IF(ISTEXT(EM71), VALUE(EM71), EM71)</f>
        <v>0</v>
      </c>
      <c r="HZ71" s="280">
        <f>IF(ISTEXT(EN71), VALUE(EN71), EN71)</f>
        <v>0</v>
      </c>
      <c r="IA71" s="280">
        <f>IF(ISTEXT(EO71), VALUE(EO71), EO71)</f>
        <v>0</v>
      </c>
      <c r="IB71" s="64" t="b">
        <f>HW71=FE71</f>
        <v>0</v>
      </c>
      <c r="IC71" s="64"/>
    </row>
    <row r="72" spans="1:237" s="106" customFormat="1" ht="22.5" customHeight="1" x14ac:dyDescent="0.25">
      <c r="A72" s="368" t="s">
        <v>3248</v>
      </c>
      <c r="B72" s="369" t="s">
        <v>3249</v>
      </c>
      <c r="C72" s="370" t="s">
        <v>3193</v>
      </c>
      <c r="D72" s="371" t="s">
        <v>3250</v>
      </c>
      <c r="E72" s="371" t="s">
        <v>3251</v>
      </c>
      <c r="F72" s="372" t="s">
        <v>3181</v>
      </c>
      <c r="G72" s="372" t="s">
        <v>3182</v>
      </c>
      <c r="H72" s="373" t="s">
        <v>2807</v>
      </c>
      <c r="I72" s="374" t="s">
        <v>2807</v>
      </c>
      <c r="J72" s="421" t="s">
        <v>3183</v>
      </c>
      <c r="K72" s="421" t="s">
        <v>3185</v>
      </c>
      <c r="L72" s="329">
        <f>CONTINUA!BV72</f>
        <v>0</v>
      </c>
      <c r="M72" s="329">
        <f>CONTINUA!BW72</f>
        <v>0</v>
      </c>
      <c r="N72" s="895"/>
      <c r="O72" s="896" t="s">
        <v>3417</v>
      </c>
      <c r="P72" s="897">
        <v>0</v>
      </c>
      <c r="Q72" s="400">
        <v>29</v>
      </c>
      <c r="R72" s="401"/>
      <c r="S72" s="400"/>
      <c r="T72" s="401"/>
      <c r="U72" s="400"/>
      <c r="V72" s="401"/>
      <c r="W72" s="400"/>
      <c r="X72" s="401"/>
      <c r="Y72" s="400"/>
      <c r="Z72" s="401"/>
      <c r="AA72" s="400"/>
      <c r="AB72" s="401"/>
      <c r="AC72" s="400"/>
      <c r="AD72" s="401"/>
      <c r="AE72" s="400"/>
      <c r="AF72" s="401"/>
      <c r="AG72" s="400"/>
      <c r="AH72" s="401"/>
      <c r="AI72" s="400"/>
      <c r="AJ72" s="401"/>
      <c r="AK72" s="400"/>
      <c r="AL72" s="401"/>
      <c r="AM72" s="400"/>
      <c r="AN72" s="401"/>
      <c r="AO72" s="400"/>
      <c r="AP72" s="401"/>
      <c r="AQ72" s="400"/>
      <c r="AR72" s="401"/>
      <c r="AS72" s="400"/>
      <c r="AT72" s="401"/>
      <c r="AU72" s="400"/>
      <c r="AV72" s="401"/>
      <c r="AW72" s="400"/>
      <c r="AX72" s="401"/>
      <c r="AY72" s="400"/>
      <c r="AZ72" s="401"/>
      <c r="BA72" s="400"/>
      <c r="BB72" s="401"/>
      <c r="BC72" s="400"/>
      <c r="BD72" s="401"/>
      <c r="BE72" s="400"/>
      <c r="BF72" s="401"/>
      <c r="BG72" s="400"/>
      <c r="BH72" s="401"/>
      <c r="BI72" s="400"/>
      <c r="BJ72" s="401"/>
      <c r="BK72" s="400"/>
      <c r="BL72" s="401"/>
      <c r="BM72" s="400"/>
      <c r="BN72" s="401"/>
      <c r="BO72" s="400"/>
      <c r="BP72" s="401"/>
      <c r="BQ72" s="400"/>
      <c r="BR72" s="401"/>
      <c r="BS72" s="400"/>
      <c r="BT72" s="401"/>
      <c r="BU72" s="400"/>
      <c r="BV72" s="401"/>
      <c r="BW72" s="400"/>
      <c r="BX72" s="401"/>
      <c r="BY72" s="400"/>
      <c r="BZ72" s="401"/>
      <c r="CA72" s="400"/>
      <c r="CB72" s="401"/>
      <c r="CC72" s="400"/>
      <c r="CD72" s="401"/>
      <c r="CE72" s="400"/>
      <c r="CF72" s="401"/>
      <c r="CG72" s="400"/>
      <c r="CH72" s="401"/>
      <c r="CI72" s="400"/>
      <c r="CJ72" s="401"/>
      <c r="CK72" s="400"/>
      <c r="CL72" s="401"/>
      <c r="CM72" s="400"/>
      <c r="CN72" s="401"/>
      <c r="CO72" s="400"/>
      <c r="CP72" s="401"/>
      <c r="CQ72" s="400"/>
      <c r="CR72" s="401"/>
      <c r="CS72" s="400"/>
      <c r="CT72" s="401"/>
      <c r="CU72" s="400"/>
      <c r="CV72" s="401"/>
      <c r="CW72" s="400"/>
      <c r="CX72" s="401"/>
      <c r="CY72" s="400"/>
      <c r="CZ72" s="401"/>
      <c r="DA72" s="400"/>
      <c r="DB72" s="401"/>
      <c r="DC72" s="400"/>
      <c r="DD72" s="401"/>
      <c r="DE72" s="400"/>
      <c r="DF72" s="401"/>
      <c r="DG72" s="400"/>
      <c r="DH72" s="401"/>
      <c r="DI72" s="400"/>
      <c r="DJ72" s="401"/>
      <c r="DK72" s="400"/>
      <c r="DL72" s="401"/>
      <c r="DM72" s="400"/>
      <c r="DN72" s="401"/>
      <c r="DO72" s="400"/>
      <c r="DP72" s="401"/>
      <c r="DQ72" s="400"/>
      <c r="DR72" s="401"/>
      <c r="DS72" s="400"/>
      <c r="DT72" s="401"/>
      <c r="DU72" s="400"/>
      <c r="DV72" s="401"/>
      <c r="DW72" s="400"/>
      <c r="DX72" s="401"/>
      <c r="DY72" s="400"/>
      <c r="DZ72" s="401"/>
      <c r="EA72" s="400"/>
      <c r="EB72" s="401"/>
      <c r="EC72" s="400"/>
      <c r="ED72" s="401"/>
      <c r="EE72" s="400"/>
      <c r="EF72" s="401"/>
      <c r="EG72" s="400"/>
      <c r="EH72" s="401"/>
      <c r="EI72" s="400"/>
      <c r="EJ72" s="447"/>
      <c r="EK72" s="511"/>
      <c r="EL72" s="514"/>
      <c r="EM72" s="448"/>
      <c r="EN72" s="344"/>
      <c r="EO72" s="345"/>
      <c r="EP72" s="171">
        <f t="shared" si="22"/>
        <v>29</v>
      </c>
      <c r="EQ72" s="171">
        <f t="shared" si="23"/>
        <v>0</v>
      </c>
      <c r="ER72" s="171">
        <f t="shared" si="24"/>
        <v>0</v>
      </c>
      <c r="ES72" s="171">
        <f t="shared" si="25"/>
        <v>0</v>
      </c>
      <c r="ET72" s="171">
        <f t="shared" si="26"/>
        <v>0</v>
      </c>
      <c r="EU72" s="171">
        <f t="shared" si="27"/>
        <v>0</v>
      </c>
      <c r="EV72" s="172">
        <f t="shared" si="28"/>
        <v>29</v>
      </c>
      <c r="EW72" s="173"/>
      <c r="EX72" s="248">
        <f t="shared" si="90"/>
        <v>0</v>
      </c>
      <c r="EY72" s="174">
        <f>(L72*regular)+(M72*Cadeirantee)</f>
        <v>0</v>
      </c>
      <c r="EZ72" s="249">
        <f>SUMIF(FG72:GJ72,"&gt;0")</f>
        <v>0</v>
      </c>
      <c r="FA72" s="249">
        <f>SUMIF(FG72:GJ72,"&lt;0")+SUMIF(GN72:HP72,"&lt;0")</f>
        <v>0</v>
      </c>
      <c r="FB72" s="174">
        <v>0</v>
      </c>
      <c r="FC72" s="126">
        <f>N72*km*'VALORES TABELA'!$B$13</f>
        <v>0</v>
      </c>
      <c r="FD72" s="250">
        <f t="shared" ref="FD72:FD75" si="91">GL72</f>
        <v>0</v>
      </c>
      <c r="FE72" s="105"/>
      <c r="FF72" s="119"/>
      <c r="FG72" s="119"/>
      <c r="FH72" s="119"/>
      <c r="FI72" s="119"/>
      <c r="FJ72" s="119"/>
      <c r="FK72" s="119"/>
      <c r="FL72" s="119"/>
      <c r="FM72" s="119"/>
      <c r="FN72" s="119"/>
      <c r="FO72" s="119"/>
      <c r="FP72" s="119"/>
      <c r="FQ72" s="119"/>
      <c r="FR72" s="119"/>
      <c r="FS72" s="119"/>
      <c r="FT72" s="119"/>
      <c r="FU72" s="119"/>
      <c r="FV72" s="119"/>
      <c r="FW72" s="119"/>
      <c r="FX72" s="119"/>
      <c r="FY72" s="119"/>
      <c r="FZ72" s="119"/>
      <c r="GA72" s="119"/>
      <c r="GB72" s="119"/>
      <c r="GC72" s="119"/>
      <c r="GD72" s="119"/>
      <c r="GE72" s="119"/>
      <c r="GF72" s="119"/>
      <c r="GG72" s="119"/>
      <c r="GH72" s="119"/>
      <c r="GI72" s="119"/>
      <c r="GJ72" s="119"/>
      <c r="GK72" s="251"/>
      <c r="GL72" s="103">
        <f t="shared" si="30"/>
        <v>0</v>
      </c>
      <c r="GM72" s="124"/>
      <c r="GN72" s="104"/>
      <c r="GO72" s="104"/>
      <c r="GP72" s="104"/>
      <c r="GQ72" s="104"/>
      <c r="GR72" s="104"/>
      <c r="GS72" s="104"/>
      <c r="GT72" s="104"/>
      <c r="GU72" s="104"/>
      <c r="GV72" s="104"/>
      <c r="GW72" s="104"/>
      <c r="GX72" s="104"/>
      <c r="GY72" s="104"/>
      <c r="GZ72" s="104"/>
      <c r="HA72" s="104"/>
      <c r="HB72" s="104"/>
      <c r="HC72" s="104"/>
      <c r="HD72" s="104"/>
      <c r="HE72" s="104"/>
      <c r="HF72" s="104"/>
      <c r="HG72" s="104"/>
      <c r="HH72" s="104"/>
      <c r="HI72" s="104"/>
      <c r="HJ72" s="104"/>
      <c r="HK72" s="104"/>
      <c r="HL72" s="104"/>
      <c r="HM72" s="104"/>
      <c r="HN72" s="104"/>
      <c r="HO72" s="104"/>
      <c r="HP72" s="104"/>
      <c r="HQ72" s="64"/>
      <c r="HR72" s="64"/>
      <c r="HS72" s="64"/>
      <c r="HT72" s="64"/>
      <c r="HU72" s="64"/>
      <c r="HV72" s="64"/>
      <c r="HW72" s="105"/>
      <c r="HX72" s="64"/>
      <c r="HY72" s="280">
        <f t="shared" ref="HY72:HY75" si="92">IF(ISTEXT(EM72), VALUE(EM72), EM72)</f>
        <v>0</v>
      </c>
      <c r="HZ72" s="280">
        <f t="shared" ref="HZ72:HZ75" si="93">IF(ISTEXT(EN72), VALUE(EN72), EN72)</f>
        <v>0</v>
      </c>
      <c r="IA72" s="280">
        <f t="shared" ref="IA72:IA75" si="94">IF(ISTEXT(EO72), VALUE(EO72), EO72)</f>
        <v>0</v>
      </c>
      <c r="IB72" s="64"/>
      <c r="IC72" s="64"/>
    </row>
    <row r="73" spans="1:237" s="106" customFormat="1" ht="22.5" customHeight="1" x14ac:dyDescent="0.25">
      <c r="A73" s="368" t="s">
        <v>3248</v>
      </c>
      <c r="B73" s="369" t="s">
        <v>3249</v>
      </c>
      <c r="C73" s="375" t="s">
        <v>3193</v>
      </c>
      <c r="D73" s="371" t="s">
        <v>3250</v>
      </c>
      <c r="E73" s="371" t="s">
        <v>3251</v>
      </c>
      <c r="F73" s="376" t="s">
        <v>3181</v>
      </c>
      <c r="G73" s="376" t="s">
        <v>3182</v>
      </c>
      <c r="H73" s="373" t="s">
        <v>2807</v>
      </c>
      <c r="I73" s="374" t="s">
        <v>2807</v>
      </c>
      <c r="J73" s="421" t="s">
        <v>3183</v>
      </c>
      <c r="K73" s="422" t="s">
        <v>3186</v>
      </c>
      <c r="L73" s="329">
        <f>CONTINUA!BV73</f>
        <v>0</v>
      </c>
      <c r="M73" s="329">
        <f>CONTINUA!BW73</f>
        <v>0</v>
      </c>
      <c r="N73" s="895"/>
      <c r="O73" s="896" t="s">
        <v>3417</v>
      </c>
      <c r="P73" s="897">
        <v>0</v>
      </c>
      <c r="Q73" s="400"/>
      <c r="R73" s="401"/>
      <c r="S73" s="400"/>
      <c r="T73" s="401"/>
      <c r="U73" s="400"/>
      <c r="V73" s="401"/>
      <c r="W73" s="400"/>
      <c r="X73" s="401"/>
      <c r="Y73" s="400"/>
      <c r="Z73" s="401"/>
      <c r="AA73" s="400"/>
      <c r="AB73" s="401"/>
      <c r="AC73" s="400"/>
      <c r="AD73" s="401"/>
      <c r="AE73" s="400"/>
      <c r="AF73" s="401"/>
      <c r="AG73" s="400"/>
      <c r="AH73" s="401"/>
      <c r="AI73" s="400"/>
      <c r="AJ73" s="401"/>
      <c r="AK73" s="400"/>
      <c r="AL73" s="401"/>
      <c r="AM73" s="400"/>
      <c r="AN73" s="401"/>
      <c r="AO73" s="400"/>
      <c r="AP73" s="401"/>
      <c r="AQ73" s="400"/>
      <c r="AR73" s="401"/>
      <c r="AS73" s="400"/>
      <c r="AT73" s="401"/>
      <c r="AU73" s="400"/>
      <c r="AV73" s="401"/>
      <c r="AW73" s="400"/>
      <c r="AX73" s="401"/>
      <c r="AY73" s="400"/>
      <c r="AZ73" s="401"/>
      <c r="BA73" s="400"/>
      <c r="BB73" s="401"/>
      <c r="BC73" s="400"/>
      <c r="BD73" s="401"/>
      <c r="BE73" s="400"/>
      <c r="BF73" s="401"/>
      <c r="BG73" s="400"/>
      <c r="BH73" s="401"/>
      <c r="BI73" s="400"/>
      <c r="BJ73" s="401"/>
      <c r="BK73" s="400"/>
      <c r="BL73" s="401"/>
      <c r="BM73" s="400"/>
      <c r="BN73" s="401"/>
      <c r="BO73" s="400"/>
      <c r="BP73" s="401"/>
      <c r="BQ73" s="400"/>
      <c r="BR73" s="401"/>
      <c r="BS73" s="400"/>
      <c r="BT73" s="401"/>
      <c r="BU73" s="400"/>
      <c r="BV73" s="401"/>
      <c r="BW73" s="400"/>
      <c r="BX73" s="401"/>
      <c r="BY73" s="400"/>
      <c r="BZ73" s="401"/>
      <c r="CA73" s="400"/>
      <c r="CB73" s="401"/>
      <c r="CC73" s="400"/>
      <c r="CD73" s="401"/>
      <c r="CE73" s="400"/>
      <c r="CF73" s="401"/>
      <c r="CG73" s="400"/>
      <c r="CH73" s="401"/>
      <c r="CI73" s="400"/>
      <c r="CJ73" s="401"/>
      <c r="CK73" s="400"/>
      <c r="CL73" s="401"/>
      <c r="CM73" s="400"/>
      <c r="CN73" s="401"/>
      <c r="CO73" s="400"/>
      <c r="CP73" s="401"/>
      <c r="CQ73" s="400"/>
      <c r="CR73" s="401"/>
      <c r="CS73" s="400"/>
      <c r="CT73" s="401"/>
      <c r="CU73" s="400"/>
      <c r="CV73" s="401"/>
      <c r="CW73" s="400"/>
      <c r="CX73" s="401"/>
      <c r="CY73" s="400"/>
      <c r="CZ73" s="401"/>
      <c r="DA73" s="400"/>
      <c r="DB73" s="401"/>
      <c r="DC73" s="400"/>
      <c r="DD73" s="401"/>
      <c r="DE73" s="400"/>
      <c r="DF73" s="401"/>
      <c r="DG73" s="400"/>
      <c r="DH73" s="401"/>
      <c r="DI73" s="400"/>
      <c r="DJ73" s="401"/>
      <c r="DK73" s="400"/>
      <c r="DL73" s="401"/>
      <c r="DM73" s="400"/>
      <c r="DN73" s="401"/>
      <c r="DO73" s="400"/>
      <c r="DP73" s="401"/>
      <c r="DQ73" s="400"/>
      <c r="DR73" s="401"/>
      <c r="DS73" s="400"/>
      <c r="DT73" s="401"/>
      <c r="DU73" s="400"/>
      <c r="DV73" s="401"/>
      <c r="DW73" s="400"/>
      <c r="DX73" s="401"/>
      <c r="DY73" s="400"/>
      <c r="DZ73" s="401"/>
      <c r="EA73" s="400"/>
      <c r="EB73" s="401"/>
      <c r="EC73" s="400"/>
      <c r="ED73" s="401"/>
      <c r="EE73" s="400"/>
      <c r="EF73" s="401"/>
      <c r="EG73" s="400"/>
      <c r="EH73" s="401"/>
      <c r="EI73" s="400"/>
      <c r="EJ73" s="447"/>
      <c r="EK73" s="511"/>
      <c r="EL73" s="514"/>
      <c r="EM73" s="448"/>
      <c r="EN73" s="344"/>
      <c r="EO73" s="345"/>
      <c r="EP73" s="171">
        <f t="shared" si="22"/>
        <v>0</v>
      </c>
      <c r="EQ73" s="171">
        <f t="shared" si="23"/>
        <v>0</v>
      </c>
      <c r="ER73" s="171">
        <f t="shared" si="24"/>
        <v>0</v>
      </c>
      <c r="ES73" s="171">
        <f t="shared" si="25"/>
        <v>0</v>
      </c>
      <c r="ET73" s="171">
        <f t="shared" si="26"/>
        <v>0</v>
      </c>
      <c r="EU73" s="171">
        <f t="shared" si="27"/>
        <v>0</v>
      </c>
      <c r="EV73" s="172">
        <f t="shared" si="28"/>
        <v>0</v>
      </c>
      <c r="EW73" s="125"/>
      <c r="EX73" s="248">
        <f t="shared" si="90"/>
        <v>0</v>
      </c>
      <c r="EY73" s="174">
        <f>(L73*regular)+(M73*Cadeirantee)</f>
        <v>0</v>
      </c>
      <c r="EZ73" s="249">
        <f>SUMIF(FG73:GJ73,"&gt;0")</f>
        <v>0</v>
      </c>
      <c r="FA73" s="249">
        <f>SUMIF(FG73:GJ73,"&lt;0")+SUMIF(GN73:HP73,"&lt;0")</f>
        <v>0</v>
      </c>
      <c r="FB73" s="174">
        <v>0</v>
      </c>
      <c r="FC73" s="126">
        <f>N73*km*'VALORES TABELA'!$B$13</f>
        <v>0</v>
      </c>
      <c r="FD73" s="250">
        <f t="shared" si="91"/>
        <v>0</v>
      </c>
      <c r="FE73" s="105"/>
      <c r="FF73" s="108"/>
      <c r="FG73" s="108"/>
      <c r="FH73" s="108"/>
      <c r="FI73" s="108"/>
      <c r="FJ73" s="108"/>
      <c r="FK73" s="108"/>
      <c r="FL73" s="108"/>
      <c r="FM73" s="108"/>
      <c r="FN73" s="108"/>
      <c r="FO73" s="108"/>
      <c r="FP73" s="108"/>
      <c r="FQ73" s="108"/>
      <c r="FR73" s="108"/>
      <c r="FS73" s="108"/>
      <c r="FT73" s="108"/>
      <c r="FU73" s="108"/>
      <c r="FV73" s="108"/>
      <c r="FW73" s="108"/>
      <c r="FX73" s="108"/>
      <c r="FY73" s="108"/>
      <c r="FZ73" s="108"/>
      <c r="GA73" s="108"/>
      <c r="GB73" s="108"/>
      <c r="GC73" s="108"/>
      <c r="GD73" s="108"/>
      <c r="GE73" s="108"/>
      <c r="GF73" s="108"/>
      <c r="GG73" s="108"/>
      <c r="GH73" s="108"/>
      <c r="GI73" s="108"/>
      <c r="GJ73" s="108"/>
      <c r="GK73" s="251"/>
      <c r="GL73" s="103">
        <f t="shared" si="30"/>
        <v>0</v>
      </c>
      <c r="GM73" s="124"/>
      <c r="GN73" s="104"/>
      <c r="GO73" s="104"/>
      <c r="GP73" s="104"/>
      <c r="GQ73" s="104"/>
      <c r="GR73" s="104"/>
      <c r="GS73" s="104"/>
      <c r="GT73" s="104"/>
      <c r="GU73" s="104"/>
      <c r="GV73" s="104"/>
      <c r="GW73" s="104"/>
      <c r="GX73" s="104"/>
      <c r="GY73" s="104"/>
      <c r="GZ73" s="104"/>
      <c r="HA73" s="104"/>
      <c r="HB73" s="104"/>
      <c r="HC73" s="104"/>
      <c r="HD73" s="104"/>
      <c r="HE73" s="104"/>
      <c r="HF73" s="104"/>
      <c r="HG73" s="104"/>
      <c r="HH73" s="104"/>
      <c r="HI73" s="104"/>
      <c r="HJ73" s="104"/>
      <c r="HK73" s="104"/>
      <c r="HL73" s="104"/>
      <c r="HM73" s="104"/>
      <c r="HN73" s="104"/>
      <c r="HO73" s="104"/>
      <c r="HP73" s="104"/>
      <c r="HQ73" s="64"/>
      <c r="HR73" s="64"/>
      <c r="HS73" s="64"/>
      <c r="HT73" s="64"/>
      <c r="HU73" s="64"/>
      <c r="HV73" s="64"/>
      <c r="HW73" s="105"/>
      <c r="HX73" s="64"/>
      <c r="HY73" s="280">
        <f t="shared" si="92"/>
        <v>0</v>
      </c>
      <c r="HZ73" s="280">
        <f t="shared" si="93"/>
        <v>0</v>
      </c>
      <c r="IA73" s="280">
        <f t="shared" si="94"/>
        <v>0</v>
      </c>
      <c r="IB73" s="64"/>
      <c r="IC73" s="64"/>
    </row>
    <row r="74" spans="1:237" s="106" customFormat="1" ht="22.5" customHeight="1" x14ac:dyDescent="0.25">
      <c r="A74" s="368" t="s">
        <v>3248</v>
      </c>
      <c r="B74" s="369" t="s">
        <v>3249</v>
      </c>
      <c r="C74" s="375" t="s">
        <v>3193</v>
      </c>
      <c r="D74" s="371" t="s">
        <v>3250</v>
      </c>
      <c r="E74" s="371" t="s">
        <v>3251</v>
      </c>
      <c r="F74" s="376" t="s">
        <v>3181</v>
      </c>
      <c r="G74" s="376" t="s">
        <v>3182</v>
      </c>
      <c r="H74" s="373" t="s">
        <v>2807</v>
      </c>
      <c r="I74" s="374" t="s">
        <v>2807</v>
      </c>
      <c r="J74" s="421" t="s">
        <v>3183</v>
      </c>
      <c r="K74" s="423" t="s">
        <v>3187</v>
      </c>
      <c r="L74" s="329">
        <f>CONTINUA!BV74</f>
        <v>0</v>
      </c>
      <c r="M74" s="329">
        <f>CONTINUA!BW74</f>
        <v>0</v>
      </c>
      <c r="N74" s="895"/>
      <c r="O74" s="896" t="s">
        <v>3417</v>
      </c>
      <c r="P74" s="897">
        <v>0</v>
      </c>
      <c r="Q74" s="400"/>
      <c r="R74" s="401"/>
      <c r="S74" s="400"/>
      <c r="T74" s="401"/>
      <c r="U74" s="400"/>
      <c r="V74" s="401"/>
      <c r="W74" s="400"/>
      <c r="X74" s="401"/>
      <c r="Y74" s="400"/>
      <c r="Z74" s="401"/>
      <c r="AA74" s="400"/>
      <c r="AB74" s="401"/>
      <c r="AC74" s="400"/>
      <c r="AD74" s="401"/>
      <c r="AE74" s="400"/>
      <c r="AF74" s="401"/>
      <c r="AG74" s="400"/>
      <c r="AH74" s="401"/>
      <c r="AI74" s="400"/>
      <c r="AJ74" s="401"/>
      <c r="AK74" s="400"/>
      <c r="AL74" s="401"/>
      <c r="AM74" s="400"/>
      <c r="AN74" s="401"/>
      <c r="AO74" s="400"/>
      <c r="AP74" s="401"/>
      <c r="AQ74" s="400"/>
      <c r="AR74" s="401"/>
      <c r="AS74" s="400"/>
      <c r="AT74" s="401"/>
      <c r="AU74" s="400"/>
      <c r="AV74" s="401"/>
      <c r="AW74" s="400"/>
      <c r="AX74" s="401"/>
      <c r="AY74" s="400"/>
      <c r="AZ74" s="401"/>
      <c r="BA74" s="400"/>
      <c r="BB74" s="401"/>
      <c r="BC74" s="400"/>
      <c r="BD74" s="401"/>
      <c r="BE74" s="400"/>
      <c r="BF74" s="401"/>
      <c r="BG74" s="400"/>
      <c r="BH74" s="401"/>
      <c r="BI74" s="400"/>
      <c r="BJ74" s="401"/>
      <c r="BK74" s="400"/>
      <c r="BL74" s="401"/>
      <c r="BM74" s="400"/>
      <c r="BN74" s="401"/>
      <c r="BO74" s="400"/>
      <c r="BP74" s="401"/>
      <c r="BQ74" s="400"/>
      <c r="BR74" s="401"/>
      <c r="BS74" s="400"/>
      <c r="BT74" s="401"/>
      <c r="BU74" s="400"/>
      <c r="BV74" s="401"/>
      <c r="BW74" s="400"/>
      <c r="BX74" s="401"/>
      <c r="BY74" s="400"/>
      <c r="BZ74" s="401"/>
      <c r="CA74" s="400"/>
      <c r="CB74" s="401"/>
      <c r="CC74" s="400"/>
      <c r="CD74" s="401"/>
      <c r="CE74" s="400"/>
      <c r="CF74" s="401"/>
      <c r="CG74" s="400"/>
      <c r="CH74" s="401"/>
      <c r="CI74" s="400"/>
      <c r="CJ74" s="401"/>
      <c r="CK74" s="400"/>
      <c r="CL74" s="401"/>
      <c r="CM74" s="400"/>
      <c r="CN74" s="401"/>
      <c r="CO74" s="400"/>
      <c r="CP74" s="401"/>
      <c r="CQ74" s="400"/>
      <c r="CR74" s="401"/>
      <c r="CS74" s="400"/>
      <c r="CT74" s="401"/>
      <c r="CU74" s="400"/>
      <c r="CV74" s="401"/>
      <c r="CW74" s="400"/>
      <c r="CX74" s="401"/>
      <c r="CY74" s="400"/>
      <c r="CZ74" s="401"/>
      <c r="DA74" s="400"/>
      <c r="DB74" s="401"/>
      <c r="DC74" s="400"/>
      <c r="DD74" s="401"/>
      <c r="DE74" s="400"/>
      <c r="DF74" s="401"/>
      <c r="DG74" s="400"/>
      <c r="DH74" s="401"/>
      <c r="DI74" s="400"/>
      <c r="DJ74" s="401"/>
      <c r="DK74" s="400"/>
      <c r="DL74" s="401"/>
      <c r="DM74" s="400"/>
      <c r="DN74" s="401"/>
      <c r="DO74" s="400"/>
      <c r="DP74" s="401"/>
      <c r="DQ74" s="400"/>
      <c r="DR74" s="401"/>
      <c r="DS74" s="400"/>
      <c r="DT74" s="401"/>
      <c r="DU74" s="400"/>
      <c r="DV74" s="401"/>
      <c r="DW74" s="400"/>
      <c r="DX74" s="401"/>
      <c r="DY74" s="400"/>
      <c r="DZ74" s="401"/>
      <c r="EA74" s="400"/>
      <c r="EB74" s="401"/>
      <c r="EC74" s="400"/>
      <c r="ED74" s="401"/>
      <c r="EE74" s="400"/>
      <c r="EF74" s="401"/>
      <c r="EG74" s="400"/>
      <c r="EH74" s="401"/>
      <c r="EI74" s="400"/>
      <c r="EJ74" s="447"/>
      <c r="EK74" s="511"/>
      <c r="EL74" s="514"/>
      <c r="EM74" s="448"/>
      <c r="EN74" s="344"/>
      <c r="EO74" s="345"/>
      <c r="EP74" s="171">
        <f t="shared" si="22"/>
        <v>0</v>
      </c>
      <c r="EQ74" s="171">
        <f t="shared" si="23"/>
        <v>0</v>
      </c>
      <c r="ER74" s="171">
        <f t="shared" si="24"/>
        <v>0</v>
      </c>
      <c r="ES74" s="171">
        <f t="shared" si="25"/>
        <v>0</v>
      </c>
      <c r="ET74" s="171">
        <f t="shared" si="26"/>
        <v>0</v>
      </c>
      <c r="EU74" s="171">
        <f t="shared" si="27"/>
        <v>0</v>
      </c>
      <c r="EV74" s="172">
        <f t="shared" si="28"/>
        <v>0</v>
      </c>
      <c r="EW74" s="127"/>
      <c r="EX74" s="248">
        <f t="shared" si="90"/>
        <v>0</v>
      </c>
      <c r="EY74" s="174">
        <f>(L74*regular)+(M74*Cadeirantee)</f>
        <v>0</v>
      </c>
      <c r="EZ74" s="249">
        <f>SUMIF(FG74:GJ74,"&gt;0")</f>
        <v>0</v>
      </c>
      <c r="FA74" s="249">
        <f>SUMIF(FG74:GJ74,"&lt;0")+SUMIF(GN74:HP74,"&lt;0")</f>
        <v>0</v>
      </c>
      <c r="FB74" s="174">
        <v>0</v>
      </c>
      <c r="FC74" s="126">
        <f>N74*km*'VALORES TABELA'!$B$13</f>
        <v>0</v>
      </c>
      <c r="FD74" s="250">
        <f t="shared" si="91"/>
        <v>0</v>
      </c>
      <c r="FE74" s="105"/>
      <c r="FF74" s="118"/>
      <c r="FG74" s="118"/>
      <c r="FH74" s="118"/>
      <c r="FI74" s="118"/>
      <c r="FJ74" s="118"/>
      <c r="FK74" s="118"/>
      <c r="FL74" s="118"/>
      <c r="FM74" s="118"/>
      <c r="FN74" s="118"/>
      <c r="FO74" s="118"/>
      <c r="FP74" s="118"/>
      <c r="FQ74" s="118"/>
      <c r="FR74" s="118"/>
      <c r="FS74" s="118"/>
      <c r="FT74" s="118"/>
      <c r="FU74" s="118"/>
      <c r="FV74" s="118"/>
      <c r="FW74" s="118"/>
      <c r="FX74" s="118"/>
      <c r="FY74" s="118"/>
      <c r="FZ74" s="118"/>
      <c r="GA74" s="118"/>
      <c r="GB74" s="118"/>
      <c r="GC74" s="118"/>
      <c r="GD74" s="118"/>
      <c r="GE74" s="118"/>
      <c r="GF74" s="118"/>
      <c r="GG74" s="118"/>
      <c r="GH74" s="118"/>
      <c r="GI74" s="118"/>
      <c r="GJ74" s="118"/>
      <c r="GK74" s="252"/>
      <c r="GL74" s="103">
        <f t="shared" si="30"/>
        <v>0</v>
      </c>
      <c r="GM74" s="124"/>
      <c r="GN74" s="104"/>
      <c r="GO74" s="104"/>
      <c r="GP74" s="104"/>
      <c r="GQ74" s="104"/>
      <c r="GR74" s="104"/>
      <c r="GS74" s="104"/>
      <c r="GT74" s="104"/>
      <c r="GU74" s="104"/>
      <c r="GV74" s="104"/>
      <c r="GW74" s="104"/>
      <c r="GX74" s="104"/>
      <c r="GY74" s="104"/>
      <c r="GZ74" s="104"/>
      <c r="HA74" s="104"/>
      <c r="HB74" s="104"/>
      <c r="HC74" s="104"/>
      <c r="HD74" s="104"/>
      <c r="HE74" s="104"/>
      <c r="HF74" s="104"/>
      <c r="HG74" s="104"/>
      <c r="HH74" s="104"/>
      <c r="HI74" s="104"/>
      <c r="HJ74" s="104"/>
      <c r="HK74" s="104"/>
      <c r="HL74" s="104"/>
      <c r="HM74" s="104"/>
      <c r="HN74" s="104"/>
      <c r="HO74" s="104"/>
      <c r="HP74" s="104"/>
      <c r="HQ74" s="64"/>
      <c r="HR74" s="65"/>
      <c r="HS74" s="65"/>
      <c r="HT74" s="65"/>
      <c r="HU74" s="65"/>
      <c r="HV74" s="65"/>
      <c r="HW74" s="105"/>
      <c r="HX74" s="65"/>
      <c r="HY74" s="280">
        <f t="shared" si="92"/>
        <v>0</v>
      </c>
      <c r="HZ74" s="280">
        <f t="shared" si="93"/>
        <v>0</v>
      </c>
      <c r="IA74" s="280">
        <f t="shared" si="94"/>
        <v>0</v>
      </c>
      <c r="IB74" s="65"/>
      <c r="IC74" s="65"/>
    </row>
    <row r="75" spans="1:237" s="106" customFormat="1" ht="22.5" customHeight="1" thickBot="1" x14ac:dyDescent="0.3">
      <c r="A75" s="377" t="s">
        <v>3248</v>
      </c>
      <c r="B75" s="378" t="s">
        <v>3249</v>
      </c>
      <c r="C75" s="379" t="s">
        <v>3193</v>
      </c>
      <c r="D75" s="380" t="s">
        <v>3250</v>
      </c>
      <c r="E75" s="380" t="s">
        <v>3251</v>
      </c>
      <c r="F75" s="381" t="s">
        <v>3181</v>
      </c>
      <c r="G75" s="381" t="s">
        <v>3182</v>
      </c>
      <c r="H75" s="382" t="s">
        <v>2807</v>
      </c>
      <c r="I75" s="383" t="s">
        <v>2807</v>
      </c>
      <c r="J75" s="421" t="s">
        <v>3183</v>
      </c>
      <c r="K75" s="424" t="s">
        <v>60</v>
      </c>
      <c r="L75" s="329">
        <f>CONTINUA!BV75</f>
        <v>0</v>
      </c>
      <c r="M75" s="329">
        <f>CONTINUA!BW75</f>
        <v>0</v>
      </c>
      <c r="N75" s="895"/>
      <c r="O75" s="896" t="s">
        <v>3417</v>
      </c>
      <c r="P75" s="897">
        <v>0</v>
      </c>
      <c r="Q75" s="400"/>
      <c r="R75" s="401"/>
      <c r="S75" s="400"/>
      <c r="T75" s="401"/>
      <c r="U75" s="400"/>
      <c r="V75" s="401"/>
      <c r="W75" s="400"/>
      <c r="X75" s="401"/>
      <c r="Y75" s="400"/>
      <c r="Z75" s="401"/>
      <c r="AA75" s="400"/>
      <c r="AB75" s="401"/>
      <c r="AC75" s="400"/>
      <c r="AD75" s="401"/>
      <c r="AE75" s="400"/>
      <c r="AF75" s="401"/>
      <c r="AG75" s="400"/>
      <c r="AH75" s="401"/>
      <c r="AI75" s="400"/>
      <c r="AJ75" s="401"/>
      <c r="AK75" s="400"/>
      <c r="AL75" s="401"/>
      <c r="AM75" s="400"/>
      <c r="AN75" s="401"/>
      <c r="AO75" s="400"/>
      <c r="AP75" s="401"/>
      <c r="AQ75" s="400"/>
      <c r="AR75" s="401"/>
      <c r="AS75" s="400"/>
      <c r="AT75" s="401"/>
      <c r="AU75" s="400"/>
      <c r="AV75" s="401"/>
      <c r="AW75" s="400"/>
      <c r="AX75" s="401"/>
      <c r="AY75" s="400"/>
      <c r="AZ75" s="401"/>
      <c r="BA75" s="400"/>
      <c r="BB75" s="401"/>
      <c r="BC75" s="400"/>
      <c r="BD75" s="401"/>
      <c r="BE75" s="400"/>
      <c r="BF75" s="401"/>
      <c r="BG75" s="400"/>
      <c r="BH75" s="401"/>
      <c r="BI75" s="400"/>
      <c r="BJ75" s="401"/>
      <c r="BK75" s="400"/>
      <c r="BL75" s="401"/>
      <c r="BM75" s="400"/>
      <c r="BN75" s="401"/>
      <c r="BO75" s="400"/>
      <c r="BP75" s="401"/>
      <c r="BQ75" s="400"/>
      <c r="BR75" s="401"/>
      <c r="BS75" s="400"/>
      <c r="BT75" s="401"/>
      <c r="BU75" s="400"/>
      <c r="BV75" s="401"/>
      <c r="BW75" s="400"/>
      <c r="BX75" s="401"/>
      <c r="BY75" s="400"/>
      <c r="BZ75" s="401"/>
      <c r="CA75" s="400"/>
      <c r="CB75" s="401"/>
      <c r="CC75" s="400"/>
      <c r="CD75" s="401"/>
      <c r="CE75" s="400"/>
      <c r="CF75" s="401"/>
      <c r="CG75" s="400"/>
      <c r="CH75" s="401"/>
      <c r="CI75" s="400"/>
      <c r="CJ75" s="401"/>
      <c r="CK75" s="400"/>
      <c r="CL75" s="401"/>
      <c r="CM75" s="400"/>
      <c r="CN75" s="401"/>
      <c r="CO75" s="400"/>
      <c r="CP75" s="401"/>
      <c r="CQ75" s="400"/>
      <c r="CR75" s="401"/>
      <c r="CS75" s="400"/>
      <c r="CT75" s="401"/>
      <c r="CU75" s="400"/>
      <c r="CV75" s="401"/>
      <c r="CW75" s="400"/>
      <c r="CX75" s="401"/>
      <c r="CY75" s="400"/>
      <c r="CZ75" s="401"/>
      <c r="DA75" s="400"/>
      <c r="DB75" s="401"/>
      <c r="DC75" s="400"/>
      <c r="DD75" s="401"/>
      <c r="DE75" s="400"/>
      <c r="DF75" s="401"/>
      <c r="DG75" s="400"/>
      <c r="DH75" s="401"/>
      <c r="DI75" s="400"/>
      <c r="DJ75" s="401"/>
      <c r="DK75" s="400"/>
      <c r="DL75" s="401"/>
      <c r="DM75" s="400"/>
      <c r="DN75" s="401"/>
      <c r="DO75" s="400"/>
      <c r="DP75" s="401"/>
      <c r="DQ75" s="400"/>
      <c r="DR75" s="401"/>
      <c r="DS75" s="400"/>
      <c r="DT75" s="401"/>
      <c r="DU75" s="400"/>
      <c r="DV75" s="401"/>
      <c r="DW75" s="400"/>
      <c r="DX75" s="401"/>
      <c r="DY75" s="400"/>
      <c r="DZ75" s="401"/>
      <c r="EA75" s="400"/>
      <c r="EB75" s="401"/>
      <c r="EC75" s="400"/>
      <c r="ED75" s="401"/>
      <c r="EE75" s="400"/>
      <c r="EF75" s="401"/>
      <c r="EG75" s="400"/>
      <c r="EH75" s="401"/>
      <c r="EI75" s="400"/>
      <c r="EJ75" s="447"/>
      <c r="EK75" s="512"/>
      <c r="EL75" s="515"/>
      <c r="EM75" s="450"/>
      <c r="EN75" s="348"/>
      <c r="EO75" s="348"/>
      <c r="EP75" s="179">
        <f t="shared" ref="EP75:EP138" si="95">Q75</f>
        <v>0</v>
      </c>
      <c r="EQ75" s="179">
        <f t="shared" ref="EQ75:EQ138" si="96">U75+Y75+AC75+AG75+AK75+AO75+AS75+AW75+BA75+BE75+BI75+BM75+BQ75+BU75+BY75+CC75+CG75+CK75+CO75+CS75+CW75+DA75+DE75+DI75+DM75+DQ75+DU75+DY75+EC75+EG75</f>
        <v>0</v>
      </c>
      <c r="ER75" s="179">
        <f t="shared" ref="ER75:ER138" si="97">S75+W75+AA75+AE75+AI75+AM75+AQ75+AU75+AY75+BC75+BG75+BK75+BO75+BS75+BW75+CA75+CE75+CI75+CM75+CQ75+CU75+CY75+DC75+DG75+DK75+DO75+DS75+DW75+EA75+EE75+EI75</f>
        <v>0</v>
      </c>
      <c r="ES75" s="179">
        <f t="shared" ref="ES75:ES138" si="98">R75</f>
        <v>0</v>
      </c>
      <c r="ET75" s="179">
        <f t="shared" ref="ET75:ET138" si="99">V75+Z75+AD75+AH75+AL75+AP75+AT75+AX75+BB75+BF75+BJ75+BN75+BR75+BV75+BZ75+CD75+CH75+CL75+CP75+CT75+CX75+DB75+DF75+DJ75+DN75+DR75+DV75+DZ75+ED75+EH75</f>
        <v>0</v>
      </c>
      <c r="EU75" s="179">
        <f t="shared" ref="EU75:EU138" si="100">T75+X75+AB75+AF75+AJ75+AN75+AR75+AV75+AZ75+BD75+BH75+BL75+BP75+BT75+BX75+CB75+CF75+CJ75+CN75+CR75+CV75+CZ75+DD75+DH75+DL75+DP75+DT75+DX75+EB75+EF75+EJ75</f>
        <v>0</v>
      </c>
      <c r="EV75" s="172">
        <f t="shared" ref="EV75:EV138" si="101">EP75+EQ75+ES75+ET75+ER75+EU75</f>
        <v>0</v>
      </c>
      <c r="EW75" s="253"/>
      <c r="EX75" s="254">
        <v>0</v>
      </c>
      <c r="EY75" s="180">
        <v>0</v>
      </c>
      <c r="EZ75" s="255">
        <v>0</v>
      </c>
      <c r="FA75" s="255">
        <v>0</v>
      </c>
      <c r="FB75" s="180">
        <f>SUM(FF75:GI75)/2</f>
        <v>0</v>
      </c>
      <c r="FC75" s="256">
        <f>N75*km*'VALORES TABELA'!$B$13</f>
        <v>0</v>
      </c>
      <c r="FD75" s="250">
        <f t="shared" si="91"/>
        <v>0</v>
      </c>
      <c r="FE75" s="257"/>
      <c r="FF75" s="181">
        <f>((Q75+S75)*Percapita)+((R75+T75)*Cadeirante)</f>
        <v>0</v>
      </c>
      <c r="FG75" s="181">
        <f>((U75+W75)*Percapita/30*FG$4)+((V75+X75)*Cadeirante/30*FG$4)</f>
        <v>0</v>
      </c>
      <c r="FH75" s="181">
        <f>((Y75+AA75)*Percapita/30*FH$4)+((Z75+AB75)*Cadeirante/30*FH$4)</f>
        <v>0</v>
      </c>
      <c r="FI75" s="181">
        <f>((AC75+AE75)*Percapita/30*FI$4)+((AD75+AF75)*Cadeirante/30*FI$4)</f>
        <v>0</v>
      </c>
      <c r="FJ75" s="181">
        <f>((AG75+AI75)*Percapita/30*FJ$4)+((AH75+AJ75)*Cadeirante/30*FJ$4)</f>
        <v>0</v>
      </c>
      <c r="FK75" s="181">
        <f>((AK75+AM75)*Percapita/30*FK$4)+((AL75+AN75)*Cadeirante/30*FK$4)</f>
        <v>0</v>
      </c>
      <c r="FL75" s="181">
        <f>((AO75+AQ75)*Percapita/30*FL$4)+((AP75+AR75)*Cadeirante/30*FL$4)</f>
        <v>0</v>
      </c>
      <c r="FM75" s="181">
        <f>((AS75+AU75)*Percapita/30*FM$4)+((AT75+AV75)*Cadeirante/30*FM$4)</f>
        <v>0</v>
      </c>
      <c r="FN75" s="181">
        <f>((AW75+AY75)*Percapita/30*FN$4)+((AX75+AZ75)*Cadeirante/30*FN$4)</f>
        <v>0</v>
      </c>
      <c r="FO75" s="181">
        <f>((BA75+BC75)*Percapita/30*FO$4)+((BB75+BD75)*Cadeirante/30*FO$4)</f>
        <v>0</v>
      </c>
      <c r="FP75" s="181">
        <f>((BE75+BG75)*Percapita/30*FP$4)+((BF75+BH75)*Cadeirante/30*FP$4)</f>
        <v>0</v>
      </c>
      <c r="FQ75" s="181">
        <f>((BI75+BK75)*Percapita/30*FQ$4)+((BJ75+BL75)*Cadeirante/30*FQ$4)</f>
        <v>0</v>
      </c>
      <c r="FR75" s="181">
        <f>((BM75+BO75)*Percapita/30*FR$4)+((BN75+BP75)*Cadeirante/30*FR$4)</f>
        <v>0</v>
      </c>
      <c r="FS75" s="181">
        <f>((BQ75+BS75)*Percapita/30*FS$4)+((BR75+BT75)*Cadeirante/30*FS$4)</f>
        <v>0</v>
      </c>
      <c r="FT75" s="181">
        <f>((BU75+BW75)*Percapita/30*FT$4)+((BV75+BX75)*Cadeirante/30*FT$4)</f>
        <v>0</v>
      </c>
      <c r="FU75" s="181">
        <f>((BY75+CA75)*Percapita/30*FU$4)+((BZ75+CB75)*Cadeirante/30*FU$4)</f>
        <v>0</v>
      </c>
      <c r="FV75" s="181">
        <f>((CC75+CE75)*Percapita/30*FV$4)+((CD75+CF75)*Cadeirante/30*FV$4)</f>
        <v>0</v>
      </c>
      <c r="FW75" s="181">
        <f>((CG75+CI75)*Percapita/30*FW$4)+((CI75+CK75)*Cadeirante/30*FW$4)</f>
        <v>0</v>
      </c>
      <c r="FX75" s="181">
        <f>((CK75+CM75)*Percapita/30*FX$4)+((CL75+CN75)*Cadeirante/30*FX$4)</f>
        <v>0</v>
      </c>
      <c r="FY75" s="181">
        <f>((CO75+CQ75)*Percapita/30*FY$4)+((CP75+CR75)*Cadeirante/30*FY$4)</f>
        <v>0</v>
      </c>
      <c r="FZ75" s="181">
        <f>((CS75+CU75)*Percapita/30*FZ$4)+((CT75+CV75)*Cadeirante/30*FZ$4)</f>
        <v>0</v>
      </c>
      <c r="GA75" s="181">
        <f>((CW75+CY75)*Percapita/30*GA$4)+((CX75+CZ75)*Cadeirante/30*GA$4)</f>
        <v>0</v>
      </c>
      <c r="GB75" s="181">
        <f>((DA75+DC75)*Percapita/30*GB$4)+((DB75+DD75)*Cadeirante/30*GB$4)</f>
        <v>0</v>
      </c>
      <c r="GC75" s="181">
        <f>((DE75+DG75)*Percapita/30*GC$4)+((DF75+DH75)*Cadeirante/30*GC$4)</f>
        <v>0</v>
      </c>
      <c r="GD75" s="181">
        <f>((DI75+DK75)*Percapita/30*GD$4)+((DJ75+DL75)*Cadeirante/30*GD$4)</f>
        <v>0</v>
      </c>
      <c r="GE75" s="181">
        <f>((DM75+DO75)*Percapita/30*GE$4)+((DN75+DP75)*Cadeirante/30*GE$4)</f>
        <v>0</v>
      </c>
      <c r="GF75" s="181">
        <f>((DQ75+DS75)*Percapita/30*GF$4)+((DR75+DT75)*Cadeirante/30*GF$4)</f>
        <v>0</v>
      </c>
      <c r="GG75" s="181">
        <f>((DU75+DW75)*Percapita/30*GG$4)+((DV75+DX75)*Cadeirante/30*GG$4)</f>
        <v>0</v>
      </c>
      <c r="GH75" s="181">
        <f>((DY75+EA75)*Percapita/30*GH$4)+((DZ75+EB75)*Cadeirante/30*GH$4)</f>
        <v>0</v>
      </c>
      <c r="GI75" s="181">
        <f>((EC75+EE75)*Percapita/30*GI$4)+((ED75+EF75)*Cadeirante/30*GI$4)</f>
        <v>0</v>
      </c>
      <c r="GJ75" s="181">
        <f>((EG75+EI75)*Percapita)+((EH75+EJ75)*Cadeirante)</f>
        <v>0</v>
      </c>
      <c r="GK75" s="258"/>
      <c r="GL75" s="103">
        <f t="shared" ref="GL75:GL138" si="102">IF(J75="ADAPTADO",T75*Cadeirante/30*GM75+S75*Percapita/30*GM75,IF(J75="NORMAL",(S75+T75)*Percapita/30*GM75,IF(J75="CRECHE",0)))*-1</f>
        <v>0</v>
      </c>
      <c r="GM75" s="124"/>
      <c r="GN75" s="182"/>
      <c r="GO75" s="182"/>
      <c r="GP75" s="182"/>
      <c r="GQ75" s="182"/>
      <c r="GR75" s="182"/>
      <c r="GS75" s="182"/>
      <c r="GT75" s="182"/>
      <c r="GU75" s="182"/>
      <c r="GV75" s="182"/>
      <c r="GW75" s="182"/>
      <c r="GX75" s="182"/>
      <c r="GY75" s="182"/>
      <c r="GZ75" s="182"/>
      <c r="HA75" s="182"/>
      <c r="HB75" s="182"/>
      <c r="HC75" s="182"/>
      <c r="HD75" s="182"/>
      <c r="HE75" s="182"/>
      <c r="HF75" s="182"/>
      <c r="HG75" s="182"/>
      <c r="HH75" s="182"/>
      <c r="HI75" s="182"/>
      <c r="HJ75" s="182"/>
      <c r="HK75" s="182"/>
      <c r="HL75" s="182"/>
      <c r="HM75" s="182"/>
      <c r="HN75" s="182"/>
      <c r="HO75" s="182"/>
      <c r="HP75" s="259"/>
      <c r="HQ75" s="64"/>
      <c r="HW75" s="257"/>
      <c r="HY75" s="280">
        <f t="shared" si="92"/>
        <v>0</v>
      </c>
      <c r="HZ75" s="280">
        <f t="shared" si="93"/>
        <v>0</v>
      </c>
      <c r="IA75" s="280">
        <f t="shared" si="94"/>
        <v>0</v>
      </c>
    </row>
    <row r="76" spans="1:237" s="106" customFormat="1" ht="22.5" customHeight="1" x14ac:dyDescent="0.25">
      <c r="A76" t="s">
        <v>3252</v>
      </c>
      <c r="B76" s="522" t="s">
        <v>3253</v>
      </c>
      <c r="C76" s="523">
        <v>1</v>
      </c>
      <c r="D76" s="524" t="s">
        <v>3254</v>
      </c>
      <c r="E76" s="524" t="s">
        <v>3255</v>
      </c>
      <c r="F76" s="525" t="s">
        <v>3181</v>
      </c>
      <c r="G76" s="525" t="s">
        <v>3182</v>
      </c>
      <c r="H76" s="350" t="s">
        <v>2809</v>
      </c>
      <c r="I76" s="351" t="s">
        <v>2809</v>
      </c>
      <c r="J76" s="409" t="s">
        <v>3183</v>
      </c>
      <c r="K76" s="410" t="s">
        <v>3184</v>
      </c>
      <c r="L76" s="329">
        <f>CONTINUA!BV76</f>
        <v>0</v>
      </c>
      <c r="M76" s="329">
        <f>CONTINUA!BW76</f>
        <v>0</v>
      </c>
      <c r="N76" s="895"/>
      <c r="O76" s="896" t="s">
        <v>3418</v>
      </c>
      <c r="P76" s="897">
        <v>0</v>
      </c>
      <c r="Q76" s="400">
        <v>18</v>
      </c>
      <c r="R76" s="401"/>
      <c r="S76" s="400"/>
      <c r="T76" s="401"/>
      <c r="U76" s="400"/>
      <c r="V76" s="401"/>
      <c r="W76" s="400"/>
      <c r="X76" s="401"/>
      <c r="Y76" s="400"/>
      <c r="Z76" s="401"/>
      <c r="AA76" s="400"/>
      <c r="AB76" s="401"/>
      <c r="AC76" s="400"/>
      <c r="AD76" s="401"/>
      <c r="AE76" s="400"/>
      <c r="AF76" s="401"/>
      <c r="AG76" s="400"/>
      <c r="AH76" s="401"/>
      <c r="AI76" s="400"/>
      <c r="AJ76" s="401"/>
      <c r="AK76" s="400"/>
      <c r="AL76" s="401"/>
      <c r="AM76" s="400"/>
      <c r="AN76" s="401"/>
      <c r="AO76" s="400"/>
      <c r="AP76" s="401"/>
      <c r="AQ76" s="400"/>
      <c r="AR76" s="401"/>
      <c r="AS76" s="400"/>
      <c r="AT76" s="401"/>
      <c r="AU76" s="400"/>
      <c r="AV76" s="401"/>
      <c r="AW76" s="400"/>
      <c r="AX76" s="401"/>
      <c r="AY76" s="400"/>
      <c r="AZ76" s="401"/>
      <c r="BA76" s="400"/>
      <c r="BB76" s="401"/>
      <c r="BC76" s="400"/>
      <c r="BD76" s="401"/>
      <c r="BE76" s="400"/>
      <c r="BF76" s="401"/>
      <c r="BG76" s="400"/>
      <c r="BH76" s="401"/>
      <c r="BI76" s="400"/>
      <c r="BJ76" s="401"/>
      <c r="BK76" s="400"/>
      <c r="BL76" s="401"/>
      <c r="BM76" s="400"/>
      <c r="BN76" s="401"/>
      <c r="BO76" s="400"/>
      <c r="BP76" s="401"/>
      <c r="BQ76" s="400"/>
      <c r="BR76" s="401"/>
      <c r="BS76" s="400"/>
      <c r="BT76" s="401"/>
      <c r="BU76" s="400"/>
      <c r="BV76" s="401"/>
      <c r="BW76" s="400"/>
      <c r="BX76" s="401"/>
      <c r="BY76" s="400"/>
      <c r="BZ76" s="401"/>
      <c r="CA76" s="400"/>
      <c r="CB76" s="401"/>
      <c r="CC76" s="400"/>
      <c r="CD76" s="401"/>
      <c r="CE76" s="400"/>
      <c r="CF76" s="401"/>
      <c r="CG76" s="400"/>
      <c r="CH76" s="401"/>
      <c r="CI76" s="400"/>
      <c r="CJ76" s="401"/>
      <c r="CK76" s="400"/>
      <c r="CL76" s="401"/>
      <c r="CM76" s="400"/>
      <c r="CN76" s="401"/>
      <c r="CO76" s="400"/>
      <c r="CP76" s="401"/>
      <c r="CQ76" s="400"/>
      <c r="CR76" s="401"/>
      <c r="CS76" s="400"/>
      <c r="CT76" s="401"/>
      <c r="CU76" s="400"/>
      <c r="CV76" s="401"/>
      <c r="CW76" s="400"/>
      <c r="CX76" s="401"/>
      <c r="CY76" s="400"/>
      <c r="CZ76" s="401"/>
      <c r="DA76" s="400"/>
      <c r="DB76" s="401"/>
      <c r="DC76" s="400"/>
      <c r="DD76" s="401"/>
      <c r="DE76" s="400"/>
      <c r="DF76" s="401"/>
      <c r="DG76" s="400"/>
      <c r="DH76" s="401"/>
      <c r="DI76" s="400"/>
      <c r="DJ76" s="401"/>
      <c r="DK76" s="400"/>
      <c r="DL76" s="401"/>
      <c r="DM76" s="400"/>
      <c r="DN76" s="401"/>
      <c r="DO76" s="400"/>
      <c r="DP76" s="401"/>
      <c r="DQ76" s="400"/>
      <c r="DR76" s="401"/>
      <c r="DS76" s="400"/>
      <c r="DT76" s="401"/>
      <c r="DU76" s="400"/>
      <c r="DV76" s="401"/>
      <c r="DW76" s="400"/>
      <c r="DX76" s="401"/>
      <c r="DY76" s="400"/>
      <c r="DZ76" s="401"/>
      <c r="EA76" s="400"/>
      <c r="EB76" s="401"/>
      <c r="EC76" s="400"/>
      <c r="ED76" s="401"/>
      <c r="EE76" s="400"/>
      <c r="EF76" s="401"/>
      <c r="EG76" s="400"/>
      <c r="EH76" s="401"/>
      <c r="EI76" s="400"/>
      <c r="EJ76" s="447"/>
      <c r="EK76" s="510"/>
      <c r="EL76" s="513"/>
      <c r="EM76" s="520"/>
      <c r="EN76" s="520"/>
      <c r="EO76" s="520"/>
      <c r="EP76" s="171">
        <f t="shared" si="95"/>
        <v>18</v>
      </c>
      <c r="EQ76" s="171">
        <f t="shared" si="96"/>
        <v>0</v>
      </c>
      <c r="ER76" s="171">
        <f t="shared" si="97"/>
        <v>0</v>
      </c>
      <c r="ES76" s="171">
        <f t="shared" si="98"/>
        <v>0</v>
      </c>
      <c r="ET76" s="171">
        <f t="shared" si="99"/>
        <v>0</v>
      </c>
      <c r="EU76" s="171">
        <f t="shared" si="100"/>
        <v>0</v>
      </c>
      <c r="EV76" s="172">
        <f t="shared" si="101"/>
        <v>18</v>
      </c>
      <c r="EW76" s="367">
        <f>IF(C76=4,IF(MAX(Q76:EJ78)&gt;0,(Especiall/30*(IF(($G76-$F76)=($G$5-$F$5),30,IF(DAY($G76)=31,($G76-$F76),($G76-$F76)+1)))),0),0)</f>
        <v>0</v>
      </c>
      <c r="EX76" s="248">
        <f t="shared" ref="EX76:EX79" si="103">FF76</f>
        <v>8262.98</v>
      </c>
      <c r="EY76" s="174">
        <f>(L76*regular)+(M76*Cadeirantee)</f>
        <v>0</v>
      </c>
      <c r="EZ76" s="249">
        <f>SUMIF(FG76:GJ76,"&gt;0")</f>
        <v>0</v>
      </c>
      <c r="FA76" s="249">
        <f>SUMIF(FG76:GJ76,"&lt;0")+SUMIF(GN76:HP76,"&lt;0")</f>
        <v>0</v>
      </c>
      <c r="FB76" s="174">
        <v>0</v>
      </c>
      <c r="FC76" s="175">
        <f>N76*km*'VALORES TABELA'!$B$13</f>
        <v>0</v>
      </c>
      <c r="FD76" s="250">
        <f>GL76</f>
        <v>0</v>
      </c>
      <c r="FE76" s="176">
        <f>(EW76+EW77+EW78+EW79+EX76+EX77+EX78+EX79+EY76+EY77+EY78+EY79+EY80+EZ76+EZ77+EZ78+EZ79+FA76+FA77+FA78+FA79+FC76+FC77+FC78+FC79+HY76-HZ76-IA76+FD76+FD77+FD78+FD79+FB80)</f>
        <v>8262.98</v>
      </c>
      <c r="FF76" s="177">
        <f>IF(C76=4,SUM(Q76+Q77+Q78+S76+S77+S78)*Percapita/30*FF$4+(R76+R77+R78+T76+T77+T78)*Cadeirante/30*FF$4,IF(C76=3,IF(Q79+S79=10,Fixo/30*FF$4+(Q76+Q77+Q78+S76+S77+S78)*Percapita/30*FF$4+(R79+T79)*Cadeirante/30*FF$4,IF(Q79+S79&lt;=9,(Q79+S79)*Crechee/30*FF$4)+(R79+T79)*Cadeirante/30*FF$4+(Q76+Q77+Q78+S76+S77+S78)*Percapita/30*FF$4)+IF(Q79+S79&gt;=11,Fixo/30*FF$4+(Q79+S79-10)*Crechee/30*FF$4,0),IF(C76=2,IF(R76+R77+R78+R79+T76+T77+T78+T79=1,Cadeirante/30*FF$4,IF(R76+R77+R78+R79+T76+T77+T78+T79=2,Fixo/30*FF$4,IF(R76+R77+R78+R79+T76+T77+T78+T79&gt;2,Fixo/30*FF$4+(R76+R77+R78+R79+T76+T77+T78+T79-2)*Cadeirante/30*FF$4)))+(Q76+Q77+Q78+S76+S77+S78)*Percapita/30*FF$4+(Q79+S79)*Crechee/30*FF$4,IF(C76=1,IF(Q76+Q77+Q78+R76+R77+R78+S76+S77+S78+T76+T77+T78&lt;=15,(Q76+Q77+Q78+S76+S77+S78)*Percapita/30*FF$4,IF(Q76+Q77+Q78+R76+R77+R78+S76+S77+S78+T76+T77+T78&gt;=16,Fixo/30*FF$4+(Q76+Q77+Q78+R76+R77+R78+S76+S77+S78+T76+T77-16)*Percapita/30*FF$4))))))</f>
        <v>8262.98</v>
      </c>
      <c r="FG76" s="177">
        <f>IF(C76=4,SUM(U76+U77+U78+W76+W77+W78)*Percapita/30*FG$4+(V76+V77+V78+X76+X77+X78)*Cadeirante/30*FG$4,IF(C76=3,IF(U79+W79=10,Fixo/30*FG$4+(U76+U77+U78+W76+W77+W78)*Percapita/30*FG$4+(V79+X79)*Cadeirante/30*FG$4,IF(U79+W79&lt;=9,(U79+W79)*Crechee/30*FG$4)+(V79+X79)*Cadeirante/30*FG$4+(U76+U77+U78+W76+W77+W78)*Percapita/30*FG$4)+IF(U79+W79&gt;=11,Fixo/30*FG$4+(U79+W79-10)*Crechee/30*FG$4,0),IF(C76=2,IF(V76+V77+V78+V79+X76+X77+X78+X79=1,Cadeirante/30*FG$4,IF(V76+V77+V78+V79+X76+X77+X78+X79=2,Fixo/30*FG$4,IF(V76+V77+V78+V79+X76+X77+X78+X79&gt;2,Fixo/30*FG$4+(V76+V77+V78+V79+X76+X77+X78+X79-2)*Cadeirante/30*FG$4)))+(U76+U77+U78+W76+W77+W78)*Percapita/30*FG$4+(U79+W79)*Crechee/30*FG$4,IF(C76=1,IF(U76+U77+U78+V76+V77+V78+W76+W77+W78+X76+X77+X78&lt;=15,(U76+U77+U78+W76+W77+W78)*Percapita/30*FG$4,IF(U76+U77+U78+V76+V77+V78+W76+W77+W78+X76+X77+X78&gt;=16,Fixo/30*FG$4+(U76+U77+U78+V76+V77+V78+W76+W77+W78+X76+X77-16)*Percapita/30*FG$4))))))</f>
        <v>0</v>
      </c>
      <c r="FH76" s="177">
        <f>IF(C76=4,SUM(Y76+Y77+Y78+AA76+AA77+AA78)*Percapita/30*FH$4+(Z76+Z77+Z78+AB76+AB77+AB78)*Cadeirante/30*FH$4,IF(C76=3,IF(Y79+AA79=10,Fixo/30*FH$4+(Y76+Y77+Y78+AA76+AA77+AA78)*Percapita/30*FH$4+(Z79+AB79)*Cadeirante/30*FH$4,IF(Y79+AA79&lt;=9,(Y79+AA79)*Crechee/30*FH$4)+(Z79+AB79)*Cadeirante/30*FH$4+(Y76+Y77+Y78+AA76+AA77+AA78)*Percapita/30*FH$4)+IF(Y79+AA79&gt;=11,Fixo/30*FH$4+(Y79+AA79-10)*Crechee/30*FH$4,0),IF(C76=2,IF(Z76+Z77+Z78+Z79+AB76+AB77+AB78+AB79=1,Cadeirante/30*FH$4,IF(Z76+Z77+Z78+Z79+AB76+AB77+AB78+AB79=2,Fixo/30*FH$4,IF(Z76+Z77+Z78+Z79+AB76+AB77+AB78+AB79&gt;2,Fixo/30*FH$4+(Z76+Z77+Z78+Z79+AB76+AB77+AB78+AB79-2)*Cadeirante/30*FH$4)))+(Y76+Y77+Y78+AA76+AA77+AA78)*Percapita/30*FH$4+(Y79+AA79)*Crechee/30*FH$4,IF(C76=1,IF(Y76+Y77+Y78+Z76+Z77+Z78+AA76+AA77+AA78+AB76+AB77+AB78&lt;=15,(Y76+Y77+Y78+AA76+AA77+AA78)*Percapita/30*FH$4,IF(Y76+Y77+Y78+Z76+Z77+Z78+AA76+AA77+AA78+AB76+AB77+AB78&gt;=16,Fixo/30*FH$4+(Y76+Y77+Y78+Z76+Z77+Z78+AA76+AA77+AA78+AB76+AB77-16)*Percapita/30*FH$4))))))</f>
        <v>0</v>
      </c>
      <c r="FI76" s="177">
        <f>IF(C76=4,SUM(AC76+AC77+AC78+AE76+AE77+AE78)*Percapita/30*FI$4+(AD76+AD77+AD78+AF76+AF77+AF78)*Cadeirante/30*FI$4,IF(C76=3,IF(AC79+AE79=10,Fixo/30*FI$4+(AC76+AC77+AC78+AE76+AE77+AE78)*Percapita/30*FI$4+(AD79+AF79)*Cadeirante/30*FI$4,IF(AC79+AE79&lt;=9,(AC79+AE79)*Crechee/30*FI$4)+(AD79+AF79)*Cadeirante/30*FI$4+(AC76+AC77+AC78+AE76+AE77+AE78)*Percapita/30*FI$4)+IF(AC79+AE79&gt;=11,Fixo/30*FI$4+(AC79+AE79-10)*Crechee/30*FI$4,0),IF(C76=2,IF(AD76+AD77+AD78+AD79+AF76+AF77+AF78+AF79=1,Cadeirante/30*FI$4,IF(AD76+AD77+AD78+AD79+AF76+AF77+AF78+AF79=2,Fixo/30*FI$4,IF(AD76+AD77+AD78+AD79+AF76+AF77+AF78+AF79&gt;2,Fixo/30*FI$4+(AD76+AD77+AD78+AD79+AF76+AF77+AF78+AF79-2)*Cadeirante/30*FI$4)))+(AC76+AC77+AC78+AE76+AE77+AE78)*Percapita/30*FI$4+(AC79+AE79)*Crechee/30*FI$4,IF(C76=1,IF(AC76+AC77+AC78+AD76+AD77+AD78+AE76+AE77+AE78+AF76+AF77+AF78&lt;=15,(AC76+AC77+AC78+AE76+AE77+AE78)*Percapita/30*FI$4,IF(AC76+AC77+AC78+AD76+AD77+AD78+AE76+AE77+AE78+AF76+AF77+AF78&gt;=16,Fixo/30*FI$4+(AC76+AC77+AC78+AD76+AD77+AD78+AE76+AE77+AE78+AF76+AF77-16)*Percapita/30*FI$4))))))</f>
        <v>0</v>
      </c>
      <c r="FJ76" s="177">
        <f>IF(C76=4,SUM(AG76+AG77+AG78+AI76+AI77+AI78)*Percapita/30*FJ$4+(AH76+AH77+AH78+AJ76+AJ77+AJ78)*Cadeirante/30*FJ$4,IF(C76=3,IF(AG79+AI79=10,Fixo/30*FJ$4+(AG76+AG77+AG78+AI76+AI77+AI78)*Percapita/30*FJ$4+(AH79+AJ79)*Cadeirante/30*FJ$4,IF(AG79+AI79&lt;=9,(AG79+AI79)*Crechee/30*FJ$4)+(AH79+AJ79)*Cadeirante/30*FJ$4+(AG76+AG77+AG78+AI76+AI77+AI78)*Percapita/30*FJ$4)+IF(AG79+AI79&gt;=11,Fixo/30*FJ$4+(AG79+AI79-10)*Crechee/30*FJ$4,0),IF(C76=2,IF(AH76+AH77+AH78+AH79+AJ76+AJ77+AJ78+AJ79=1,Cadeirante/30*FJ$4,IF(AH76+AH77+AH78+AH79+AJ76+AJ77+AJ78+AJ79=2,Fixo/30*FJ$4,IF(AH76+AH77+AH78+AH79+AJ76+AJ77+AJ78+AJ79&gt;2,Fixo/30*FJ$4+(AH76+AH77+AH78+AH79+AJ76+AJ77+AJ78+AJ79-2)*Cadeirante/30*FJ$4)))+(AG76+AG77+AG78+AI76+AI77+AI78)*Percapita/30*FJ$4+(AG79+AI79)*Crechee/30*FJ$4,IF(C76=1,IF(AG76+AG77+AG78+AH76+AH77+AH78+AI76+AI77+AI78+AJ76+AJ77+AJ78&lt;=15,(AG76+AG77+AG78+AI76+AI77+AI78)*Percapita/30*FJ$4,IF(AG76+AG77+AG78+AH76+AH77+AH78+AI76+AI77+AI78+AJ76+AJ77+AJ78&gt;=16,Fixo/30*FJ$4+(AG76+AG77+AG78+AH76+AH77+AH78+AI76+AI77+AI78+AJ76+AJ77-16)*Percapita/30*FJ$4))))))</f>
        <v>0</v>
      </c>
      <c r="FK76" s="177">
        <f>IF(C76=4,SUM(AK76+AK77+AK78+AM76+AM77+AM78)*Percapita/30*FK$4+(AL76+AL77+AL78+AN76+AN77+AN78)*Cadeirante/30*FK$4,IF(C76=3,IF(AK79+AM79=10,Fixo/30*FK$4+(AK76+AK77+AK78+AM76+AM77+AM78)*Percapita/30*FK$4+(AL79+AN79)*Cadeirante/30*FK$4,IF(AK79+AM79&lt;=9,(AK79+AM79)*Crechee/30*FK$4)+(AL79+AN79)*Cadeirante/30*FK$4+(AK76+AK77+AK78+AM76+AM77+AM78)*Percapita/30*FK$4)+IF(AK79+AM79&gt;=11,Fixo/30*FK$4+(AK79+AM79-10)*Crechee/30*FK$4,0),IF(C76=2,IF(AL76+AL77+AL78+AL79+AN76+AN77+AN78+AN79=1,Cadeirante/30*FK$4,IF(AL76+AL77+AL78+AL79+AN76+AN77+AN78+AN79=2,Fixo/30*FK$4,IF(AL76+AL77+AL78+AL79+AN76+AN77+AN78+AN79&gt;2,Fixo/30*FK$4+(AL76+AL77+AL78+AL79+AN76+AN77+AN78+AN79-2)*Cadeirante/30*FK$4)))+(AK76+AK77+AK78+AM76+AM77+AM78)*Percapita/30*FK$4+(AK79+AM79)*Crechee/30*FK$4,IF(C76=1,IF(AK76+AK77+AK78+AL76+AL77+AL78+AM76+AM77+AM78+AN76+AN77+AN78&lt;=15,(AK76+AK77+AK78+AM76+AM77+AM78)*Percapita/30*FK$4,IF(AK76+AK77+AK78+AL76+AL77+AL78+AM76+AM77+AM78+AN76+AN77+AN78&gt;=16,Fixo/30*FK$4+(AK76+AK77+AK78+AL76+AL77+AL78+AM76+AM77+AM78+AN76+AN77-16)*Percapita/30*FK$4))))))</f>
        <v>0</v>
      </c>
      <c r="FL76" s="177">
        <f>IF(C76=4,SUM(AO76+AO77+AO78+AQ76+AQ77+AQ78)*Percapita/30*FL$4+(AP76+AP77+AP78+AR76+AR77+AR78)*Cadeirante/30*FL$4,IF(C76=3,IF(AO79+AQ79=10,Fixo/30*FL$4+(AO76+AO77+AO78+AQ76+AQ77+AQ78)*Percapita/30*FL$4+(AP79+AR79)*Cadeirante/30*FL$4,IF(AO79+AQ79&lt;=9,(AO79+AQ79)*Crechee/30*FL$4)+(AP79+AR79)*Cadeirante/30*FL$4+(AO76+AO77+AO78+AQ76+AQ77+AQ78)*Percapita/30*FL$4)+IF(AO79+AQ79&gt;=11,Fixo/30*FL$4+(AO79+AQ79-10)*Crechee/30*FL$4,0),IF(C76=2,IF(AP76+AP77+AP78+AP79+AR76+AR77+AR78+AR79=1,Cadeirante/30*FL$4,IF(AP76+AP77+AP78+AP79+AR76+AR77+AR78+AR79=2,Fixo/30*FL$4,IF(AP76+AP77+AP78+AP79+AR76+AR77+AR78+AR79&gt;2,Fixo/30*FL$4+(AP76+AP77+AP78+AP79+AR76+AR77+AR78+AR79-2)*Cadeirante/30*FL$4)))+(AO76+AO77+AO78+AQ76+AQ77+AQ78)*Percapita/30*FL$4+(AO79+AQ79)*Crechee/30*FL$4,IF(C76=1,IF(AO76+AO77+AO78+AP76+AP77+AP78+AQ76+AQ77+AQ78+AR76+AR77+AR78&lt;=15,(AO76+AO77+AO78+AQ76+AQ77+AQ78)*Percapita/30*FL$4,IF(AO76+AO77+AO78+AP76+AP77+AP78+AQ76+AQ77+AQ78+AR76+AR77+AR78&gt;=16,Fixo/30*FL$4+(AO76+AO77+AO78+AP76+AP77+AP78+AQ76+AQ77+AQ78+AR76+AR77-16)*Percapita/30*FL$4))))))</f>
        <v>0</v>
      </c>
      <c r="FM76" s="177">
        <f>IF(C76=4,SUM(AS76+AS77+AS78+AU76+AU77+AU78)*Percapita/30*FM$4+(AT76+AT77+AT78+AV76+AV77+AV78)*Cadeirante/30*FM$4,IF(C76=3,IF(AS79+AU79=10,Fixo/30*FM$4+(AS76+AS77+AS78+AU76+AU77+AU78)*Percapita/30*FM$4+(AT79+AV79)*Cadeirante/30*FM$4,IF(AS79+AU79&lt;=9,(AS79+AU79)*Crechee/30*FM$4)+(AT79+AV79)*Cadeirante/30*FM$4+(AS76+AS77+AS78+AU76+AU77+AU78)*Percapita/30*FM$4)+IF(AS79+AU79&gt;=11,Fixo/30*FM$4+(AS79+AU79-10)*Crechee/30*FM$4,0),IF(C76=2,IF(AT76+AT77+AT78+AT79+AV76+AV77+AV78+AV79=1,Cadeirante/30*FM$4,IF(AT76+AT77+AT78+AT79+AV76+AV77+AV78+AV79=2,Fixo/30*FM$4,IF(AT76+AT77+AT78+AT79+AV76+AV77+AV78+AV79&gt;2,Fixo/30*FM$4+(AT76+AT77+AT78+AT79+AV76+AV77+AV78+AV79-2)*Cadeirante/30*FM$4)))+(AS76+AS77+AS78+AU76+AU77+AU78)*Percapita/30*FM$4+(AS79+AU79)*Crechee/30*FM$4,IF(C76=1,IF(AS76+AS77+AS78+AT76+AT77+AT78+AU76+AU77+AU78+AV76+AV77+AV78&lt;=15,(AS76+AS77+AS78+AU76+AU77+AU78)*Percapita/30*FM$4,IF(AS76+AS77+AS78+AT76+AT77+AT78+AU76+AU77+AU78+AV76+AV77+AV78&gt;=16,Fixo/30*FM$4+(AS76+AS77+AS78+AT76+AT77+AT78+AU76+AU77+AU78+AV76+AV77-16)*Percapita/30*FM$4))))))</f>
        <v>0</v>
      </c>
      <c r="FN76" s="177">
        <f>IF(C76=4,SUM(AW76+AW77+AW78+AY76+AY77+AY78)*Percapita/30*FN$4+(AX76+AX77+AX78+AZ76+AZ77+AZ78)*Cadeirante/30*FN$4,IF(C76=3,IF(AW79+AY79=10,Fixo/30*FN$4+(AW76+AW77+AW78+AY76+AY77+AY78)*Percapita/30*FN$4+(AX79+AZ79)*Cadeirante/30*FN$4,IF(AW79+AY79&lt;=9,(AW79+AY79)*Crechee/30*FN$4)+(AX79+AZ79)*Cadeirante/30*FN$4+(AW76+AW77+AW78+AY76+AY77+AY78)*Percapita/30*FN$4)+IF(AW79+AY79&gt;=11,Fixo/30*FN$4+(AW79+AY79-10)*Crechee/30*FN$4,0),IF(C76=2,IF(AX76+AX77+AX78+AX79+AZ76+AZ77+AZ78+AZ79=1,Cadeirante/30*FN$4,IF(AX76+AX77+AX78+AX79+AZ76+AZ77+AZ78+AZ79=2,Fixo/30*FN$4,IF(AX76+AX77+AX78+AX79+AZ76+AZ77+AZ78+AZ79&gt;2,Fixo/30*FN$4+(AX76+AX77+AX78+AX79+AZ76+AZ77+AZ78+AZ79-2)*Cadeirante/30*FN$4)))+(AW76+AW77+AW78+AY76+AY77+AY78)*Percapita/30*FN$4+(AW79+AY79)*Crechee/30*FN$4,IF(C76=1,IF(AW76+AW77+AW78+AX76+AX77+AX78+AY76+AY77+AY78+AZ76+AZ77+AZ78&lt;=15,(AW76+AW77+AW78+AY76+AY77+AY78)*Percapita/30*FN$4,IF(AW76+AW77+AW78+AX76+AX77+AX78+AY76+AY77+AY78+AZ76+AZ77+AZ78&gt;=16,Fixo/30*FN$4+(AW76+AW77+AW78+AX76+AX77+AX78+AY76+AY77+AY78+AZ76+AZ77-16)*Percapita/30*FN$4))))))</f>
        <v>0</v>
      </c>
      <c r="FO76" s="177">
        <f>IF(C76=4,SUM(BA76+BA77+BA78+BC76+BC77+BC78)*Percapita/30*FO$4+(BB76+BB77+BB78+BD76+BD77+BD78)*Cadeirante/30*FO$4,IF(C76=3,IF(BA79+BC79=10,Fixo/30*FO$4+(BA76+BA77+BA78+BC76+BC77+BC78)*Percapita/30*FO$4+(BB79+BD79)*Cadeirante/30*FO$4,IF(BA79+BC79&lt;=9,(BA79+BC79)*Crechee/30*FO$4)+(BB79+BD79)*Cadeirante/30*FO$4+(BA76+BA77+BA78+BC76+BC77+BC78)*Percapita/30*FO$4)+IF(BA79+BC79&gt;=11,Fixo/30*FO$4+(BA79+BC79-10)*Crechee/30*FO$4,0),IF(C76=2,IF(BB76+BB77+BB78+BB79+BD76+BD77+BD78+BD79=1,Cadeirante/30*FO$4,IF(BB76+BB77+BB78+BB79+BD76+BD77+BD78+BD79=2,Fixo/30*FO$4,IF(BB76+BB77+BB78+BB79+BD76+BD77+BD78+BD79&gt;2,Fixo/30*FO$4+(BB76+BB77+BB78+BB79+BD76+BD77+BD78+BD79-2)*Cadeirante/30*FO$4)))+(BA76+BA77+BA78+BC76+BC77+BC78)*Percapita/30*FO$4+(BA79+BC79)*Crechee/30*FO$4,IF(C76=1,IF(BA76+BA77+BA78+BB76+BB77+BB78+BC76+BC77+BC78+BD76+BD77+BD78&lt;=15,(BA76+BA77+BA78+BC76+BC77+BC78)*Percapita/30*FO$4,IF(BA76+BA77+BA78+BB76+BB77+BB78+BC76+BC77+BC78+BD76+BD77+BD78&gt;=16,Fixo/30*FO$4+(BA76+BA77+BA78+BB76+BB77+BB78+BC76+BC77+BC78+BD76+BD77-16)*Percapita/30*FO$4))))))</f>
        <v>0</v>
      </c>
      <c r="FP76" s="177">
        <f>IF(C76=4,SUM(BE76+BE77+BE78+BG76+BG77+BG78)*Percapita/30*FP$4+(BF76+BF77+BF78+BH76+BH77+BH78)*Cadeirante/30*FP$4,IF(C76=3,IF(BE79+BG79=10,Fixo/30*FP$4+(BE76+BE77+BE78+BG76+BG77+BG78)*Percapita/30*FP$4+(BF79+BH79)*Cadeirante/30*FP$4,IF(BE79+BG79&lt;=9,(BE79+BG79)*Crechee/30*FP$4)+(BF79+BH79)*Cadeirante/30*FP$4+(BE76+BE77+BE78+BG76+BG77+BG78)*Percapita/30*FP$4)+IF(BE79+BG79&gt;=11,Fixo/30*FP$4+(BE79+BG79-10)*Crechee/30*FP$4,0),IF(C76=2,IF(BF76+BF77+BF78+BF79+BH76+BH77+BH78+BH79=1,Cadeirante/30*FP$4,IF(BF76+BF77+BF78+BF79+BH76+BH77+BH78+BH79=2,Fixo/30*FP$4,IF(BF76+BF77+BF78+BF79+BH76+BH77+BH78+BH79&gt;2,Fixo/30*FP$4+(BF76+BF77+BF78+BF79+BH76+BH77+BH78+BH79-2)*Cadeirante/30*FP$4)))+(BE76+BE77+BE78+BG76+BG77+BG78)*Percapita/30*FP$4+(BE79+BG79)*Crechee/30*FP$4,IF(C76=1,IF(BE76+BE77+BE78+BF76+BF77+BF78+BG76+BG77+BG78+BH76+BH77+BH78&lt;=15,(BE76+BE77+BE78+BG76+BG77+BG78)*Percapita/30*FP$4,IF(BE76+BE77+BE78+BF76+BF77+BF78+BG76+BG77+BG78+BH76+BH77+BH78&gt;=16,Fixo/30*FP$4+(BE76+BE77+BE78+BF76+BF77+BF78+BG76+BG77+BG78+BH76+BH77-16)*Percapita/30*FP$4))))))</f>
        <v>0</v>
      </c>
      <c r="FQ76" s="177">
        <f>IF(C76=4,SUM(BI76+BI77+BI78+BK76+BK77+BK78)*Percapita/30*FQ$4+(BJ76+BJ77+BJ78+BL76+BL77+BL78)*Cadeirante/30*FQ$4,IF(C76=3,IF(BI79+BK79=10,Fixo/30*FQ$4+(BI76+BI77+BI78+BK76+BK77+BK78)*Percapita/30*FQ$4+(BJ79+BL79)*Cadeirante/30*FQ$4,IF(BI79+BK79&lt;=9,(BI79+BK79)*Crechee/30*FQ$4)+(BJ79+BL79)*Cadeirante/30*FQ$4+(BI76+BI77+BI78+BK76+BK77+BK78)*Percapita/30*FQ$4)+IF(BI79+BK79&gt;=11,Fixo/30*FQ$4+(BI79+BK79-10)*Crechee/30*FQ$4,0),IF(C76=2,IF(BJ76+BJ77+BJ78+BJ79+BL76+BL77+BL78+BL79=1,Cadeirante/30*FQ$4,IF(BJ76+BJ77+BJ78+BJ79+BL76+BL77+BL78+BL79=2,Fixo/30*FQ$4,IF(BJ76+BJ77+BJ78+BJ79+BL76+BL77+BL78+BL79&gt;2,Fixo/30*FQ$4+(BJ76+BJ77+BJ78+BJ79+BL76+BL77+BL78+BL79-2)*Cadeirante/30*FQ$4)))+(BI76+BI77+BI78+BK76+BK77+BK78)*Percapita/30*FQ$4+(BI79+BK79)*Crechee/30*FQ$4,IF(C76=1,IF(BI76+BI77+BI78+BJ76+BJ77+BJ78+BK76+BK77+BK78+BL76+BL77+BL78&lt;=15,(BI76+BI77+BI78+BK76+BK77+BK78)*Percapita/30*FQ$4,IF(BI76+BI77+BI78+BJ76+BJ77+BJ78+BK76+BK77+BK78+BL76+BL77+BL78&gt;=16,Fixo/30*FQ$4+(BI76+BI77+BI78+BJ76+BJ77+BJ78+BK76+BK77+BK78+BL76+BL77-16)*Percapita/30*FQ$4))))))</f>
        <v>0</v>
      </c>
      <c r="FR76" s="177">
        <f>IF(C76=4,SUM(BM76+BM77+BM78+BO76+BO77+BO78)*Percapita/30*FR$4+(BN76+BN77+BN78+BP76+BP77+BP78)*Cadeirante/30*FR$4,IF(C76=3,IF(BM79+BO79=10,Fixo/30*FR$4+(BM76+BM77+BM78+BO76+BO77+BO78)*Percapita/30*FR$4+(BN79+BP79)*Cadeirante/30*FR$4,IF(BM79+BO79&lt;=9,(BM79+BO79)*Crechee/30*FR$4)+(BN79+BP79)*Cadeirante/30*FR$4+(BM76+BM77+BM78+BO76+BO77+BO78)*Percapita/30*FR$4)+IF(BM79+BO79&gt;=11,Fixo/30*FR$4+(BM79+BO79-10)*Crechee/30*FR$4,0),IF(C76=2,IF(BN76+BN77+BN78+BN79+BP76+BP77+BP78+BP79=1,Cadeirante/30*FR$4,IF(BN76+BN77+BN78+BN79+BP76+BP77+BP78+BP79=2,Fixo/30*FR$4,IF(BN76+BN77+BN78+BN79+BP76+BP77+BP78+BP79&gt;2,Fixo/30*FR$4+(BN76+BN77+BN78+BN79+BP76+BP77+BP78+BP79-2)*Cadeirante/30*FR$4)))+(BM76+BM77+BM78+BO76+BO77+BO78)*Percapita/30*FR$4+(BM79+BO79)*Crechee/30*FR$4,IF(C76=1,IF(BM76+BM77+BM78+BN76+BN77+BN78+BO76+BO77+BO78+BP76+BP77+BP78&lt;=15,(BM76+BM77+BM78+BO76+BO77+BO78)*Percapita/30*FR$4,IF(BM76+BM77+BM78+BN76+BN77+BN78+BO76+BO77+BO78+BP76+BP77+BP78&gt;=16,Fixo/30*FR$4+(BM76+BM77+BM78+BN76+BN77+BN78+BO76+BO77+BO78+BP76+BP77-16)*Percapita/30*FR$4))))))</f>
        <v>0</v>
      </c>
      <c r="FS76" s="177">
        <f>IF(C76=4,SUM(BQ76+BQ77+BQ78+BS76+BS77+BS78)*Percapita/30*FS$4+(BR76+BR77+BR78+BT76+BT77+BT78)*Cadeirante/30*FS$4,IF(C76=3,IF(BQ79+BS79=10,Fixo/30*FS$4+(BQ76+BQ77+BQ78+BS76+BS77+BS78)*Percapita/30*FS$4+(BR79+BT79)*Cadeirante/30*FS$4,IF(BQ79+BS79&lt;=9,(BQ79+BS79)*Crechee/30*FS$4)+(BR79+BT79)*Cadeirante/30*FS$4+(BQ76+BQ77+BQ78+BS76+BS77+BS78)*Percapita/30*FS$4)+IF(BQ79+BS79&gt;=11,Fixo/30*FS$4+(BQ79+BS79-10)*Crechee/30*FS$4,0),IF(C76=2,IF(BR76+BR77+BR78+BR79+BT76+BT77+BT78+BT79=1,Cadeirante/30*FS$4,IF(BR76+BR77+BR78+BR79+BT76+BT77+BT78+BT79=2,Fixo/30*FS$4,IF(BR76+BR77+BR78+BR79+BT76+BT77+BT78+BT79&gt;2,Fixo/30*FS$4+(BR76+BR77+BR78+BR79+BT76+BT77+BT78+BT79-2)*Cadeirante/30*FS$4)))+(BQ76+BQ77+BQ78+BS76+BS77+BS78)*Percapita/30*FS$4+(BQ79+BS79)*Crechee/30*FS$4,IF(C76=1,IF(BQ76+BQ77+BQ78+BR76+BR77+BR78+BS76+BS77+BS78+BT76+BT77+BT78&lt;=15,(BQ76+BQ77+BQ78+BS76+BS77+BS78)*Percapita/30*FS$4,IF(BQ76+BQ77+BQ78+BR76+BR77+BR78+BS76+BS77+BS78+BT76+BT77+BT78&gt;=16,Fixo/30*FS$4+(BQ76+BQ77+BQ78+BR76+BR77+BR78+BS76+BS77+BS78+BT76+BT77-16)*Percapita/30*FS$4))))))</f>
        <v>0</v>
      </c>
      <c r="FT76" s="177">
        <f>IF(C76=4,SUM(BU76+BU77+BU78+BW76+BW77+BW78)*Percapita/30*FT$4+(BV76+BV77+BV78+BX76+BX77+BX78)*Cadeirante/30*FT$4,IF(C76=3,IF(BU79+BW79=10,Fixo/30*FT$4+(BU76+BU77+BU78+BW76+BW77+BW78)*Percapita/30*FT$4+(BV79+BX79)*Cadeirante/30*FT$4,IF(BU79+BW79&lt;=9,(BU79+BW79)*Crechee/30*FT$4)+(BV79+BX79)*Cadeirante/30*FT$4+(BU76+BU77+BU78+BW76+BW77+BW78)*Percapita/30*FT$4)+IF(BU79+BW79&gt;=11,Fixo/30*FT$4+(BU79+BW79-10)*Crechee/30*FT$4,0),IF(C76=2,IF(BV76+BV77+BV78+BV79+BX76+BX77+BX78+BX79=1,Cadeirante/30*FT$4,IF(BV76+BV77+BV78+BV79+BX76+BX77+BX78+BX79=2,Fixo/30*FT$4,IF(BV76+BV77+BV78+BV79+BX76+BX77+BX78+BX79&gt;2,Fixo/30*FT$4+(BV76+BV77+BV78+BV79+BX76+BX77+BX78+BX79-2)*Cadeirante/30*FT$4)))+(BU76+BU77+BU78+BW76+BW77+BW78)*Percapita/30*FT$4+(BU79+BW79)*Crechee/30*FT$4,IF(C76=1,IF(BU76+BU77+BU78+BV76+BV77+BV78+BW76+BW77+BW78+BX76+BX77+BX78&lt;=15,(BU76+BU77+BU78+BW76+BW77+BW78)*Percapita/30*FT$4,IF(BU76+BU77+BU78+BV76+BV77+BV78+BW76+BW77+BW78+BX76+BX77+BX78&gt;=16,Fixo/30*FT$4+(BU76+BU77+BU78+BV76+BV77+BV78+BW76+BW77+BW78+BX76+BX77-16)*Percapita/30*FT$4))))))</f>
        <v>0</v>
      </c>
      <c r="FU76" s="177">
        <f>IF(C76=4,SUM(BY76+BY77+BY78+CA76+CA77+CA78)*Percapita/30*FU$4+(BZ76+BZ77+BZ78+CB76+CB77+CB78)*Cadeirante/30*FU$4,IF(C76=3,IF(BY79+CA79=10,Fixo/30*FU$4+(BY76+BY77+BY78+CA76+CA77+CA78)*Percapita/30*FU$4+(BZ79+CB79)*Cadeirante/30*FU$4,IF(BY79+CA79&lt;=9,(BY79+CA79)*Crechee/30*FU$4)+(BZ79+CB79)*Cadeirante/30*FU$4+(BY76+BY77+BY78+CA76+CA77+CA78)*Percapita/30*FU$4)+IF(BY79+CA79&gt;=11,Fixo/30*FU$4+(BY79+CA79-10)*Crechee/30*FU$4,0),IF(C76=2,IF(BZ76+BZ77+BZ78+BZ79+CB76+CB77+CB78+CB79=1,Cadeirante/30*FU$4,IF(BZ76+BZ77+BZ78+BZ79+CB76+CB77+CB78+CB79=2,Fixo/30*FU$4,IF(BZ76+BZ77+BZ78+BZ79+CB76+CB77+CB78+CB79&gt;2,Fixo/30*FU$4+(BZ76+BZ77+BZ78+BZ79+CB76+CB77+CB78+CB79-2)*Cadeirante/30*FU$4)))+(BY76+BY77+BY78+CA76+CA77+CA78)*Percapita/30*FU$4+(BY79+CA79)*Crechee/30*FU$4,IF(C76=1,IF(BY76+BY77+BY78+BZ76+BZ77+BZ78+CA76+CA77+CA78+CB76+CB77+CB78&lt;=15,(BY76+BY77+BY78+CA76+CA77+CA78)*Percapita/30*FU$4,IF(BY76+BY77+BY78+BZ76+BZ77+BZ78+CA76+CA77+CA78+CB76+CB77+CB78&gt;=16,Fixo/30*FU$4+(BY76+BY77+BY78+BZ76+BZ77+BZ78+CA76+CA77+CA78+CB76+CB77-16)*Percapita/30*FU$4))))))</f>
        <v>0</v>
      </c>
      <c r="FV76" s="177">
        <f>IF(C76=4,SUM(CC76+CC77+CC78+CE76+CE77+CE78)*Percapita/30*FV$4+(CD76+CD77+CD78+CF76+CF77+CF78)*Cadeirante/30*FV$4,IF(C76=3,IF(CC79+CE79=10,Fixo/30*FV$4+(CC76+CC77+CC78+CE76+CE77+CE78)*Percapita/30*FV$4+(CD79+CF79)*Cadeirante/30*FV$4,IF(CC79+CE79&lt;=9,(CC79+CE79)*Crechee/30*FV$4)+(CD79+CF79)*Cadeirante/30*FV$4+(CC76+CC77+CC78+CE76+CE77+CE78)*Percapita/30*FV$4)+IF(CC79+CE79&gt;=11,Fixo/30*FV$4+(CC79+CE79-10)*Crechee/30*FV$4,0),IF(C76=2,IF(CD76+CD77+CD78+CD79+CF76+CF77+CF78+CF79=1,Cadeirante/30*FV$4,IF(CD76+CD77+CD78+CD79+CF76+CF77+CF78+CF79=2,Fixo/30*FV$4,IF(CD76+CD77+CD78+CD79+CF76+CF77+CF78+CF79&gt;2,Fixo/30*FV$4+(CD76+CD77+CD78+CD79+CF76+CF77+CF78+CF79-2)*Cadeirante/30*FV$4)))+(CC76+CC77+CC78+CE76+CE77+CE78)*Percapita/30*FV$4+(CC79+CE79)*Crechee/30*FV$4,IF(C76=1,IF(CC76+CC77+CC78+CD76+CD77+CD78+CE76+CE77+CE78+CF76+CF77+CF78&lt;=15,(CC76+CC77+CC78+CE76+CE77+CE78)*Percapita/30*FV$4,IF(CC76+CC77+CC78+CD76+CD77+CD78+CE76+CE77+CE78+CF76+CF77+CF78&gt;=16,Fixo/30*FV$4+(CC76+CC77+CC78+CD76+CD77+CD78+CE76+CE77+CE78+CF76+CF77-16)*Percapita/30*FV$4))))))</f>
        <v>0</v>
      </c>
      <c r="FW76" s="177">
        <f>IF(C76=4,SUM(CG76+CG77+CG78+CI76+CI77+CI78)*Percapita/30*FW$4+(CH76+CH77+CH78+CJ76+CJ77+CJ78)*Cadeirante/30*FW$4,IF(C76=3,IF(CG79+CI79=10,Fixo/30*FW$4+(CG76+CG77+CG78+CI76+CI77+CI78)*Percapita/30*FW$4+(CH79+CJ79)*Cadeirante/30*FW$4,IF(CG79+CI79&lt;=9,(CG79+CI79)*Crechee/30*FW$4)+(CH79+CJ79)*Cadeirante/30*FW$4+(CG76+CG77+CG78+CI76+CI77+CI78)*Percapita/30*FW$4)+IF(CG79+CI79&gt;=11,Fixo/30*FW$4+(CG79+CI79-10)*Crechee/30*FW$4,0),IF(C76=2,IF(CH76+CH77+CH78+CH79+CJ76+CJ77+CJ78+CJ79=1,Cadeirante/30*FW$4,IF(CH76+CH77+CH78+CH79+CJ76+CJ77+CJ78+CJ79=2,Fixo/30*FW$4,IF(CH76+CH77+CH78+CH79+CJ76+CJ77+CJ78+CJ79&gt;2,Fixo/30*FW$4+(CH76+CH77+CH78+CH79+CJ76+CJ77+CJ78+CJ79-2)*Cadeirante/30*FW$4)))+(CG76+CG77+CG78+CI76+CI77+CI78)*Percapita/30*FW$4+(CG79+CI79)*Crechee/30*FW$4,IF(C76=1,IF(CG76+CG77+CG78+CH76+CH77+CH78+CI76+CI77+CI78+CJ76+CJ77+CJ78&lt;=15,(CG76+CG77+CG78+CI76+CI77+CI78)*Percapita/30*FW$4,IF(CG76+CG77+CG78+CH76+CH77+CH78+CI76+CI77+CI78+CJ76+CJ77+CJ78&gt;=16,Fixo/30*FW$4+(CG76+CG77+CG78+CH76+CH77+CH78+CI76+CI77+CI78+CJ76+CJ77-16)*Percapita/30*FW$4))))))</f>
        <v>0</v>
      </c>
      <c r="FX76" s="177">
        <f>IF(C76=4,SUM(CK76+CK77+CK78+CM76+CM77+CM78)*Percapita/30*FX$4+(CL76+CL77+CL78+CN76+CN77+CN78)*Cadeirante/30*FX$4,IF(C76=3,IF(CK79+CM79=10,Fixo/30*FX$4+(CK76+CK77+CK78+CM76+CM77+CM78)*Percapita/30*FX$4+(CL79+CN79)*Cadeirante/30*FX$4,IF(CK79+CM79&lt;=9,(CK79+CM79)*Crechee/30*FX$4)+(CL79+CN79)*Cadeirante/30*FX$4+(CK76+CK77+CK78+CM76+CM77+CM78)*Percapita/30*FX$4)+IF(CK79+CM79&gt;=11,Fixo/30*FX$4+(CK79+CM79-10)*Crechee/30*FX$4,0),IF(C76=2,IF(CL76+CL77+CL78+CL79+CN76+CN77+CN78+CN79=1,Cadeirante/30*FX$4,IF(CL76+CL77+CL78+CL79+CN76+CN77+CN78+CN79=2,Fixo/30*FX$4,IF(CL76+CL77+CL78+CL79+CN76+CN77+CN78+CN79&gt;2,Fixo/30*FX$4+(CL76+CL77+CL78+CL79+CN76+CN77+CN78+CN79-2)*Cadeirante/30*FX$4)))+(CK76+CK77+CK78+CM76+CM77+CM78)*Percapita/30*FX$4+(CK79+CM79)*Crechee/30*FX$4,IF(C76=1,IF(CK76+CK77+CK78+CL76+CL77+CL78+CM76+CM77+CM78+CN76+CN77+CN78&lt;=15,(CK76+CK77+CK78+CM76+CM77+CM78)*Percapita/30*FX$4,IF(CK76+CK77+CK78+CL76+CL77+CL78+CM76+CM77+CM78+CN76+CN77+CN78&gt;=16,Fixo/30*FX$4+(CK76+CK77+CK78+CL76+CL77+CL78+CM76+CM77+CM78+CN76+CN77-16)*Percapita/30*FX$4))))))</f>
        <v>0</v>
      </c>
      <c r="FY76" s="177">
        <f>IF(C76=4,SUM(CO76+CO77+CO78+CQ76+CQ77+CQ78)*Percapita/30*FY$4+(CP76+CP77+CP78+CR76+CR77+CR78)*Cadeirante/30*FY$4,IF(C76=3,IF(CO79+CQ79=10,Fixo/30*FY$4+(CO76+CO77+CO78+CQ76+CQ77+CQ78)*Percapita/30*FY$4+(CP79+CR79)*Cadeirante/30*FY$4,IF(CO79+CQ79&lt;=9,(CO79+CQ79)*Crechee/30*FY$4)+(CP79+CR79)*Cadeirante/30*FY$4+(CO76+CO77+CO78+CQ76+CQ77+CQ78)*Percapita/30*FY$4)+IF(CO79+CQ79&gt;=11,Fixo/30*FY$4+(CO79+CQ79-10)*Crechee/30*FY$4,0),IF(C76=2,IF(CP76+CP77+CP78+CP79+CR76+CR77+CR78+CR79=1,Cadeirante/30*FY$4,IF(CP76+CP77+CP78+CP79+CR76+CR77+CR78+CR79=2,Fixo/30*FY$4,IF(CP76+CP77+CP78+CP79+CR76+CR77+CR78+CR79&gt;2,Fixo/30*FY$4+(CP76+CP77+CP78+CP79+CR76+CR77+CR78+CR79-2)*Cadeirante/30*FY$4)))+(CO76+CO77+CO78+CQ76+CQ77+CQ78)*Percapita/30*FY$4+(CO79+CQ79)*Crechee/30*FY$4,IF(C76=1,IF(CO76+CO77+CO78+CP76+CP77+CP78+CQ76+CQ77+CQ78+CR76+CR77+CR78&lt;=15,(CO76+CO77+CO78+CQ76+CQ77+CQ78)*Percapita/30*FY$4,IF(CO76+CO77+CO78+CP76+CP77+CP78+CQ76+CQ77+CQ78+CR76+CR77+CR78&gt;=16,Fixo/30*FY$4+(CO76+CO77+CO78+CP76+CP77+CP78+CQ76+CQ77+CQ78+CR76+CR77-16)*Percapita/30*FY$4))))))</f>
        <v>0</v>
      </c>
      <c r="FZ76" s="177">
        <f>IF(C76=4,SUM(CS76+CS77+CS78+CU76+CU77+CU78)*Percapita/30*FZ$4+(CT76+CT77+CT78+CV76+CV77+CV78)*Cadeirante/30*FZ$4,IF(C76=3,IF(CS79+CU79=10,Fixo/30*FZ$4+(CS76+CS77+CS78+CU76+CU77+CU78)*Percapita/30*FZ$4+(CT79+CV79)*Cadeirante/30*FZ$4,IF(CS79+CU79&lt;=9,(CS79+CU79)*Crechee/30*FZ$4)+(CT79+CV79)*Cadeirante/30*FZ$4+(CS76+CS77+CS78+CU76+CU77+CU78)*Percapita/30*FZ$4)+IF(CS79+CU79&gt;=11,Fixo/30*FZ$4+(CS79+CU79-10)*Crechee/30*FZ$4,0),IF(C76=2,IF(CT76+CT77+CT78+CT79+CV76+CV77+CV78+CV79=1,Cadeirante/30*FZ$4,IF(CT76+CT77+CT78+CT79+CV76+CV77+CV78+CV79=2,Fixo/30*FZ$4,IF(CT76+CT77+CT78+CT79+CV76+CV77+CV78+CV79&gt;2,Fixo/30*FZ$4+(CT76+CT77+CT78+CT79+CV76+CV77+CV78+CV79-2)*Cadeirante/30*FZ$4)))+(CS76+CS77+CS78+CU76+CU77+CU78)*Percapita/30*FZ$4+(CS79+CU79)*Crechee/30*FZ$4,IF(C76=1,IF(CS76+CS77+CS78+CT76+CT77+CT78+CU76+CU77+CU78+CV76+CV77+CV78&lt;=15,(CS76+CS77+CS78+CU76+CU77+CU78)*Percapita/30*FZ$4,IF(CS76+CS77+CS78+CT76+CT77+CT78+CU76+CU77+CU78+CV76+CV77+CV78&gt;=16,Fixo/30*FZ$4+(CS76+CS77+CS78+CT76+CT77+CT78+CU76+CU77+CU78+CV76+CV77-16)*Percapita/30*FZ$4))))))</f>
        <v>0</v>
      </c>
      <c r="GA76" s="177">
        <f>IF(C76=4,SUM(CW76+CW77+CW78+CY76+CY77+CY78)*Percapita/30*GA$4+(CX76+CX77+CX78+CZ76+CZ77+CZ78)*Cadeirante/30*GA$4,IF(C76=3,IF(CW79+CY79=10,Fixo/30*GA$4+(CW76+CW77+CW78+CY76+CY77+CY78)*Percapita/30*GA$4+(CX79+CZ79)*Cadeirante/30*GA$4,IF(CW79+CY79&lt;=9,(CW79+CY79)*Crechee/30*GA$4)+(CX79+CZ79)*Cadeirante/30*GA$4+(CW76+CW77+CW78+CY76+CY77+CY78)*Percapita/30*GA$4)+IF(CW79+CY79&gt;=11,Fixo/30*GA$4+(CW79+CY79-10)*Crechee/30*GA$4,0),IF(C76=2,IF(CX76+CX77+CX78+CX79+CZ76+CZ77+CZ78+CZ79=1,Cadeirante/30*GA$4,IF(CX76+CX77+CX78+CX79+CZ76+CZ77+CZ78+CZ79=2,Fixo/30*GA$4,IF(CX76+CX77+CX78+CX79+CZ76+CZ77+CZ78+CZ79&gt;2,Fixo/30*GA$4+(CX76+CX77+CX78+CX79+CZ76+CZ77+CZ78+CZ79-2)*Cadeirante/30*GA$4)))+(CW76+CW77+CW78+CY76+CY77+CY78)*Percapita/30*GA$4+(CW79+CY79)*Crechee/30*GA$4,IF(C76=1,IF(CW76+CW77+CW78+CX76+CX77+CX78+CY76+CY77+CY78+CZ76+CZ77+CZ78&lt;=15,(CW76+CW77+CW78+CY76+CY77+CY78)*Percapita/30*GA$4,IF(CW76+CW77+CW78+CX76+CX77+CX78+CY76+CY77+CY78+CZ76+CZ77+CZ78&gt;=16,Fixo/30*GA$4+(CW76+CW77+CW78+CX76+CX77+CX78+CY76+CY77+CY78+CZ76+CZ77-16)*Percapita/30*GA$4))))))</f>
        <v>0</v>
      </c>
      <c r="GB76" s="177">
        <f>IF(C76=4,SUM(DA76+DA77+DA78+DC76+DC77+DC78)*Percapita/30*GB$4+(DB76+DB77+DB78+DD76+DD77+DD78)*Cadeirante/30*GB$4,IF(C76=3,IF(DA79+DC79=10,Fixo/30*GB$4+(DA76+DA77+DA78+DC76+DC77+DC78)*Percapita/30*GB$4+(DB79+DD79)*Cadeirante/30*GB$4,IF(DA79+DC79&lt;=9,(DA79+DC79)*Crechee/30*GB$4)+(DB79+DD79)*Cadeirante/30*GB$4+(DA76+DA77+DA78+DC76+DC77+DC78)*Percapita/30*GB$4)+IF(DA79+DC79&gt;=11,Fixo/30*GB$4+(DA79+DC79-10)*Crechee/30*GB$4,0),IF(C76=2,IF(DB76+DB77+DB78+DB79+DD76+DD77+DD78+DD79=1,Cadeirante/30*GB$4,IF(DB76+DB77+DB78+DB79+DD76+DD77+DD78+DD79=2,Fixo/30*GB$4,IF(DB76+DB77+DB78+DB79+DD76+DD77+DD78+DD79&gt;2,Fixo/30*GB$4+(DB76+DB77+DB78+DB79+DD76+DD77+DD78+DD79-2)*Cadeirante/30*GB$4)))+(DA76+DA77+DA78+DC76+DC77+DC78)*Percapita/30*GB$4+(DA79+DC79)*Crechee/30*GB$4,IF(C76=1,IF(DA76+DA77+DA78+DB76+DB77+DB78+DC76+DC77+DC78+DD76+DD77+DD78&lt;=15,(DA76+DA77+DA78+DC76+DC77+DC78)*Percapita/30*GB$4,IF(DA76+DA77+DA78+DB76+DB77+DB78+DC76+DC77+DC78+DD76+DD77+DD78&gt;=16,Fixo/30*GB$4+(DA76+DA77+DA78+DB76+DB77+DB78+DC76+DC77+DC78+DD76+DD77-16)*Percapita/30*GB$4))))))</f>
        <v>0</v>
      </c>
      <c r="GC76" s="177">
        <f>IF(C76=4,SUM(DE76+DE77+DE78+DG76+DG77+DG78)*Percapita/30*GC$4+(DF76+DF77+DF78+DH76+DH77+DH78)*Cadeirante/30*GC$4,IF(C76=3,IF(DE79+DG79=10,Fixo/30*GC$4+(DE76+DE77+DE78+DG76+DG77+DG78)*Percapita/30*GC$4+(DF79+DH79)*Cadeirante/30*GC$4,IF(DE79+DG79&lt;=9,(DE79+DG79)*Crechee/30*GC$4)+(DF79+DH79)*Cadeirante/30*GC$4+(DE76+DE77+DE78+DG76+DG77+DG78)*Percapita/30*GC$4)+IF(DE79+DG79&gt;=11,Fixo/30*GC$4+(DE79+DG79-10)*Crechee/30*GC$4,0),IF(C76=2,IF(DF76+DF77+DF78+DF79+DH76+DH77+DH78+DH79=1,Cadeirante/30*GC$4,IF(DF76+DF77+DF78+DF79+DH76+DH77+DH78+DH79=2,Fixo/30*GC$4,IF(DF76+DF77+DF78+DF79+DH76+DH77+DH78+DH79&gt;2,Fixo/30*GC$4+(DF76+DF77+DF78+DF79+DH76+DH77+DH78+DH79-2)*Cadeirante/30*GC$4)))+(DE76+DE77+DE78+DG76+DG77+DG78)*Percapita/30*GC$4+(DE79+DG79)*Crechee/30*GC$4,IF(C76=1,IF(DE76+DE77+DE78+DF76+DF77+DF78+DG76+DG77+DG78+DH76+DH77+DH78&lt;=15,(DE76+DE77+DE78+DG76+DG77+DG78)*Percapita/30*GC$4,IF(DE76+DE77+DE78+DF76+DF77+DF78+DG76+DG77+DG78+DH76+DH77+DH78&gt;=16,Fixo/30*GC$4+(DE76+DE77+DE78+DF76+DF77+DF78+DG76+DG77+DG78+DH76+DH77-16)*Percapita/30*GC$4))))))</f>
        <v>0</v>
      </c>
      <c r="GD76" s="177">
        <f>IF(C76=4,SUM(DI76+DI77+DI78+DK76+DK77+DK78)*Percapita/30*GD$4+(DJ76+DJ77+DJ78+DL76+DL77+DL78)*Cadeirante/30*GD$4,IF(C76=3,IF(DI79+DK79=10,Fixo/30*GD$4+(DI76+DI77+DI78+DK76+DK77+DK78)*Percapita/30*GD$4+(DJ79+DL79)*Cadeirante/30*GD$4,IF(DI79+DK79&lt;=9,(DI79+DK79)*Crechee/30*GD$4)+(DJ79+DL79)*Cadeirante/30*GD$4+(DI76+DI77+DI78+DK76+DK77+DK78)*Percapita/30*GD$4)+IF(DI79+DK79&gt;=11,Fixo/30*GD$4+(DI79+DK79-10)*Crechee/30*GD$4,0),IF(C76=2,IF(DJ76+DJ77+DJ78+DJ79+DL76+DL77+DL78+DL79=1,Cadeirante/30*GD$4,IF(DJ76+DJ77+DJ78+DJ79+DL76+DL77+DL78+DL79=2,Fixo/30*GD$4,IF(DJ76+DJ77+DJ78+DJ79+DL76+DL77+DL78+DL79&gt;2,Fixo/30*GD$4+(DJ76+DJ77+DJ78+DJ79+DL76+DL77+DL78+DL79-2)*Cadeirante/30*GD$4)))+(DI76+DI77+DI78+DK76+DK77+DK78)*Percapita/30*GD$4+(DI79+DK79)*Crechee/30*GD$4,IF(C76=1,IF(DI76+DI77+DI78+DJ76+DJ77+DJ78+DK76+DK77+DK78+DL76+DL77+DL78&lt;=15,(DI76+DI77+DI78+DK76+DK77+DK78)*Percapita/30*GD$4,IF(DI76+DI77+DI78+DJ76+DJ77+DJ78+DK76+DK77+DK78+DL76+DL77+DL78&gt;=16,Fixo/30*GD$4+(DI76+DI77+DI78+DJ76+DJ77+DJ78+DK76+DK77+DK78+DL76+DL77-16)*Percapita/30*GD$4))))))</f>
        <v>0</v>
      </c>
      <c r="GE76" s="177">
        <f>IF(C76=4,SUM(DM76+DM77+DM78+DO76+DO77+DO78)*Percapita/30*GE$4+(DN76+DN77+DN78+DP76+DP77+DP78)*Cadeirante/30*GE$4,IF(C76=3,IF(DM79+DO79=10,Fixo/30*GE$4+(DM76+DM77+DM78+DO76+DO77+DO78)*Percapita/30*GE$4+(DN79+DP79)*Cadeirante/30*GE$4,IF(DM79+DO79&lt;=9,(DM79+DO79)*Crechee/30*GE$4)+(DN79+DP79)*Cadeirante/30*GE$4+(DM76+DM77+DM78+DO76+DO77+DO78)*Percapita/30*GE$4)+IF(DM79+DO79&gt;=11,Fixo/30*GE$4+(DM79+DO79-10)*Crechee/30*GE$4,0),IF(C76=2,IF(DN76+DN77+DN78+DN79+DP76+DP77+DP78+DP79=1,Cadeirante/30*GE$4,IF(DN76+DN77+DN78+DN79+DP76+DP77+DP78+DP79=2,Fixo/30*GE$4,IF(DN76+DN77+DN78+DN79+DP76+DP77+DP78+DP79&gt;2,Fixo/30*GE$4+(DN76+DN77+DN78+DN79+DP76+DP77+DP78+DP79-2)*Cadeirante/30*GE$4)))+(DM76+DM77+DM78+DO76+DO77+DO78)*Percapita/30*GE$4+(DM79+DO79)*Crechee/30*GE$4,IF(C76=1,IF(DM76+DM77+DM78+DN76+DN77+DN78+DO76+DO77+DO78+DP76+DP77+DP78&lt;=15,(DM76+DM77+DM78+DO76+DO77+DO78)*Percapita/30*GE$4,IF(DM76+DM77+DM78+DN76+DN77+DN78+DO76+DO77+DO78+DP76+DP77+DP78&gt;=16,Fixo/30*GE$4+(DM76+DM77+DM78+DN76+DN77+DN78+DO76+DO77+DO78+DP76+DP77-16)*Percapita/30*GE$4))))))</f>
        <v>0</v>
      </c>
      <c r="GF76" s="177">
        <f>IF(C76=4,SUM(DQ76+DQ77+DQ78+DS76+DS77+DS78)*Percapita/30*GF$4+(DR76+DR77+DR78+DT76+DT77+DT78)*Cadeirante/30*GF$4,IF(C76=3,IF(DQ79+DS79=10,Fixo/30*GF$4+(DQ76+DQ77+DQ78+DS76+DS77+DS78)*Percapita/30*GF$4+(DR79+DT79)*Cadeirante/30*GF$4,IF(DQ79+DS79&lt;=9,(DQ79+DS79)*Crechee/30*GF$4)+(DR79+DT79)*Cadeirante/30*GF$4+(DQ76+DQ77+DQ78+DS76+DS77+DS78)*Percapita/30*GF$4)+IF(DQ79+DS79&gt;=11,Fixo/30*GF$4+(DQ79+DS79-10)*Crechee/30*GF$4,0),IF(C76=2,IF(DR76+DR77+DR78+DR79+DT76+DT77+DT78+DT79=1,Cadeirante/30*GF$4,IF(DR76+DR77+DR78+DR79+DT76+DT77+DT78+DT79=2,Fixo/30*GF$4,IF(DR76+DR77+DR78+DR79+DT76+DT77+DT78+DT79&gt;2,Fixo/30*GF$4+(DR76+DR77+DR78+DR79+DT76+DT77+DT78+DT79-2)*Cadeirante/30*GF$4)))+(DQ76+DQ77+DQ78+DS76+DS77+DS78)*Percapita/30*GF$4+(DQ79+DS79)*Crechee/30*GF$4,IF(C76=1,IF(DQ76+DQ77+DQ78+DR76+DR77+DR78+DS76+DS77+DS78+DT76+DT77+DT78&lt;=15,(DQ76+DQ77+DQ78+DS76+DS77+DS78)*Percapita/30*GF$4,IF(DQ76+DQ77+DQ78+DR76+DR77+DR78+DS76+DS77+DS78+DT76+DT77+DT78&gt;=16,Fixo/30*GF$4+(DQ76+DQ77+DQ78+DR76+DR77+DR78+DS76+DS77+DS78+DT76+DT77-16)*Percapita/30*GF$4))))))</f>
        <v>0</v>
      </c>
      <c r="GG76" s="177">
        <f>IF(C76=4,SUM(DU76+DU77+DU78+DW76+DW77+DW78)*Percapita/30*GG$4+(DV76+DV77+DV78+DX76+DX77+DX78)*Cadeirante/30*GG$4,IF(C76=3,IF(DU79+DW79=10,Fixo/30*GG$4+(DU76+DU77+DU78+DW76+DW77+DW78)*Percapita/30*GG$4+(DV79+DX79)*Cadeirante/30*GG$4,IF(DU79+DW79&lt;=9,(DU79+DW79)*Crechee/30*GG$4)+(DV79+DX79)*Cadeirante/30*GG$4+(DU76+DU77+DU78+DW76+DW77+DW78)*Percapita/30*GG$4)+IF(DU79+DW79&gt;=11,Fixo/30*GG$4+(DU79+DW79-10)*Crechee/30*GG$4,0),IF(C76=2,IF(DV76+DV77+DV78+DV79+DX76+DX77+DX78+DX79=1,Cadeirante/30*GG$4,IF(DV76+DV77+DV78+DV79+DX76+DX77+DX78+DX79=2,Fixo/30*GG$4,IF(DV76+DV77+DV78+DV79+DX76+DX77+DX78+DX79&gt;2,Fixo/30*GG$4+(DV76+DV77+DV78+DV79+DX76+DX77+DX78+DX79-2)*Cadeirante/30*GG$4)))+(DU76+DU77+DU78+DW76+DW77+DW78)*Percapita/30*GG$4+(DU79+DW79)*Crechee/30*GG$4,IF(C76=1,IF(DU76+DU77+DU78+DV76+DV77+DV78+DW76+DW77+DW78+DX76+DX77+DX78&lt;=15,(DU76+DU77+DU78+DW76+DW77+DW78)*Percapita/30*GG$4,IF(DU76+DU77+DU78+DV76+DV77+DV78+DW76+DW77+DW78+DX76+DX77+DX78&gt;=16,Fixo/30*GG$4+(DU76+DU77+DU78+DV76+DV77+DV78+DW76+DW77+DW78+DX76+DX77-16)*Percapita/30*GG$4))))))</f>
        <v>0</v>
      </c>
      <c r="GH76" s="177">
        <f>IF(C76=4,SUM(DY76+DY77+DY78+EA76+EA77+EA78)*Percapita/30*GH$4+(DZ76+DZ77+DZ78+EB76+EB77+EB78)*Cadeirante/30*GH$4,IF(C76=3,IF(DY79+EA79=10,Fixo/30*GH$4+(DY76+DY77+DY78+EA76+EA77+EA78)*Percapita/30*GH$4+(DZ79+EB79)*Cadeirante/30*GH$4,IF(DY79+EA79&lt;=9,(DY79+EA79)*Crechee/30*GH$4)+(DZ79+EB79)*Cadeirante/30*GH$4+(DY76+DY77+DY78+EA76+EA77+EA78)*Percapita/30*GH$4)+IF(DY79+EA79&gt;=11,Fixo/30*GH$4+(DY79+EA79-10)*Crechee/30*GH$4,0),IF(C76=2,IF(DZ76+DZ77+DZ78+DZ79+EB76+EB77+EB78+EB79=1,Cadeirante/30*GH$4,IF(DZ76+DZ77+DZ78+DZ79+EB76+EB77+EB78+EB79=2,Fixo/30*GH$4,IF(DZ76+DZ77+DZ78+DZ79+EB76+EB77+EB78+EB79&gt;2,Fixo/30*GH$4+(DZ76+DZ77+DZ78+DZ79+EB76+EB77+EB78+EB79-2)*Cadeirante/30*GH$4)))+(DY76+DY77+DY78+EA76+EA77+EA78)*Percapita/30*GH$4+(DY79+EA79)*Crechee/30*GH$4,IF(C76=1,IF(DY76+DY77+DY78+DZ76+DZ77+DZ78+EA76+EA77+EA78+EB76+EB77+EB78&lt;=15,(DY76+DY77+DY78+EA76+EA77+EA78)*Percapita/30*GH$4,IF(DY76+DY77+DY78+DZ76+DZ77+DZ78+EA76+EA77+EA78+EB76+EB77+EB78&gt;=16,Fixo/30*GH$4+(DY76+DY77+DY78+DZ76+DZ77+DZ78+EA76+EA77+EA78+EB76+EB77-16)*Percapita/30*GH$4))))))</f>
        <v>0</v>
      </c>
      <c r="GI76" s="177">
        <f>IF(C76=4,SUM(EC76+EC77+EC78+EE76+EE77+EE78)*Percapita/30*GI$4+(ED76+ED77+ED78+EF76+EF77+EF78)*Cadeirante/30*GI$4,IF(C76=3,IF(EC79+EE79=10,Fixo/30*GI$4+(EC76+EC77+EC78+EE76+EE77+EE78)*Percapita/30*GI$4+(ED79+EF79)*Cadeirante/30*GI$4,IF(EC79+EE79&lt;=9,(EC79+EE79)*Crechee/30*GI$4)+(ED79+EF79)*Cadeirante/30*GI$4+(EC76+EC77+EC78+EE76+EE77+EE78)*Percapita/30*GI$4)+IF(EC79+EE79&gt;=11,Fixo/30*GI$4+(EC79+EE79-10)*Crechee/30*GI$4,0),IF(C76=2,IF(ED76+ED77+ED78+ED79+EF76+EF77+EF78+EF79=1,Cadeirante/30*GI$4,IF(ED76+ED77+ED78+ED79+EF76+EF77+EF78+EF79=2,Fixo/30*GI$4,IF(ED76+ED77+ED78+ED79+EF76+EF77+EF78+EF79&gt;2,Fixo/30*GI$4+(ED76+ED77+ED78+ED79+EF76+EF77+EF78+EF79-2)*Cadeirante/30*GI$4)))+(EC76+EC77+EC78+EE76+EE77+EE78)*Percapita/30*GI$4+(EC79+EE79)*Crechee/30*GI$4,IF(C76=1,IF(EC76+EC77+EC78+ED76+ED77+ED78+EE76+EE77+EE78+EF76+EF77+EF78&lt;=15,(EC76+EC77+EC78+EE76+EE77+EE78)*Percapita/30*GI$4,IF(EC76+EC77+EC78+ED76+ED77+ED78+EE76+EE77+EE78+EF76+EF77+EF78&gt;=16,Fixo/30*GI$4+(EC76+EC77+EC78+ED76+ED77+ED78+EE76+EE77+EE78+EF76+EF77-16)*Percapita/30*GI$4))))))</f>
        <v>0</v>
      </c>
      <c r="GJ76" s="177">
        <f>IF(C76=4,SUM(EG76+EG77+EG78+EI76+EI77+EI78)*Percapita/30*GJ$4+(EH76+EH77+EH78+EJ76+EJ77+EJ78)*Cadeirante/30*GJ$4,IF(C76=3,IF(EG79+EI79=10,Fixo/30*GJ$4+(EG76+EG77+EG78+EI76+EI77+EI78)*Percapita/30*GJ$4+(EH79+EJ79)*Cadeirante/30*GJ$4,IF(EG79+EI79&lt;=9,(EG79+EI79)*Crechee/30*GJ$4)+(EH79+EJ79)*Cadeirante/30*GJ$4+(EG76+EG77+EG78+EI76+EI77+EI78)*Percapita/30*GJ$4)+IF(EG79+EI79&gt;=11,Fixo/30*GJ$4+(EG79+EI79-10)*Crechee/30*GJ$4,0),IF(C76=2,IF(EH76+EH77+EH78+EH79+EJ76+EJ77+EJ78+EJ79=1,Cadeirante/30*GJ$4,IF(EH76+EH77+EH78+EH79+EJ76+EJ77+EJ78+EJ79=2,Fixo/30*GJ$4,IF(EH76+EH77+EH78+EH79+EJ76+EJ77+EJ78+EJ79&gt;2,Fixo/30*GJ$4+(EH76+EH77+EH78+EH79+EJ76+EJ77+EJ78+EJ79-2)*Cadeirante/30*GJ$4)))+(EG76+EG77+EG78+EI76+EI77+EI78)*Percapita/30*GJ$4+(EG79+EI79)*Crechee/30*GJ$4,IF(C76=1,IF(EG76+EG77+EG78+EH76+EH77+EH78+EI76+EI77+EI78+EJ76+EJ77+EJ78&lt;=15,(EG76+EG77+EG78+EI76+EI77+EI78)*Percapita/30*GJ$4,IF(EG76+EG77+EG78+EH76+EH77+EH78+EI76+EI77+EI78+EJ76+EJ77+EJ78&gt;=16,Fixo/30*GJ$4+(EG76+EG77+EG78+EH76+EH77+EH78+EI76+EI77+EI78+EJ76+EJ77-16)*Percapita/30*GJ$4))))))</f>
        <v>0</v>
      </c>
      <c r="GK76" s="178"/>
      <c r="GL76" s="103">
        <f t="shared" si="102"/>
        <v>0</v>
      </c>
      <c r="GM76" s="124"/>
      <c r="GN76" s="104">
        <f>SUMIF(V76:V79,"&lt;0")*Cadeirante/30*GN$4+SUMIF(X76:X79,"&lt;0")*Cadeirante/30*GN$4</f>
        <v>0</v>
      </c>
      <c r="GO76" s="104">
        <f>SUMIF(Z76:Z79,"&lt;0")*Cadeirante/30*GO$4+SUMIF(AB76:AB79,"&lt;0")*Cadeirante/30*GO$4</f>
        <v>0</v>
      </c>
      <c r="GP76" s="104">
        <f>SUMIF(AD76:AD79,"&lt;0")*Cadeirante/30*GP$4+SUMIF(AF76:AF79,"&lt;0")*Cadeirante/30*GP$4</f>
        <v>0</v>
      </c>
      <c r="GQ76" s="104">
        <f>SUMIF(AH76:AH79,"&lt;0")*Cadeirante/30*GQ$4+SUMIF(AJ76:AJ79,"&lt;0")*Cadeirante/30*GQ$4</f>
        <v>0</v>
      </c>
      <c r="GR76" s="104">
        <f>SUMIF(AL76:AL79,"&lt;0")*Cadeirante/30*GR$4+SUMIF(AN76:AN79,"&lt;0")*Cadeirante/30*GR$4</f>
        <v>0</v>
      </c>
      <c r="GS76" s="104">
        <f>SUMIF(AP76:AP79,"&lt;0")*Cadeirante/30*GS$4+SUMIF(AR76:AR79,"&lt;0")*Cadeirante/30*GS$4</f>
        <v>0</v>
      </c>
      <c r="GT76" s="104">
        <f>SUMIF(AT76:AT79,"&lt;0")*Cadeirante/30*GT$4+SUMIF(AV76:AV79,"&lt;0")*Cadeirante/30*GT$4</f>
        <v>0</v>
      </c>
      <c r="GU76" s="104">
        <f>SUMIF(AX76:AX79,"&lt;0")*Cadeirante/30*GU$4+SUMIF(AZ76:AZ79,"&lt;0")*Cadeirante/30*GU$4</f>
        <v>0</v>
      </c>
      <c r="GV76" s="104">
        <f>SUMIF(BB76:BB79,"&lt;0")*Cadeirante/30*GV$4+SUMIF(BD76:BD79,"&lt;0")*Cadeirante/30*GV$4</f>
        <v>0</v>
      </c>
      <c r="GW76" s="104">
        <f>SUMIF(BF76:BF79,"&lt;0")*Cadeirante/30*GW$4+SUMIF(BH76:BH79,"&lt;0")*Cadeirante/30*GW$4</f>
        <v>0</v>
      </c>
      <c r="GX76" s="104">
        <f>SUMIF(BJ76:BJ79,"&lt;0")*Cadeirante/30*GX$4+SUMIF(BL76:BL79,"&lt;0")*Cadeirante/30*GX$4</f>
        <v>0</v>
      </c>
      <c r="GY76" s="104">
        <f>SUMIF(BN76:BN79,"&lt;0")*Cadeirante/30*GY$4+SUMIF(BP76:BP79,"&lt;0")*Cadeirante/30*GY$4</f>
        <v>0</v>
      </c>
      <c r="GZ76" s="104">
        <f>SUMIF(BR76:BR79,"&lt;0")*Cadeirante/30*GZ$4+SUMIF(BT76:BT79,"&lt;0")*Cadeirante/30*GZ$4</f>
        <v>0</v>
      </c>
      <c r="HA76" s="104">
        <f>SUMIF(BV76:BV79,"&lt;0")*Cadeirante/30*HA$4+SUMIF(BX76:BX79,"&lt;0")*Cadeirante/30*HA$4</f>
        <v>0</v>
      </c>
      <c r="HB76" s="104">
        <f>SUMIF(BZ76:BZ79,"&lt;0")*Cadeirante/30*HB$4+SUMIF(CB76:CB79,"&lt;0")*Cadeirante/30*HB$4</f>
        <v>0</v>
      </c>
      <c r="HC76" s="104">
        <f>SUMIF(CD76:CD79,"&lt;0")*Cadeirante/30*HC$4+SUMIF(CF76:CF79,"&lt;0")*Cadeirante/30*HC$4</f>
        <v>0</v>
      </c>
      <c r="HD76" s="104">
        <f>SUMIF(CH76:CH79,"&lt;0")*Cadeirante/30*HD$4+SUMIF(CJ76:CJ79,"&lt;0")*Cadeirante/30*HD$4</f>
        <v>0</v>
      </c>
      <c r="HE76" s="104">
        <f>SUMIF(CL76:CL79,"&lt;0")*Cadeirante/30*HE$4+SUMIF(CN76:CN79,"&lt;0")*Cadeirante/30*HE$4</f>
        <v>0</v>
      </c>
      <c r="HF76" s="104">
        <f>SUMIF(CP76:CP79,"&lt;0")*Cadeirante/30*HF$4+SUMIF(CR76:CR79,"&lt;0")*Cadeirante/30*HF$4</f>
        <v>0</v>
      </c>
      <c r="HG76" s="104">
        <f>SUMIF(CT76:CT79,"&lt;0")*Cadeirante/30*HG$4+SUMIF(CV76:CV79,"&lt;0")*Cadeirante/30*HG$4</f>
        <v>0</v>
      </c>
      <c r="HH76" s="104">
        <f>SUMIF(CX76:CX79,"&lt;0")*Cadeirante/30*HH$4+SUMIF(CZ76:CZ79,"&lt;0")*Cadeirante/30*HH$4</f>
        <v>0</v>
      </c>
      <c r="HI76" s="104">
        <f>SUMIF(DB76:DB79,"&lt;0")*Cadeirante/30*HI$4+SUMIF(DD76:DD79,"&lt;0")*Cadeirante/30*HI$4</f>
        <v>0</v>
      </c>
      <c r="HJ76" s="104">
        <f>SUMIF(DF76:DF79,"&lt;0")*Cadeirante/30*HJ$4+SUMIF(DH76:DH79,"&lt;0")*Cadeirante/30*HJ$4</f>
        <v>0</v>
      </c>
      <c r="HK76" s="104">
        <f>SUMIF(DJ76:DJ79,"&lt;0")*Cadeirante/30*HK$4+SUMIF(DL76:DL79,"&lt;0")*Cadeirante/30*HK$4</f>
        <v>0</v>
      </c>
      <c r="HL76" s="104">
        <f>SUMIF(DN76:DN79,"&lt;0")*Cadeirante/30*HL$4+SUMIF(DP76:DP79,"&lt;0")*Cadeirante/30*HL$4</f>
        <v>0</v>
      </c>
      <c r="HM76" s="104">
        <f>SUMIF(DR76:DR79,"&lt;0")*Cadeirante/30*HM$4+SUMIF(DT76:DT79,"&lt;0")*Cadeirante/30*HM$4</f>
        <v>0</v>
      </c>
      <c r="HN76" s="104">
        <f>SUMIF(DV76:DV79,"&lt;0")*Cadeirante/30*HN$4+SUMIF(DX76:DX79,"&lt;0")*Cadeirante/30*HN$4</f>
        <v>0</v>
      </c>
      <c r="HO76" s="104">
        <f>SUMIF(DZ76:DZ79,"&lt;0")*Cadeirante/30*HO$4+SUMIF(EB76:EB79,"&lt;0")*Cadeirante/30*HO$4</f>
        <v>0</v>
      </c>
      <c r="HP76" s="104">
        <f>SUMIF(ED76:ED79,"&lt;0")*Cadeirante/30*HP$4+SUMIF(EF76:EF79,"&lt;0")*Cadeirante/30*HP$4</f>
        <v>0</v>
      </c>
      <c r="HQ76" s="64"/>
      <c r="HR76" s="64"/>
      <c r="HS76" s="64"/>
      <c r="HT76" s="64"/>
      <c r="HU76" s="64"/>
      <c r="HV76" s="64"/>
      <c r="HW76" s="176">
        <v>17629.309999999998</v>
      </c>
      <c r="HX76" s="64"/>
      <c r="HY76" s="280">
        <f>IF(ISTEXT(EM76), VALUE(EM76), EM76)</f>
        <v>0</v>
      </c>
      <c r="HZ76" s="280">
        <f>IF(ISTEXT(EN76), VALUE(EN76), EN76)</f>
        <v>0</v>
      </c>
      <c r="IA76" s="280">
        <f>IF(ISTEXT(EO76), VALUE(EO76), EO76)</f>
        <v>0</v>
      </c>
      <c r="IB76" s="64" t="b">
        <f>HW76=FE76</f>
        <v>0</v>
      </c>
      <c r="IC76" s="64"/>
    </row>
    <row r="77" spans="1:237" s="106" customFormat="1" ht="22.5" customHeight="1" x14ac:dyDescent="0.25">
      <c r="A77" s="368" t="s">
        <v>3252</v>
      </c>
      <c r="B77" s="369" t="s">
        <v>3253</v>
      </c>
      <c r="C77" s="370" t="s">
        <v>3193</v>
      </c>
      <c r="D77" s="371" t="s">
        <v>3254</v>
      </c>
      <c r="E77" s="371" t="s">
        <v>3255</v>
      </c>
      <c r="F77" s="372" t="s">
        <v>3181</v>
      </c>
      <c r="G77" s="372" t="s">
        <v>3182</v>
      </c>
      <c r="H77" s="373" t="s">
        <v>2809</v>
      </c>
      <c r="I77" s="374" t="s">
        <v>2809</v>
      </c>
      <c r="J77" s="421" t="s">
        <v>3183</v>
      </c>
      <c r="K77" s="421" t="s">
        <v>3185</v>
      </c>
      <c r="L77" s="329">
        <f>CONTINUA!BV77</f>
        <v>0</v>
      </c>
      <c r="M77" s="329">
        <f>CONTINUA!BW77</f>
        <v>0</v>
      </c>
      <c r="N77" s="895"/>
      <c r="O77" s="896" t="s">
        <v>3418</v>
      </c>
      <c r="P77" s="897">
        <v>0</v>
      </c>
      <c r="Q77" s="400"/>
      <c r="R77" s="401"/>
      <c r="S77" s="400"/>
      <c r="T77" s="401"/>
      <c r="U77" s="400"/>
      <c r="V77" s="401"/>
      <c r="W77" s="400"/>
      <c r="X77" s="401"/>
      <c r="Y77" s="400"/>
      <c r="Z77" s="401"/>
      <c r="AA77" s="400"/>
      <c r="AB77" s="401"/>
      <c r="AC77" s="400"/>
      <c r="AD77" s="401"/>
      <c r="AE77" s="400"/>
      <c r="AF77" s="401"/>
      <c r="AG77" s="400"/>
      <c r="AH77" s="401"/>
      <c r="AI77" s="400"/>
      <c r="AJ77" s="401"/>
      <c r="AK77" s="400"/>
      <c r="AL77" s="401"/>
      <c r="AM77" s="400"/>
      <c r="AN77" s="401"/>
      <c r="AO77" s="400"/>
      <c r="AP77" s="401"/>
      <c r="AQ77" s="400"/>
      <c r="AR77" s="401"/>
      <c r="AS77" s="400"/>
      <c r="AT77" s="401"/>
      <c r="AU77" s="400"/>
      <c r="AV77" s="401"/>
      <c r="AW77" s="400"/>
      <c r="AX77" s="401"/>
      <c r="AY77" s="400"/>
      <c r="AZ77" s="401"/>
      <c r="BA77" s="400"/>
      <c r="BB77" s="401"/>
      <c r="BC77" s="400"/>
      <c r="BD77" s="401"/>
      <c r="BE77" s="400"/>
      <c r="BF77" s="401"/>
      <c r="BG77" s="400"/>
      <c r="BH77" s="401"/>
      <c r="BI77" s="400"/>
      <c r="BJ77" s="401"/>
      <c r="BK77" s="400"/>
      <c r="BL77" s="401"/>
      <c r="BM77" s="400"/>
      <c r="BN77" s="401"/>
      <c r="BO77" s="400"/>
      <c r="BP77" s="401"/>
      <c r="BQ77" s="400"/>
      <c r="BR77" s="401"/>
      <c r="BS77" s="400"/>
      <c r="BT77" s="401"/>
      <c r="BU77" s="400"/>
      <c r="BV77" s="401"/>
      <c r="BW77" s="400"/>
      <c r="BX77" s="401"/>
      <c r="BY77" s="400"/>
      <c r="BZ77" s="401"/>
      <c r="CA77" s="400"/>
      <c r="CB77" s="401"/>
      <c r="CC77" s="400"/>
      <c r="CD77" s="401"/>
      <c r="CE77" s="400"/>
      <c r="CF77" s="401"/>
      <c r="CG77" s="400"/>
      <c r="CH77" s="401"/>
      <c r="CI77" s="400"/>
      <c r="CJ77" s="401"/>
      <c r="CK77" s="400"/>
      <c r="CL77" s="401"/>
      <c r="CM77" s="400"/>
      <c r="CN77" s="401"/>
      <c r="CO77" s="400"/>
      <c r="CP77" s="401"/>
      <c r="CQ77" s="400"/>
      <c r="CR77" s="401"/>
      <c r="CS77" s="400"/>
      <c r="CT77" s="401"/>
      <c r="CU77" s="400"/>
      <c r="CV77" s="401"/>
      <c r="CW77" s="400"/>
      <c r="CX77" s="401"/>
      <c r="CY77" s="400"/>
      <c r="CZ77" s="401"/>
      <c r="DA77" s="400"/>
      <c r="DB77" s="401"/>
      <c r="DC77" s="400"/>
      <c r="DD77" s="401"/>
      <c r="DE77" s="400"/>
      <c r="DF77" s="401"/>
      <c r="DG77" s="400"/>
      <c r="DH77" s="401"/>
      <c r="DI77" s="400"/>
      <c r="DJ77" s="401"/>
      <c r="DK77" s="400"/>
      <c r="DL77" s="401"/>
      <c r="DM77" s="400"/>
      <c r="DN77" s="401"/>
      <c r="DO77" s="400"/>
      <c r="DP77" s="401"/>
      <c r="DQ77" s="400"/>
      <c r="DR77" s="401"/>
      <c r="DS77" s="400"/>
      <c r="DT77" s="401"/>
      <c r="DU77" s="400"/>
      <c r="DV77" s="401"/>
      <c r="DW77" s="400"/>
      <c r="DX77" s="401"/>
      <c r="DY77" s="400"/>
      <c r="DZ77" s="401"/>
      <c r="EA77" s="400"/>
      <c r="EB77" s="401"/>
      <c r="EC77" s="400"/>
      <c r="ED77" s="401"/>
      <c r="EE77" s="400"/>
      <c r="EF77" s="401"/>
      <c r="EG77" s="400"/>
      <c r="EH77" s="401"/>
      <c r="EI77" s="400"/>
      <c r="EJ77" s="447"/>
      <c r="EK77" s="511"/>
      <c r="EL77" s="514"/>
      <c r="EM77" s="448"/>
      <c r="EN77" s="344"/>
      <c r="EO77" s="345"/>
      <c r="EP77" s="171">
        <f t="shared" si="95"/>
        <v>0</v>
      </c>
      <c r="EQ77" s="171">
        <f t="shared" si="96"/>
        <v>0</v>
      </c>
      <c r="ER77" s="171">
        <f t="shared" si="97"/>
        <v>0</v>
      </c>
      <c r="ES77" s="171">
        <f t="shared" si="98"/>
        <v>0</v>
      </c>
      <c r="ET77" s="171">
        <f t="shared" si="99"/>
        <v>0</v>
      </c>
      <c r="EU77" s="171">
        <f t="shared" si="100"/>
        <v>0</v>
      </c>
      <c r="EV77" s="172">
        <f t="shared" si="101"/>
        <v>0</v>
      </c>
      <c r="EW77" s="173"/>
      <c r="EX77" s="248">
        <f t="shared" si="103"/>
        <v>0</v>
      </c>
      <c r="EY77" s="174">
        <f>(L77*regular)+(M77*Cadeirantee)</f>
        <v>0</v>
      </c>
      <c r="EZ77" s="249">
        <f>SUMIF(FG77:GJ77,"&gt;0")</f>
        <v>0</v>
      </c>
      <c r="FA77" s="249">
        <f>SUMIF(FG77:GJ77,"&lt;0")+SUMIF(GN77:HP77,"&lt;0")</f>
        <v>0</v>
      </c>
      <c r="FB77" s="174">
        <v>0</v>
      </c>
      <c r="FC77" s="126">
        <f>N77*km*'VALORES TABELA'!$B$13</f>
        <v>0</v>
      </c>
      <c r="FD77" s="250">
        <f t="shared" ref="FD77:FD80" si="104">GL77</f>
        <v>0</v>
      </c>
      <c r="FE77" s="105"/>
      <c r="FF77" s="119"/>
      <c r="FG77" s="119"/>
      <c r="FH77" s="119"/>
      <c r="FI77" s="119"/>
      <c r="FJ77" s="119"/>
      <c r="FK77" s="119"/>
      <c r="FL77" s="119"/>
      <c r="FM77" s="119"/>
      <c r="FN77" s="119"/>
      <c r="FO77" s="119"/>
      <c r="FP77" s="119"/>
      <c r="FQ77" s="119"/>
      <c r="FR77" s="119"/>
      <c r="FS77" s="119"/>
      <c r="FT77" s="119"/>
      <c r="FU77" s="119"/>
      <c r="FV77" s="119"/>
      <c r="FW77" s="119"/>
      <c r="FX77" s="119"/>
      <c r="FY77" s="119"/>
      <c r="FZ77" s="119"/>
      <c r="GA77" s="119"/>
      <c r="GB77" s="119"/>
      <c r="GC77" s="119"/>
      <c r="GD77" s="119"/>
      <c r="GE77" s="119"/>
      <c r="GF77" s="119"/>
      <c r="GG77" s="119"/>
      <c r="GH77" s="119"/>
      <c r="GI77" s="119"/>
      <c r="GJ77" s="119"/>
      <c r="GK77" s="251"/>
      <c r="GL77" s="103">
        <f t="shared" si="102"/>
        <v>0</v>
      </c>
      <c r="GM77" s="124"/>
      <c r="GN77" s="104"/>
      <c r="GO77" s="104"/>
      <c r="GP77" s="104"/>
      <c r="GQ77" s="104"/>
      <c r="GR77" s="104"/>
      <c r="GS77" s="104"/>
      <c r="GT77" s="104"/>
      <c r="GU77" s="104"/>
      <c r="GV77" s="104"/>
      <c r="GW77" s="104"/>
      <c r="GX77" s="104"/>
      <c r="GY77" s="104"/>
      <c r="GZ77" s="104"/>
      <c r="HA77" s="104"/>
      <c r="HB77" s="104"/>
      <c r="HC77" s="104"/>
      <c r="HD77" s="104"/>
      <c r="HE77" s="104"/>
      <c r="HF77" s="104"/>
      <c r="HG77" s="104"/>
      <c r="HH77" s="104"/>
      <c r="HI77" s="104"/>
      <c r="HJ77" s="104"/>
      <c r="HK77" s="104"/>
      <c r="HL77" s="104"/>
      <c r="HM77" s="104"/>
      <c r="HN77" s="104"/>
      <c r="HO77" s="104"/>
      <c r="HP77" s="104"/>
      <c r="HQ77" s="64"/>
      <c r="HR77" s="64"/>
      <c r="HS77" s="64"/>
      <c r="HT77" s="64"/>
      <c r="HU77" s="64"/>
      <c r="HV77" s="64"/>
      <c r="HW77" s="105"/>
      <c r="HX77" s="64"/>
      <c r="HY77" s="280">
        <f t="shared" ref="HY77:HY80" si="105">IF(ISTEXT(EM77), VALUE(EM77), EM77)</f>
        <v>0</v>
      </c>
      <c r="HZ77" s="280">
        <f t="shared" ref="HZ77:HZ80" si="106">IF(ISTEXT(EN77), VALUE(EN77), EN77)</f>
        <v>0</v>
      </c>
      <c r="IA77" s="280">
        <f t="shared" ref="IA77:IA80" si="107">IF(ISTEXT(EO77), VALUE(EO77), EO77)</f>
        <v>0</v>
      </c>
      <c r="IB77" s="64"/>
      <c r="IC77" s="64"/>
    </row>
    <row r="78" spans="1:237" s="106" customFormat="1" ht="22.5" customHeight="1" x14ac:dyDescent="0.25">
      <c r="A78" s="368" t="s">
        <v>3252</v>
      </c>
      <c r="B78" s="369" t="s">
        <v>3253</v>
      </c>
      <c r="C78" s="375" t="s">
        <v>3193</v>
      </c>
      <c r="D78" s="371" t="s">
        <v>3254</v>
      </c>
      <c r="E78" s="371" t="s">
        <v>3255</v>
      </c>
      <c r="F78" s="376" t="s">
        <v>3181</v>
      </c>
      <c r="G78" s="376" t="s">
        <v>3182</v>
      </c>
      <c r="H78" s="373" t="s">
        <v>2809</v>
      </c>
      <c r="I78" s="374" t="s">
        <v>2809</v>
      </c>
      <c r="J78" s="421" t="s">
        <v>3183</v>
      </c>
      <c r="K78" s="422" t="s">
        <v>3186</v>
      </c>
      <c r="L78" s="329">
        <f>CONTINUA!BV78</f>
        <v>0</v>
      </c>
      <c r="M78" s="329">
        <f>CONTINUA!BW78</f>
        <v>0</v>
      </c>
      <c r="N78" s="895"/>
      <c r="O78" s="896" t="s">
        <v>3418</v>
      </c>
      <c r="P78" s="897">
        <v>0</v>
      </c>
      <c r="Q78" s="400"/>
      <c r="R78" s="401"/>
      <c r="S78" s="400"/>
      <c r="T78" s="401"/>
      <c r="U78" s="400"/>
      <c r="V78" s="401"/>
      <c r="W78" s="400"/>
      <c r="X78" s="401"/>
      <c r="Y78" s="400"/>
      <c r="Z78" s="401"/>
      <c r="AA78" s="400"/>
      <c r="AB78" s="401"/>
      <c r="AC78" s="400"/>
      <c r="AD78" s="401"/>
      <c r="AE78" s="400"/>
      <c r="AF78" s="401"/>
      <c r="AG78" s="400"/>
      <c r="AH78" s="401"/>
      <c r="AI78" s="400"/>
      <c r="AJ78" s="401"/>
      <c r="AK78" s="400"/>
      <c r="AL78" s="401"/>
      <c r="AM78" s="400"/>
      <c r="AN78" s="401"/>
      <c r="AO78" s="400"/>
      <c r="AP78" s="401"/>
      <c r="AQ78" s="400"/>
      <c r="AR78" s="401"/>
      <c r="AS78" s="400"/>
      <c r="AT78" s="401"/>
      <c r="AU78" s="400"/>
      <c r="AV78" s="401"/>
      <c r="AW78" s="400"/>
      <c r="AX78" s="401"/>
      <c r="AY78" s="400"/>
      <c r="AZ78" s="401"/>
      <c r="BA78" s="400"/>
      <c r="BB78" s="401"/>
      <c r="BC78" s="400"/>
      <c r="BD78" s="401"/>
      <c r="BE78" s="400"/>
      <c r="BF78" s="401"/>
      <c r="BG78" s="400"/>
      <c r="BH78" s="401"/>
      <c r="BI78" s="400"/>
      <c r="BJ78" s="401"/>
      <c r="BK78" s="400"/>
      <c r="BL78" s="401"/>
      <c r="BM78" s="400"/>
      <c r="BN78" s="401"/>
      <c r="BO78" s="400"/>
      <c r="BP78" s="401"/>
      <c r="BQ78" s="400"/>
      <c r="BR78" s="401"/>
      <c r="BS78" s="400"/>
      <c r="BT78" s="401"/>
      <c r="BU78" s="400"/>
      <c r="BV78" s="401"/>
      <c r="BW78" s="400"/>
      <c r="BX78" s="401"/>
      <c r="BY78" s="400"/>
      <c r="BZ78" s="401"/>
      <c r="CA78" s="400"/>
      <c r="CB78" s="401"/>
      <c r="CC78" s="400"/>
      <c r="CD78" s="401"/>
      <c r="CE78" s="400"/>
      <c r="CF78" s="401"/>
      <c r="CG78" s="400"/>
      <c r="CH78" s="401"/>
      <c r="CI78" s="400"/>
      <c r="CJ78" s="401"/>
      <c r="CK78" s="400"/>
      <c r="CL78" s="401"/>
      <c r="CM78" s="400"/>
      <c r="CN78" s="401"/>
      <c r="CO78" s="400"/>
      <c r="CP78" s="401"/>
      <c r="CQ78" s="400"/>
      <c r="CR78" s="401"/>
      <c r="CS78" s="400"/>
      <c r="CT78" s="401"/>
      <c r="CU78" s="400"/>
      <c r="CV78" s="401"/>
      <c r="CW78" s="400"/>
      <c r="CX78" s="401"/>
      <c r="CY78" s="400"/>
      <c r="CZ78" s="401"/>
      <c r="DA78" s="400"/>
      <c r="DB78" s="401"/>
      <c r="DC78" s="400"/>
      <c r="DD78" s="401"/>
      <c r="DE78" s="400"/>
      <c r="DF78" s="401"/>
      <c r="DG78" s="400"/>
      <c r="DH78" s="401"/>
      <c r="DI78" s="400"/>
      <c r="DJ78" s="401"/>
      <c r="DK78" s="400"/>
      <c r="DL78" s="401"/>
      <c r="DM78" s="400"/>
      <c r="DN78" s="401"/>
      <c r="DO78" s="400"/>
      <c r="DP78" s="401"/>
      <c r="DQ78" s="400"/>
      <c r="DR78" s="401"/>
      <c r="DS78" s="400"/>
      <c r="DT78" s="401"/>
      <c r="DU78" s="400"/>
      <c r="DV78" s="401"/>
      <c r="DW78" s="400"/>
      <c r="DX78" s="401"/>
      <c r="DY78" s="400"/>
      <c r="DZ78" s="401"/>
      <c r="EA78" s="400"/>
      <c r="EB78" s="401"/>
      <c r="EC78" s="400"/>
      <c r="ED78" s="401"/>
      <c r="EE78" s="400"/>
      <c r="EF78" s="401"/>
      <c r="EG78" s="400"/>
      <c r="EH78" s="401"/>
      <c r="EI78" s="400"/>
      <c r="EJ78" s="447"/>
      <c r="EK78" s="511"/>
      <c r="EL78" s="514"/>
      <c r="EM78" s="448"/>
      <c r="EN78" s="344"/>
      <c r="EO78" s="345"/>
      <c r="EP78" s="171">
        <f t="shared" si="95"/>
        <v>0</v>
      </c>
      <c r="EQ78" s="171">
        <f t="shared" si="96"/>
        <v>0</v>
      </c>
      <c r="ER78" s="171">
        <f t="shared" si="97"/>
        <v>0</v>
      </c>
      <c r="ES78" s="171">
        <f t="shared" si="98"/>
        <v>0</v>
      </c>
      <c r="ET78" s="171">
        <f t="shared" si="99"/>
        <v>0</v>
      </c>
      <c r="EU78" s="171">
        <f t="shared" si="100"/>
        <v>0</v>
      </c>
      <c r="EV78" s="172">
        <f t="shared" si="101"/>
        <v>0</v>
      </c>
      <c r="EW78" s="125"/>
      <c r="EX78" s="248">
        <f t="shared" si="103"/>
        <v>0</v>
      </c>
      <c r="EY78" s="174">
        <f>(L78*regular)+(M78*Cadeirantee)</f>
        <v>0</v>
      </c>
      <c r="EZ78" s="249">
        <f>SUMIF(FG78:GJ78,"&gt;0")</f>
        <v>0</v>
      </c>
      <c r="FA78" s="249">
        <f>SUMIF(FG78:GJ78,"&lt;0")+SUMIF(GN78:HP78,"&lt;0")</f>
        <v>0</v>
      </c>
      <c r="FB78" s="174">
        <v>0</v>
      </c>
      <c r="FC78" s="126">
        <f>N78*km*'VALORES TABELA'!$B$13</f>
        <v>0</v>
      </c>
      <c r="FD78" s="250">
        <f t="shared" si="104"/>
        <v>0</v>
      </c>
      <c r="FE78" s="105"/>
      <c r="FF78" s="108"/>
      <c r="FG78" s="108"/>
      <c r="FH78" s="108"/>
      <c r="FI78" s="108"/>
      <c r="FJ78" s="108"/>
      <c r="FK78" s="108"/>
      <c r="FL78" s="108"/>
      <c r="FM78" s="108"/>
      <c r="FN78" s="108"/>
      <c r="FO78" s="108"/>
      <c r="FP78" s="108"/>
      <c r="FQ78" s="108"/>
      <c r="FR78" s="108"/>
      <c r="FS78" s="108"/>
      <c r="FT78" s="108"/>
      <c r="FU78" s="108"/>
      <c r="FV78" s="108"/>
      <c r="FW78" s="108"/>
      <c r="FX78" s="108"/>
      <c r="FY78" s="108"/>
      <c r="FZ78" s="108"/>
      <c r="GA78" s="108"/>
      <c r="GB78" s="108"/>
      <c r="GC78" s="108"/>
      <c r="GD78" s="108"/>
      <c r="GE78" s="108"/>
      <c r="GF78" s="108"/>
      <c r="GG78" s="108"/>
      <c r="GH78" s="108"/>
      <c r="GI78" s="108"/>
      <c r="GJ78" s="108"/>
      <c r="GK78" s="251"/>
      <c r="GL78" s="103">
        <f t="shared" si="102"/>
        <v>0</v>
      </c>
      <c r="GM78" s="124"/>
      <c r="GN78" s="104"/>
      <c r="GO78" s="104"/>
      <c r="GP78" s="104"/>
      <c r="GQ78" s="104"/>
      <c r="GR78" s="104"/>
      <c r="GS78" s="104"/>
      <c r="GT78" s="104"/>
      <c r="GU78" s="104"/>
      <c r="GV78" s="104"/>
      <c r="GW78" s="104"/>
      <c r="GX78" s="104"/>
      <c r="GY78" s="104"/>
      <c r="GZ78" s="104"/>
      <c r="HA78" s="104"/>
      <c r="HB78" s="104"/>
      <c r="HC78" s="104"/>
      <c r="HD78" s="104"/>
      <c r="HE78" s="104"/>
      <c r="HF78" s="104"/>
      <c r="HG78" s="104"/>
      <c r="HH78" s="104"/>
      <c r="HI78" s="104"/>
      <c r="HJ78" s="104"/>
      <c r="HK78" s="104"/>
      <c r="HL78" s="104"/>
      <c r="HM78" s="104"/>
      <c r="HN78" s="104"/>
      <c r="HO78" s="104"/>
      <c r="HP78" s="104"/>
      <c r="HQ78" s="64"/>
      <c r="HR78" s="64"/>
      <c r="HS78" s="64"/>
      <c r="HT78" s="64"/>
      <c r="HU78" s="64"/>
      <c r="HV78" s="64"/>
      <c r="HW78" s="105"/>
      <c r="HX78" s="64"/>
      <c r="HY78" s="280">
        <f t="shared" si="105"/>
        <v>0</v>
      </c>
      <c r="HZ78" s="280">
        <f t="shared" si="106"/>
        <v>0</v>
      </c>
      <c r="IA78" s="280">
        <f t="shared" si="107"/>
        <v>0</v>
      </c>
      <c r="IB78" s="64"/>
      <c r="IC78" s="64"/>
    </row>
    <row r="79" spans="1:237" s="106" customFormat="1" ht="22.5" customHeight="1" x14ac:dyDescent="0.25">
      <c r="A79" s="368" t="s">
        <v>3252</v>
      </c>
      <c r="B79" s="369" t="s">
        <v>3253</v>
      </c>
      <c r="C79" s="375" t="s">
        <v>3193</v>
      </c>
      <c r="D79" s="371" t="s">
        <v>3254</v>
      </c>
      <c r="E79" s="371" t="s">
        <v>3255</v>
      </c>
      <c r="F79" s="376" t="s">
        <v>3181</v>
      </c>
      <c r="G79" s="376" t="s">
        <v>3182</v>
      </c>
      <c r="H79" s="373" t="s">
        <v>2809</v>
      </c>
      <c r="I79" s="374" t="s">
        <v>2809</v>
      </c>
      <c r="J79" s="421" t="s">
        <v>3183</v>
      </c>
      <c r="K79" s="423" t="s">
        <v>3187</v>
      </c>
      <c r="L79" s="329">
        <f>CONTINUA!BV79</f>
        <v>0</v>
      </c>
      <c r="M79" s="329">
        <f>CONTINUA!BW79</f>
        <v>0</v>
      </c>
      <c r="N79" s="895"/>
      <c r="O79" s="896" t="s">
        <v>3418</v>
      </c>
      <c r="P79" s="897">
        <v>0</v>
      </c>
      <c r="Q79" s="400"/>
      <c r="R79" s="401"/>
      <c r="S79" s="400"/>
      <c r="T79" s="401"/>
      <c r="U79" s="400"/>
      <c r="V79" s="401"/>
      <c r="W79" s="400"/>
      <c r="X79" s="401"/>
      <c r="Y79" s="400"/>
      <c r="Z79" s="401"/>
      <c r="AA79" s="400"/>
      <c r="AB79" s="401"/>
      <c r="AC79" s="400"/>
      <c r="AD79" s="401"/>
      <c r="AE79" s="400"/>
      <c r="AF79" s="401"/>
      <c r="AG79" s="400"/>
      <c r="AH79" s="401"/>
      <c r="AI79" s="400"/>
      <c r="AJ79" s="401"/>
      <c r="AK79" s="400"/>
      <c r="AL79" s="401"/>
      <c r="AM79" s="400"/>
      <c r="AN79" s="401"/>
      <c r="AO79" s="400"/>
      <c r="AP79" s="401"/>
      <c r="AQ79" s="400"/>
      <c r="AR79" s="401"/>
      <c r="AS79" s="400"/>
      <c r="AT79" s="401"/>
      <c r="AU79" s="400"/>
      <c r="AV79" s="401"/>
      <c r="AW79" s="400"/>
      <c r="AX79" s="401"/>
      <c r="AY79" s="400"/>
      <c r="AZ79" s="401"/>
      <c r="BA79" s="400"/>
      <c r="BB79" s="401"/>
      <c r="BC79" s="400"/>
      <c r="BD79" s="401"/>
      <c r="BE79" s="400"/>
      <c r="BF79" s="401"/>
      <c r="BG79" s="400"/>
      <c r="BH79" s="401"/>
      <c r="BI79" s="400"/>
      <c r="BJ79" s="401"/>
      <c r="BK79" s="400"/>
      <c r="BL79" s="401"/>
      <c r="BM79" s="400"/>
      <c r="BN79" s="401"/>
      <c r="BO79" s="400"/>
      <c r="BP79" s="401"/>
      <c r="BQ79" s="400"/>
      <c r="BR79" s="401"/>
      <c r="BS79" s="400"/>
      <c r="BT79" s="401"/>
      <c r="BU79" s="400"/>
      <c r="BV79" s="401"/>
      <c r="BW79" s="400"/>
      <c r="BX79" s="401"/>
      <c r="BY79" s="400"/>
      <c r="BZ79" s="401"/>
      <c r="CA79" s="400"/>
      <c r="CB79" s="401"/>
      <c r="CC79" s="400"/>
      <c r="CD79" s="401"/>
      <c r="CE79" s="400"/>
      <c r="CF79" s="401"/>
      <c r="CG79" s="400"/>
      <c r="CH79" s="401"/>
      <c r="CI79" s="400"/>
      <c r="CJ79" s="401"/>
      <c r="CK79" s="400"/>
      <c r="CL79" s="401"/>
      <c r="CM79" s="400"/>
      <c r="CN79" s="401"/>
      <c r="CO79" s="400"/>
      <c r="CP79" s="401"/>
      <c r="CQ79" s="400"/>
      <c r="CR79" s="401"/>
      <c r="CS79" s="400"/>
      <c r="CT79" s="401"/>
      <c r="CU79" s="400"/>
      <c r="CV79" s="401"/>
      <c r="CW79" s="400"/>
      <c r="CX79" s="401"/>
      <c r="CY79" s="400"/>
      <c r="CZ79" s="401"/>
      <c r="DA79" s="400"/>
      <c r="DB79" s="401"/>
      <c r="DC79" s="400"/>
      <c r="DD79" s="401"/>
      <c r="DE79" s="400"/>
      <c r="DF79" s="401"/>
      <c r="DG79" s="400"/>
      <c r="DH79" s="401"/>
      <c r="DI79" s="400"/>
      <c r="DJ79" s="401"/>
      <c r="DK79" s="400"/>
      <c r="DL79" s="401"/>
      <c r="DM79" s="400"/>
      <c r="DN79" s="401"/>
      <c r="DO79" s="400"/>
      <c r="DP79" s="401"/>
      <c r="DQ79" s="400"/>
      <c r="DR79" s="401"/>
      <c r="DS79" s="400"/>
      <c r="DT79" s="401"/>
      <c r="DU79" s="400"/>
      <c r="DV79" s="401"/>
      <c r="DW79" s="400"/>
      <c r="DX79" s="401"/>
      <c r="DY79" s="400"/>
      <c r="DZ79" s="401"/>
      <c r="EA79" s="400"/>
      <c r="EB79" s="401"/>
      <c r="EC79" s="400"/>
      <c r="ED79" s="401"/>
      <c r="EE79" s="400"/>
      <c r="EF79" s="401"/>
      <c r="EG79" s="400"/>
      <c r="EH79" s="401"/>
      <c r="EI79" s="400"/>
      <c r="EJ79" s="447"/>
      <c r="EK79" s="511"/>
      <c r="EL79" s="514"/>
      <c r="EM79" s="448"/>
      <c r="EN79" s="344"/>
      <c r="EO79" s="345"/>
      <c r="EP79" s="171">
        <f t="shared" si="95"/>
        <v>0</v>
      </c>
      <c r="EQ79" s="171">
        <f t="shared" si="96"/>
        <v>0</v>
      </c>
      <c r="ER79" s="171">
        <f t="shared" si="97"/>
        <v>0</v>
      </c>
      <c r="ES79" s="171">
        <f t="shared" si="98"/>
        <v>0</v>
      </c>
      <c r="ET79" s="171">
        <f t="shared" si="99"/>
        <v>0</v>
      </c>
      <c r="EU79" s="171">
        <f t="shared" si="100"/>
        <v>0</v>
      </c>
      <c r="EV79" s="172">
        <f t="shared" si="101"/>
        <v>0</v>
      </c>
      <c r="EW79" s="127"/>
      <c r="EX79" s="248">
        <f t="shared" si="103"/>
        <v>0</v>
      </c>
      <c r="EY79" s="174">
        <f>(L79*regular)+(M79*Cadeirantee)</f>
        <v>0</v>
      </c>
      <c r="EZ79" s="249">
        <f>SUMIF(FG79:GJ79,"&gt;0")</f>
        <v>0</v>
      </c>
      <c r="FA79" s="249">
        <f>SUMIF(FG79:GJ79,"&lt;0")+SUMIF(GN79:HP79,"&lt;0")</f>
        <v>0</v>
      </c>
      <c r="FB79" s="174">
        <v>0</v>
      </c>
      <c r="FC79" s="126">
        <f>N79*km*'VALORES TABELA'!$B$13</f>
        <v>0</v>
      </c>
      <c r="FD79" s="250">
        <f t="shared" si="104"/>
        <v>0</v>
      </c>
      <c r="FE79" s="105"/>
      <c r="FF79" s="118"/>
      <c r="FG79" s="118"/>
      <c r="FH79" s="118"/>
      <c r="FI79" s="118"/>
      <c r="FJ79" s="118"/>
      <c r="FK79" s="118"/>
      <c r="FL79" s="118"/>
      <c r="FM79" s="118"/>
      <c r="FN79" s="118"/>
      <c r="FO79" s="118"/>
      <c r="FP79" s="118"/>
      <c r="FQ79" s="118"/>
      <c r="FR79" s="118"/>
      <c r="FS79" s="118"/>
      <c r="FT79" s="118"/>
      <c r="FU79" s="118"/>
      <c r="FV79" s="118"/>
      <c r="FW79" s="118"/>
      <c r="FX79" s="118"/>
      <c r="FY79" s="118"/>
      <c r="FZ79" s="118"/>
      <c r="GA79" s="118"/>
      <c r="GB79" s="118"/>
      <c r="GC79" s="118"/>
      <c r="GD79" s="118"/>
      <c r="GE79" s="118"/>
      <c r="GF79" s="118"/>
      <c r="GG79" s="118"/>
      <c r="GH79" s="118"/>
      <c r="GI79" s="118"/>
      <c r="GJ79" s="118"/>
      <c r="GK79" s="252"/>
      <c r="GL79" s="103">
        <f t="shared" si="102"/>
        <v>0</v>
      </c>
      <c r="GM79" s="124"/>
      <c r="GN79" s="104"/>
      <c r="GO79" s="104"/>
      <c r="GP79" s="104"/>
      <c r="GQ79" s="104"/>
      <c r="GR79" s="104"/>
      <c r="GS79" s="104"/>
      <c r="GT79" s="104"/>
      <c r="GU79" s="104"/>
      <c r="GV79" s="104"/>
      <c r="GW79" s="104"/>
      <c r="GX79" s="104"/>
      <c r="GY79" s="104"/>
      <c r="GZ79" s="104"/>
      <c r="HA79" s="104"/>
      <c r="HB79" s="104"/>
      <c r="HC79" s="104"/>
      <c r="HD79" s="104"/>
      <c r="HE79" s="104"/>
      <c r="HF79" s="104"/>
      <c r="HG79" s="104"/>
      <c r="HH79" s="104"/>
      <c r="HI79" s="104"/>
      <c r="HJ79" s="104"/>
      <c r="HK79" s="104"/>
      <c r="HL79" s="104"/>
      <c r="HM79" s="104"/>
      <c r="HN79" s="104"/>
      <c r="HO79" s="104"/>
      <c r="HP79" s="104"/>
      <c r="HQ79" s="64"/>
      <c r="HR79" s="65"/>
      <c r="HS79" s="65"/>
      <c r="HT79" s="65"/>
      <c r="HU79" s="65"/>
      <c r="HV79" s="65"/>
      <c r="HW79" s="105"/>
      <c r="HX79" s="65"/>
      <c r="HY79" s="280">
        <f t="shared" si="105"/>
        <v>0</v>
      </c>
      <c r="HZ79" s="280">
        <f t="shared" si="106"/>
        <v>0</v>
      </c>
      <c r="IA79" s="280">
        <f t="shared" si="107"/>
        <v>0</v>
      </c>
      <c r="IB79" s="65"/>
      <c r="IC79" s="65"/>
    </row>
    <row r="80" spans="1:237" s="106" customFormat="1" ht="22.5" customHeight="1" thickBot="1" x14ac:dyDescent="0.3">
      <c r="A80" s="377" t="s">
        <v>3252</v>
      </c>
      <c r="B80" s="378" t="s">
        <v>3253</v>
      </c>
      <c r="C80" s="379" t="s">
        <v>3193</v>
      </c>
      <c r="D80" s="380" t="s">
        <v>3254</v>
      </c>
      <c r="E80" s="380" t="s">
        <v>3255</v>
      </c>
      <c r="F80" s="381" t="s">
        <v>3181</v>
      </c>
      <c r="G80" s="381" t="s">
        <v>3182</v>
      </c>
      <c r="H80" s="382" t="s">
        <v>2809</v>
      </c>
      <c r="I80" s="383" t="s">
        <v>2809</v>
      </c>
      <c r="J80" s="421" t="s">
        <v>3183</v>
      </c>
      <c r="K80" s="424" t="s">
        <v>60</v>
      </c>
      <c r="L80" s="329">
        <f>CONTINUA!BV80</f>
        <v>0</v>
      </c>
      <c r="M80" s="329">
        <f>CONTINUA!BW80</f>
        <v>0</v>
      </c>
      <c r="N80" s="895"/>
      <c r="O80" s="896" t="s">
        <v>3418</v>
      </c>
      <c r="P80" s="897">
        <v>0</v>
      </c>
      <c r="Q80" s="400"/>
      <c r="R80" s="401"/>
      <c r="S80" s="400"/>
      <c r="T80" s="401"/>
      <c r="U80" s="400"/>
      <c r="V80" s="401"/>
      <c r="W80" s="400"/>
      <c r="X80" s="401"/>
      <c r="Y80" s="400"/>
      <c r="Z80" s="401"/>
      <c r="AA80" s="400"/>
      <c r="AB80" s="401"/>
      <c r="AC80" s="400"/>
      <c r="AD80" s="401"/>
      <c r="AE80" s="400"/>
      <c r="AF80" s="401"/>
      <c r="AG80" s="400"/>
      <c r="AH80" s="401"/>
      <c r="AI80" s="400"/>
      <c r="AJ80" s="401"/>
      <c r="AK80" s="400"/>
      <c r="AL80" s="401"/>
      <c r="AM80" s="400"/>
      <c r="AN80" s="401"/>
      <c r="AO80" s="400"/>
      <c r="AP80" s="401"/>
      <c r="AQ80" s="400"/>
      <c r="AR80" s="401"/>
      <c r="AS80" s="400"/>
      <c r="AT80" s="401"/>
      <c r="AU80" s="400"/>
      <c r="AV80" s="401"/>
      <c r="AW80" s="400"/>
      <c r="AX80" s="401"/>
      <c r="AY80" s="400"/>
      <c r="AZ80" s="401"/>
      <c r="BA80" s="400"/>
      <c r="BB80" s="401"/>
      <c r="BC80" s="400"/>
      <c r="BD80" s="401"/>
      <c r="BE80" s="400"/>
      <c r="BF80" s="401"/>
      <c r="BG80" s="400"/>
      <c r="BH80" s="401"/>
      <c r="BI80" s="400"/>
      <c r="BJ80" s="401"/>
      <c r="BK80" s="400"/>
      <c r="BL80" s="401"/>
      <c r="BM80" s="400"/>
      <c r="BN80" s="401"/>
      <c r="BO80" s="400"/>
      <c r="BP80" s="401"/>
      <c r="BQ80" s="400"/>
      <c r="BR80" s="401"/>
      <c r="BS80" s="400"/>
      <c r="BT80" s="401"/>
      <c r="BU80" s="400"/>
      <c r="BV80" s="401"/>
      <c r="BW80" s="400"/>
      <c r="BX80" s="401"/>
      <c r="BY80" s="400"/>
      <c r="BZ80" s="401"/>
      <c r="CA80" s="400"/>
      <c r="CB80" s="401"/>
      <c r="CC80" s="400"/>
      <c r="CD80" s="401"/>
      <c r="CE80" s="400"/>
      <c r="CF80" s="401"/>
      <c r="CG80" s="400"/>
      <c r="CH80" s="401"/>
      <c r="CI80" s="400"/>
      <c r="CJ80" s="401"/>
      <c r="CK80" s="400"/>
      <c r="CL80" s="401"/>
      <c r="CM80" s="400"/>
      <c r="CN80" s="401"/>
      <c r="CO80" s="400"/>
      <c r="CP80" s="401"/>
      <c r="CQ80" s="400"/>
      <c r="CR80" s="401"/>
      <c r="CS80" s="400"/>
      <c r="CT80" s="401"/>
      <c r="CU80" s="400"/>
      <c r="CV80" s="401"/>
      <c r="CW80" s="400"/>
      <c r="CX80" s="401"/>
      <c r="CY80" s="400"/>
      <c r="CZ80" s="401"/>
      <c r="DA80" s="400"/>
      <c r="DB80" s="401"/>
      <c r="DC80" s="400"/>
      <c r="DD80" s="401"/>
      <c r="DE80" s="400"/>
      <c r="DF80" s="401"/>
      <c r="DG80" s="400"/>
      <c r="DH80" s="401"/>
      <c r="DI80" s="400"/>
      <c r="DJ80" s="401"/>
      <c r="DK80" s="400"/>
      <c r="DL80" s="401"/>
      <c r="DM80" s="400"/>
      <c r="DN80" s="401"/>
      <c r="DO80" s="400"/>
      <c r="DP80" s="401"/>
      <c r="DQ80" s="400"/>
      <c r="DR80" s="401"/>
      <c r="DS80" s="400"/>
      <c r="DT80" s="401"/>
      <c r="DU80" s="400"/>
      <c r="DV80" s="401"/>
      <c r="DW80" s="400"/>
      <c r="DX80" s="401"/>
      <c r="DY80" s="400"/>
      <c r="DZ80" s="401"/>
      <c r="EA80" s="400"/>
      <c r="EB80" s="401"/>
      <c r="EC80" s="400"/>
      <c r="ED80" s="401"/>
      <c r="EE80" s="400"/>
      <c r="EF80" s="401"/>
      <c r="EG80" s="400"/>
      <c r="EH80" s="401"/>
      <c r="EI80" s="400"/>
      <c r="EJ80" s="447"/>
      <c r="EK80" s="512"/>
      <c r="EL80" s="515"/>
      <c r="EM80" s="450"/>
      <c r="EN80" s="348"/>
      <c r="EO80" s="348"/>
      <c r="EP80" s="179">
        <f t="shared" si="95"/>
        <v>0</v>
      </c>
      <c r="EQ80" s="179">
        <f t="shared" si="96"/>
        <v>0</v>
      </c>
      <c r="ER80" s="179">
        <f t="shared" si="97"/>
        <v>0</v>
      </c>
      <c r="ES80" s="179">
        <f t="shared" si="98"/>
        <v>0</v>
      </c>
      <c r="ET80" s="179">
        <f t="shared" si="99"/>
        <v>0</v>
      </c>
      <c r="EU80" s="179">
        <f t="shared" si="100"/>
        <v>0</v>
      </c>
      <c r="EV80" s="172">
        <f t="shared" si="101"/>
        <v>0</v>
      </c>
      <c r="EW80" s="253"/>
      <c r="EX80" s="254">
        <v>0</v>
      </c>
      <c r="EY80" s="180">
        <v>0</v>
      </c>
      <c r="EZ80" s="255">
        <v>0</v>
      </c>
      <c r="FA80" s="255">
        <v>0</v>
      </c>
      <c r="FB80" s="180">
        <f>SUM(FF80:GI80)/2</f>
        <v>0</v>
      </c>
      <c r="FC80" s="256">
        <f>N80*km*'VALORES TABELA'!$B$13</f>
        <v>0</v>
      </c>
      <c r="FD80" s="250">
        <f t="shared" si="104"/>
        <v>0</v>
      </c>
      <c r="FE80" s="257"/>
      <c r="FF80" s="181">
        <f>((Q80+S80)*Percapita)+((R80+T80)*Cadeirante)</f>
        <v>0</v>
      </c>
      <c r="FG80" s="181">
        <f>((U80+W80)*Percapita/30*FG$4)+((V80+X80)*Cadeirante/30*FG$4)</f>
        <v>0</v>
      </c>
      <c r="FH80" s="181">
        <f>((Y80+AA80)*Percapita/30*FH$4)+((Z80+AB80)*Cadeirante/30*FH$4)</f>
        <v>0</v>
      </c>
      <c r="FI80" s="181">
        <f>((AC80+AE80)*Percapita/30*FI$4)+((AD80+AF80)*Cadeirante/30*FI$4)</f>
        <v>0</v>
      </c>
      <c r="FJ80" s="181">
        <f>((AG80+AI80)*Percapita/30*FJ$4)+((AH80+AJ80)*Cadeirante/30*FJ$4)</f>
        <v>0</v>
      </c>
      <c r="FK80" s="181">
        <f>((AK80+AM80)*Percapita/30*FK$4)+((AL80+AN80)*Cadeirante/30*FK$4)</f>
        <v>0</v>
      </c>
      <c r="FL80" s="181">
        <f>((AO80+AQ80)*Percapita/30*FL$4)+((AP80+AR80)*Cadeirante/30*FL$4)</f>
        <v>0</v>
      </c>
      <c r="FM80" s="181">
        <f>((AS80+AU80)*Percapita/30*FM$4)+((AT80+AV80)*Cadeirante/30*FM$4)</f>
        <v>0</v>
      </c>
      <c r="FN80" s="181">
        <f>((AW80+AY80)*Percapita/30*FN$4)+((AX80+AZ80)*Cadeirante/30*FN$4)</f>
        <v>0</v>
      </c>
      <c r="FO80" s="181">
        <f>((BA80+BC80)*Percapita/30*FO$4)+((BB80+BD80)*Cadeirante/30*FO$4)</f>
        <v>0</v>
      </c>
      <c r="FP80" s="181">
        <f>((BE80+BG80)*Percapita/30*FP$4)+((BF80+BH80)*Cadeirante/30*FP$4)</f>
        <v>0</v>
      </c>
      <c r="FQ80" s="181">
        <f>((BI80+BK80)*Percapita/30*FQ$4)+((BJ80+BL80)*Cadeirante/30*FQ$4)</f>
        <v>0</v>
      </c>
      <c r="FR80" s="181">
        <f>((BM80+BO80)*Percapita/30*FR$4)+((BN80+BP80)*Cadeirante/30*FR$4)</f>
        <v>0</v>
      </c>
      <c r="FS80" s="181">
        <f>((BQ80+BS80)*Percapita/30*FS$4)+((BR80+BT80)*Cadeirante/30*FS$4)</f>
        <v>0</v>
      </c>
      <c r="FT80" s="181">
        <f>((BU80+BW80)*Percapita/30*FT$4)+((BV80+BX80)*Cadeirante/30*FT$4)</f>
        <v>0</v>
      </c>
      <c r="FU80" s="181">
        <f>((BY80+CA80)*Percapita/30*FU$4)+((BZ80+CB80)*Cadeirante/30*FU$4)</f>
        <v>0</v>
      </c>
      <c r="FV80" s="181">
        <f>((CC80+CE80)*Percapita/30*FV$4)+((CD80+CF80)*Cadeirante/30*FV$4)</f>
        <v>0</v>
      </c>
      <c r="FW80" s="181">
        <f>((CG80+CI80)*Percapita/30*FW$4)+((CI80+CK80)*Cadeirante/30*FW$4)</f>
        <v>0</v>
      </c>
      <c r="FX80" s="181">
        <f>((CK80+CM80)*Percapita/30*FX$4)+((CL80+CN80)*Cadeirante/30*FX$4)</f>
        <v>0</v>
      </c>
      <c r="FY80" s="181">
        <f>((CO80+CQ80)*Percapita/30*FY$4)+((CP80+CR80)*Cadeirante/30*FY$4)</f>
        <v>0</v>
      </c>
      <c r="FZ80" s="181">
        <f>((CS80+CU80)*Percapita/30*FZ$4)+((CT80+CV80)*Cadeirante/30*FZ$4)</f>
        <v>0</v>
      </c>
      <c r="GA80" s="181">
        <f>((CW80+CY80)*Percapita/30*GA$4)+((CX80+CZ80)*Cadeirante/30*GA$4)</f>
        <v>0</v>
      </c>
      <c r="GB80" s="181">
        <f>((DA80+DC80)*Percapita/30*GB$4)+((DB80+DD80)*Cadeirante/30*GB$4)</f>
        <v>0</v>
      </c>
      <c r="GC80" s="181">
        <f>((DE80+DG80)*Percapita/30*GC$4)+((DF80+DH80)*Cadeirante/30*GC$4)</f>
        <v>0</v>
      </c>
      <c r="GD80" s="181">
        <f>((DI80+DK80)*Percapita/30*GD$4)+((DJ80+DL80)*Cadeirante/30*GD$4)</f>
        <v>0</v>
      </c>
      <c r="GE80" s="181">
        <f>((DM80+DO80)*Percapita/30*GE$4)+((DN80+DP80)*Cadeirante/30*GE$4)</f>
        <v>0</v>
      </c>
      <c r="GF80" s="181">
        <f>((DQ80+DS80)*Percapita/30*GF$4)+((DR80+DT80)*Cadeirante/30*GF$4)</f>
        <v>0</v>
      </c>
      <c r="GG80" s="181">
        <f>((DU80+DW80)*Percapita/30*GG$4)+((DV80+DX80)*Cadeirante/30*GG$4)</f>
        <v>0</v>
      </c>
      <c r="GH80" s="181">
        <f>((DY80+EA80)*Percapita/30*GH$4)+((DZ80+EB80)*Cadeirante/30*GH$4)</f>
        <v>0</v>
      </c>
      <c r="GI80" s="181">
        <f>((EC80+EE80)*Percapita/30*GI$4)+((ED80+EF80)*Cadeirante/30*GI$4)</f>
        <v>0</v>
      </c>
      <c r="GJ80" s="181">
        <f>((EG80+EI80)*Percapita)+((EH80+EJ80)*Cadeirante)</f>
        <v>0</v>
      </c>
      <c r="GK80" s="258"/>
      <c r="GL80" s="103">
        <f t="shared" si="102"/>
        <v>0</v>
      </c>
      <c r="GM80" s="124"/>
      <c r="GN80" s="182"/>
      <c r="GO80" s="182"/>
      <c r="GP80" s="182"/>
      <c r="GQ80" s="182"/>
      <c r="GR80" s="182"/>
      <c r="GS80" s="182"/>
      <c r="GT80" s="182"/>
      <c r="GU80" s="182"/>
      <c r="GV80" s="182"/>
      <c r="GW80" s="182"/>
      <c r="GX80" s="182"/>
      <c r="GY80" s="182"/>
      <c r="GZ80" s="182"/>
      <c r="HA80" s="182"/>
      <c r="HB80" s="182"/>
      <c r="HC80" s="182"/>
      <c r="HD80" s="182"/>
      <c r="HE80" s="182"/>
      <c r="HF80" s="182"/>
      <c r="HG80" s="182"/>
      <c r="HH80" s="182"/>
      <c r="HI80" s="182"/>
      <c r="HJ80" s="182"/>
      <c r="HK80" s="182"/>
      <c r="HL80" s="182"/>
      <c r="HM80" s="182"/>
      <c r="HN80" s="182"/>
      <c r="HO80" s="182"/>
      <c r="HP80" s="259"/>
      <c r="HQ80" s="64"/>
      <c r="HW80" s="257"/>
      <c r="HY80" s="280">
        <f t="shared" si="105"/>
        <v>0</v>
      </c>
      <c r="HZ80" s="280">
        <f t="shared" si="106"/>
        <v>0</v>
      </c>
      <c r="IA80" s="280">
        <f t="shared" si="107"/>
        <v>0</v>
      </c>
    </row>
    <row r="81" spans="1:237" s="106" customFormat="1" ht="22.5" customHeight="1" x14ac:dyDescent="0.25">
      <c r="A81" t="s">
        <v>3256</v>
      </c>
      <c r="B81" s="522" t="s">
        <v>3257</v>
      </c>
      <c r="C81" s="523">
        <v>4</v>
      </c>
      <c r="D81" s="524" t="s">
        <v>3258</v>
      </c>
      <c r="E81" s="524" t="s">
        <v>3259</v>
      </c>
      <c r="F81" s="525" t="s">
        <v>3181</v>
      </c>
      <c r="G81" s="525" t="s">
        <v>3182</v>
      </c>
      <c r="H81" s="350" t="s">
        <v>2810</v>
      </c>
      <c r="I81" s="351" t="s">
        <v>2810</v>
      </c>
      <c r="J81" s="409" t="s">
        <v>3183</v>
      </c>
      <c r="K81" s="410" t="s">
        <v>3184</v>
      </c>
      <c r="L81" s="329">
        <f>CONTINUA!BV81</f>
        <v>0</v>
      </c>
      <c r="M81" s="329">
        <f>CONTINUA!BW81</f>
        <v>0</v>
      </c>
      <c r="N81" s="895"/>
      <c r="O81" s="896" t="s">
        <v>3419</v>
      </c>
      <c r="P81" s="897">
        <v>0</v>
      </c>
      <c r="Q81" s="400"/>
      <c r="R81" s="401"/>
      <c r="S81" s="400"/>
      <c r="T81" s="401"/>
      <c r="U81" s="400"/>
      <c r="V81" s="401"/>
      <c r="W81" s="400"/>
      <c r="X81" s="401"/>
      <c r="Y81" s="400"/>
      <c r="Z81" s="401"/>
      <c r="AA81" s="400"/>
      <c r="AB81" s="401"/>
      <c r="AC81" s="400"/>
      <c r="AD81" s="401"/>
      <c r="AE81" s="400"/>
      <c r="AF81" s="401"/>
      <c r="AG81" s="400"/>
      <c r="AH81" s="401"/>
      <c r="AI81" s="400"/>
      <c r="AJ81" s="401"/>
      <c r="AK81" s="400"/>
      <c r="AL81" s="401"/>
      <c r="AM81" s="400"/>
      <c r="AN81" s="401"/>
      <c r="AO81" s="400"/>
      <c r="AP81" s="401"/>
      <c r="AQ81" s="400"/>
      <c r="AR81" s="401"/>
      <c r="AS81" s="400"/>
      <c r="AT81" s="401"/>
      <c r="AU81" s="400"/>
      <c r="AV81" s="401"/>
      <c r="AW81" s="400"/>
      <c r="AX81" s="401"/>
      <c r="AY81" s="400"/>
      <c r="AZ81" s="401"/>
      <c r="BA81" s="400"/>
      <c r="BB81" s="401"/>
      <c r="BC81" s="400"/>
      <c r="BD81" s="401"/>
      <c r="BE81" s="400"/>
      <c r="BF81" s="401"/>
      <c r="BG81" s="400"/>
      <c r="BH81" s="401"/>
      <c r="BI81" s="400"/>
      <c r="BJ81" s="401"/>
      <c r="BK81" s="400"/>
      <c r="BL81" s="401"/>
      <c r="BM81" s="400"/>
      <c r="BN81" s="401"/>
      <c r="BO81" s="400"/>
      <c r="BP81" s="401"/>
      <c r="BQ81" s="400"/>
      <c r="BR81" s="401"/>
      <c r="BS81" s="400"/>
      <c r="BT81" s="401"/>
      <c r="BU81" s="400"/>
      <c r="BV81" s="401"/>
      <c r="BW81" s="400"/>
      <c r="BX81" s="401"/>
      <c r="BY81" s="400"/>
      <c r="BZ81" s="401"/>
      <c r="CA81" s="400"/>
      <c r="CB81" s="401"/>
      <c r="CC81" s="400"/>
      <c r="CD81" s="401"/>
      <c r="CE81" s="400"/>
      <c r="CF81" s="401"/>
      <c r="CG81" s="400"/>
      <c r="CH81" s="401"/>
      <c r="CI81" s="400"/>
      <c r="CJ81" s="401"/>
      <c r="CK81" s="400"/>
      <c r="CL81" s="401"/>
      <c r="CM81" s="400"/>
      <c r="CN81" s="401"/>
      <c r="CO81" s="400"/>
      <c r="CP81" s="401"/>
      <c r="CQ81" s="400"/>
      <c r="CR81" s="401"/>
      <c r="CS81" s="400"/>
      <c r="CT81" s="401"/>
      <c r="CU81" s="400"/>
      <c r="CV81" s="401"/>
      <c r="CW81" s="400"/>
      <c r="CX81" s="401"/>
      <c r="CY81" s="400"/>
      <c r="CZ81" s="401"/>
      <c r="DA81" s="400"/>
      <c r="DB81" s="401"/>
      <c r="DC81" s="400"/>
      <c r="DD81" s="401"/>
      <c r="DE81" s="400"/>
      <c r="DF81" s="401"/>
      <c r="DG81" s="400"/>
      <c r="DH81" s="401"/>
      <c r="DI81" s="400"/>
      <c r="DJ81" s="401"/>
      <c r="DK81" s="400"/>
      <c r="DL81" s="401"/>
      <c r="DM81" s="400"/>
      <c r="DN81" s="401"/>
      <c r="DO81" s="400"/>
      <c r="DP81" s="401"/>
      <c r="DQ81" s="400"/>
      <c r="DR81" s="401"/>
      <c r="DS81" s="400"/>
      <c r="DT81" s="401"/>
      <c r="DU81" s="400"/>
      <c r="DV81" s="401"/>
      <c r="DW81" s="400"/>
      <c r="DX81" s="401"/>
      <c r="DY81" s="400"/>
      <c r="DZ81" s="401"/>
      <c r="EA81" s="400"/>
      <c r="EB81" s="401"/>
      <c r="EC81" s="400"/>
      <c r="ED81" s="401"/>
      <c r="EE81" s="400"/>
      <c r="EF81" s="401"/>
      <c r="EG81" s="400"/>
      <c r="EH81" s="401"/>
      <c r="EI81" s="400"/>
      <c r="EJ81" s="447"/>
      <c r="EK81" s="510"/>
      <c r="EL81" s="513"/>
      <c r="EM81" s="520"/>
      <c r="EN81" s="520"/>
      <c r="EO81" s="520"/>
      <c r="EP81" s="171">
        <f t="shared" si="95"/>
        <v>0</v>
      </c>
      <c r="EQ81" s="171">
        <f t="shared" si="96"/>
        <v>0</v>
      </c>
      <c r="ER81" s="171">
        <f t="shared" si="97"/>
        <v>0</v>
      </c>
      <c r="ES81" s="171">
        <f t="shared" si="98"/>
        <v>0</v>
      </c>
      <c r="ET81" s="171">
        <f t="shared" si="99"/>
        <v>0</v>
      </c>
      <c r="EU81" s="171">
        <f t="shared" si="100"/>
        <v>0</v>
      </c>
      <c r="EV81" s="172">
        <f t="shared" si="101"/>
        <v>0</v>
      </c>
      <c r="EW81" s="367">
        <f>IF(C81=4,IF(MAX(Q81:EJ83)&gt;0,(Especiall/30*(IF(($G81-$F81)=($G$5-$F$5),30,IF(DAY($G81)=31,($G81-$F81),($G81-$F81)+1)))),0),0)</f>
        <v>11465.63</v>
      </c>
      <c r="EX81" s="248">
        <f t="shared" ref="EX81:EX84" si="108">FF81</f>
        <v>2311.38</v>
      </c>
      <c r="EY81" s="174">
        <f>(L81*regular)+(M81*Cadeirantee)</f>
        <v>0</v>
      </c>
      <c r="EZ81" s="249">
        <f>SUMIF(FG81:GJ81,"&gt;0")</f>
        <v>0</v>
      </c>
      <c r="FA81" s="249">
        <f>SUMIF(FG81:GJ81,"&lt;0")+SUMIF(GN81:HP81,"&lt;0")</f>
        <v>0</v>
      </c>
      <c r="FB81" s="174">
        <v>0</v>
      </c>
      <c r="FC81" s="175">
        <f>N81*km*'VALORES TABELA'!$B$13</f>
        <v>0</v>
      </c>
      <c r="FD81" s="250">
        <f>GL81</f>
        <v>0</v>
      </c>
      <c r="FE81" s="176">
        <f>(EW81+EW82+EW83+EW84+EX81+EX82+EX83+EX84+EY81+EY82+EY83+EY84+EY85+EZ81+EZ82+EZ83+EZ84+FA81+FA82+FA83+FA84+FC81+FC82+FC83+FC84+HY81-HZ81-IA81+FD81+FD82+FD83+FD84+FB85)</f>
        <v>13777.009999999998</v>
      </c>
      <c r="FF81" s="177">
        <f>IF(C81=4,SUM(Q81+Q82+Q83+S81+S82+S83)*Percapita/30*FF$4+(R81+R82+R83+T81+T82+T83)*Cadeirante/30*FF$4,IF(C81=3,IF(Q84+S84=10,Fixo/30*FF$4+(Q81+Q82+Q83+S81+S82+S83)*Percapita/30*FF$4+(R84+T84)*Cadeirante/30*FF$4,IF(Q84+S84&lt;=9,(Q84+S84)*Crechee/30*FF$4)+(R84+T84)*Cadeirante/30*FF$4+(Q81+Q82+Q83+S81+S82+S83)*Percapita/30*FF$4)+IF(Q84+S84&gt;=11,Fixo/30*FF$4+(Q84+S84-10)*Crechee/30*FF$4,0),IF(C81=2,IF(R81+R82+R83+R84+T81+T82+T83+T84=1,Cadeirante/30*FF$4,IF(R81+R82+R83+R84+T81+T82+T83+T84=2,Fixo/30*FF$4,IF(R81+R82+R83+R84+T81+T82+T83+T84&gt;2,Fixo/30*FF$4+(R81+R82+R83+R84+T81+T82+T83+T84-2)*Cadeirante/30*FF$4)))+(Q81+Q82+Q83+S81+S82+S83)*Percapita/30*FF$4+(Q84+S84)*Crechee/30*FF$4,IF(C81=1,IF(Q81+Q82+Q83+R81+R82+R83+S81+S82+S83+T81+T82+T83&lt;=15,(Q81+Q82+Q83+S81+S82+S83)*Percapita/30*FF$4,IF(Q81+Q82+Q83+R81+R82+R83+S81+S82+S83+T81+T82+T83&gt;=16,Fixo/30*FF$4+(Q81+Q82+Q83+R81+R82+R83+S81+S82+S83+T81+T82-16)*Percapita/30*FF$4))))))</f>
        <v>2311.38</v>
      </c>
      <c r="FG81" s="177">
        <f>IF(C81=4,SUM(U81+U82+U83+W81+W82+W83)*Percapita/30*FG$4+(V81+V82+V83+X81+X82+X83)*Cadeirante/30*FG$4,IF(C81=3,IF(U84+W84=10,Fixo/30*FG$4+(U81+U82+U83+W81+W82+W83)*Percapita/30*FG$4+(V84+X84)*Cadeirante/30*FG$4,IF(U84+W84&lt;=9,(U84+W84)*Crechee/30*FG$4)+(V84+X84)*Cadeirante/30*FG$4+(U81+U82+U83+W81+W82+W83)*Percapita/30*FG$4)+IF(U84+W84&gt;=11,Fixo/30*FG$4+(U84+W84-10)*Crechee/30*FG$4,0),IF(C81=2,IF(V81+V82+V83+V84+X81+X82+X83+X84=1,Cadeirante/30*FG$4,IF(V81+V82+V83+V84+X81+X82+X83+X84=2,Fixo/30*FG$4,IF(V81+V82+V83+V84+X81+X82+X83+X84&gt;2,Fixo/30*FG$4+(V81+V82+V83+V84+X81+X82+X83+X84-2)*Cadeirante/30*FG$4)))+(U81+U82+U83+W81+W82+W83)*Percapita/30*FG$4+(U84+W84)*Crechee/30*FG$4,IF(C81=1,IF(U81+U82+U83+V81+V82+V83+W81+W82+W83+X81+X82+X83&lt;=15,(U81+U82+U83+W81+W82+W83)*Percapita/30*FG$4,IF(U81+U82+U83+V81+V82+V83+W81+W82+W83+X81+X82+X83&gt;=16,Fixo/30*FG$4+(U81+U82+U83+V81+V82+V83+W81+W82+W83+X81+X82-16)*Percapita/30*FG$4))))))</f>
        <v>0</v>
      </c>
      <c r="FH81" s="177">
        <f>IF(C81=4,SUM(Y81+Y82+Y83+AA81+AA82+AA83)*Percapita/30*FH$4+(Z81+Z82+Z83+AB81+AB82+AB83)*Cadeirante/30*FH$4,IF(C81=3,IF(Y84+AA84=10,Fixo/30*FH$4+(Y81+Y82+Y83+AA81+AA82+AA83)*Percapita/30*FH$4+(Z84+AB84)*Cadeirante/30*FH$4,IF(Y84+AA84&lt;=9,(Y84+AA84)*Crechee/30*FH$4)+(Z84+AB84)*Cadeirante/30*FH$4+(Y81+Y82+Y83+AA81+AA82+AA83)*Percapita/30*FH$4)+IF(Y84+AA84&gt;=11,Fixo/30*FH$4+(Y84+AA84-10)*Crechee/30*FH$4,0),IF(C81=2,IF(Z81+Z82+Z83+Z84+AB81+AB82+AB83+AB84=1,Cadeirante/30*FH$4,IF(Z81+Z82+Z83+Z84+AB81+AB82+AB83+AB84=2,Fixo/30*FH$4,IF(Z81+Z82+Z83+Z84+AB81+AB82+AB83+AB84&gt;2,Fixo/30*FH$4+(Z81+Z82+Z83+Z84+AB81+AB82+AB83+AB84-2)*Cadeirante/30*FH$4)))+(Y81+Y82+Y83+AA81+AA82+AA83)*Percapita/30*FH$4+(Y84+AA84)*Crechee/30*FH$4,IF(C81=1,IF(Y81+Y82+Y83+Z81+Z82+Z83+AA81+AA82+AA83+AB81+AB82+AB83&lt;=15,(Y81+Y82+Y83+AA81+AA82+AA83)*Percapita/30*FH$4,IF(Y81+Y82+Y83+Z81+Z82+Z83+AA81+AA82+AA83+AB81+AB82+AB83&gt;=16,Fixo/30*FH$4+(Y81+Y82+Y83+Z81+Z82+Z83+AA81+AA82+AA83+AB81+AB82-16)*Percapita/30*FH$4))))))</f>
        <v>0</v>
      </c>
      <c r="FI81" s="177">
        <f>IF(C81=4,SUM(AC81+AC82+AC83+AE81+AE82+AE83)*Percapita/30*FI$4+(AD81+AD82+AD83+AF81+AF82+AF83)*Cadeirante/30*FI$4,IF(C81=3,IF(AC84+AE84=10,Fixo/30*FI$4+(AC81+AC82+AC83+AE81+AE82+AE83)*Percapita/30*FI$4+(AD84+AF84)*Cadeirante/30*FI$4,IF(AC84+AE84&lt;=9,(AC84+AE84)*Crechee/30*FI$4)+(AD84+AF84)*Cadeirante/30*FI$4+(AC81+AC82+AC83+AE81+AE82+AE83)*Percapita/30*FI$4)+IF(AC84+AE84&gt;=11,Fixo/30*FI$4+(AC84+AE84-10)*Crechee/30*FI$4,0),IF(C81=2,IF(AD81+AD82+AD83+AD84+AF81+AF82+AF83+AF84=1,Cadeirante/30*FI$4,IF(AD81+AD82+AD83+AD84+AF81+AF82+AF83+AF84=2,Fixo/30*FI$4,IF(AD81+AD82+AD83+AD84+AF81+AF82+AF83+AF84&gt;2,Fixo/30*FI$4+(AD81+AD82+AD83+AD84+AF81+AF82+AF83+AF84-2)*Cadeirante/30*FI$4)))+(AC81+AC82+AC83+AE81+AE82+AE83)*Percapita/30*FI$4+(AC84+AE84)*Crechee/30*FI$4,IF(C81=1,IF(AC81+AC82+AC83+AD81+AD82+AD83+AE81+AE82+AE83+AF81+AF82+AF83&lt;=15,(AC81+AC82+AC83+AE81+AE82+AE83)*Percapita/30*FI$4,IF(AC81+AC82+AC83+AD81+AD82+AD83+AE81+AE82+AE83+AF81+AF82+AF83&gt;=16,Fixo/30*FI$4+(AC81+AC82+AC83+AD81+AD82+AD83+AE81+AE82+AE83+AF81+AF82-16)*Percapita/30*FI$4))))))</f>
        <v>0</v>
      </c>
      <c r="FJ81" s="177">
        <f>IF(C81=4,SUM(AG81+AG82+AG83+AI81+AI82+AI83)*Percapita/30*FJ$4+(AH81+AH82+AH83+AJ81+AJ82+AJ83)*Cadeirante/30*FJ$4,IF(C81=3,IF(AG84+AI84=10,Fixo/30*FJ$4+(AG81+AG82+AG83+AI81+AI82+AI83)*Percapita/30*FJ$4+(AH84+AJ84)*Cadeirante/30*FJ$4,IF(AG84+AI84&lt;=9,(AG84+AI84)*Crechee/30*FJ$4)+(AH84+AJ84)*Cadeirante/30*FJ$4+(AG81+AG82+AG83+AI81+AI82+AI83)*Percapita/30*FJ$4)+IF(AG84+AI84&gt;=11,Fixo/30*FJ$4+(AG84+AI84-10)*Crechee/30*FJ$4,0),IF(C81=2,IF(AH81+AH82+AH83+AH84+AJ81+AJ82+AJ83+AJ84=1,Cadeirante/30*FJ$4,IF(AH81+AH82+AH83+AH84+AJ81+AJ82+AJ83+AJ84=2,Fixo/30*FJ$4,IF(AH81+AH82+AH83+AH84+AJ81+AJ82+AJ83+AJ84&gt;2,Fixo/30*FJ$4+(AH81+AH82+AH83+AH84+AJ81+AJ82+AJ83+AJ84-2)*Cadeirante/30*FJ$4)))+(AG81+AG82+AG83+AI81+AI82+AI83)*Percapita/30*FJ$4+(AG84+AI84)*Crechee/30*FJ$4,IF(C81=1,IF(AG81+AG82+AG83+AH81+AH82+AH83+AI81+AI82+AI83+AJ81+AJ82+AJ83&lt;=15,(AG81+AG82+AG83+AI81+AI82+AI83)*Percapita/30*FJ$4,IF(AG81+AG82+AG83+AH81+AH82+AH83+AI81+AI82+AI83+AJ81+AJ82+AJ83&gt;=16,Fixo/30*FJ$4+(AG81+AG82+AG83+AH81+AH82+AH83+AI81+AI82+AI83+AJ81+AJ82-16)*Percapita/30*FJ$4))))))</f>
        <v>0</v>
      </c>
      <c r="FK81" s="177">
        <f>IF(C81=4,SUM(AK81+AK82+AK83+AM81+AM82+AM83)*Percapita/30*FK$4+(AL81+AL82+AL83+AN81+AN82+AN83)*Cadeirante/30*FK$4,IF(C81=3,IF(AK84+AM84=10,Fixo/30*FK$4+(AK81+AK82+AK83+AM81+AM82+AM83)*Percapita/30*FK$4+(AL84+AN84)*Cadeirante/30*FK$4,IF(AK84+AM84&lt;=9,(AK84+AM84)*Crechee/30*FK$4)+(AL84+AN84)*Cadeirante/30*FK$4+(AK81+AK82+AK83+AM81+AM82+AM83)*Percapita/30*FK$4)+IF(AK84+AM84&gt;=11,Fixo/30*FK$4+(AK84+AM84-10)*Crechee/30*FK$4,0),IF(C81=2,IF(AL81+AL82+AL83+AL84+AN81+AN82+AN83+AN84=1,Cadeirante/30*FK$4,IF(AL81+AL82+AL83+AL84+AN81+AN82+AN83+AN84=2,Fixo/30*FK$4,IF(AL81+AL82+AL83+AL84+AN81+AN82+AN83+AN84&gt;2,Fixo/30*FK$4+(AL81+AL82+AL83+AL84+AN81+AN82+AN83+AN84-2)*Cadeirante/30*FK$4)))+(AK81+AK82+AK83+AM81+AM82+AM83)*Percapita/30*FK$4+(AK84+AM84)*Crechee/30*FK$4,IF(C81=1,IF(AK81+AK82+AK83+AL81+AL82+AL83+AM81+AM82+AM83+AN81+AN82+AN83&lt;=15,(AK81+AK82+AK83+AM81+AM82+AM83)*Percapita/30*FK$4,IF(AK81+AK82+AK83+AL81+AL82+AL83+AM81+AM82+AM83+AN81+AN82+AN83&gt;=16,Fixo/30*FK$4+(AK81+AK82+AK83+AL81+AL82+AL83+AM81+AM82+AM83+AN81+AN82-16)*Percapita/30*FK$4))))))</f>
        <v>0</v>
      </c>
      <c r="FL81" s="177">
        <f>IF(C81=4,SUM(AO81+AO82+AO83+AQ81+AQ82+AQ83)*Percapita/30*FL$4+(AP81+AP82+AP83+AR81+AR82+AR83)*Cadeirante/30*FL$4,IF(C81=3,IF(AO84+AQ84=10,Fixo/30*FL$4+(AO81+AO82+AO83+AQ81+AQ82+AQ83)*Percapita/30*FL$4+(AP84+AR84)*Cadeirante/30*FL$4,IF(AO84+AQ84&lt;=9,(AO84+AQ84)*Crechee/30*FL$4)+(AP84+AR84)*Cadeirante/30*FL$4+(AO81+AO82+AO83+AQ81+AQ82+AQ83)*Percapita/30*FL$4)+IF(AO84+AQ84&gt;=11,Fixo/30*FL$4+(AO84+AQ84-10)*Crechee/30*FL$4,0),IF(C81=2,IF(AP81+AP82+AP83+AP84+AR81+AR82+AR83+AR84=1,Cadeirante/30*FL$4,IF(AP81+AP82+AP83+AP84+AR81+AR82+AR83+AR84=2,Fixo/30*FL$4,IF(AP81+AP82+AP83+AP84+AR81+AR82+AR83+AR84&gt;2,Fixo/30*FL$4+(AP81+AP82+AP83+AP84+AR81+AR82+AR83+AR84-2)*Cadeirante/30*FL$4)))+(AO81+AO82+AO83+AQ81+AQ82+AQ83)*Percapita/30*FL$4+(AO84+AQ84)*Crechee/30*FL$4,IF(C81=1,IF(AO81+AO82+AO83+AP81+AP82+AP83+AQ81+AQ82+AQ83+AR81+AR82+AR83&lt;=15,(AO81+AO82+AO83+AQ81+AQ82+AQ83)*Percapita/30*FL$4,IF(AO81+AO82+AO83+AP81+AP82+AP83+AQ81+AQ82+AQ83+AR81+AR82+AR83&gt;=16,Fixo/30*FL$4+(AO81+AO82+AO83+AP81+AP82+AP83+AQ81+AQ82+AQ83+AR81+AR82-16)*Percapita/30*FL$4))))))</f>
        <v>0</v>
      </c>
      <c r="FM81" s="177">
        <f>IF(C81=4,SUM(AS81+AS82+AS83+AU81+AU82+AU83)*Percapita/30*FM$4+(AT81+AT82+AT83+AV81+AV82+AV83)*Cadeirante/30*FM$4,IF(C81=3,IF(AS84+AU84=10,Fixo/30*FM$4+(AS81+AS82+AS83+AU81+AU82+AU83)*Percapita/30*FM$4+(AT84+AV84)*Cadeirante/30*FM$4,IF(AS84+AU84&lt;=9,(AS84+AU84)*Crechee/30*FM$4)+(AT84+AV84)*Cadeirante/30*FM$4+(AS81+AS82+AS83+AU81+AU82+AU83)*Percapita/30*FM$4)+IF(AS84+AU84&gt;=11,Fixo/30*FM$4+(AS84+AU84-10)*Crechee/30*FM$4,0),IF(C81=2,IF(AT81+AT82+AT83+AT84+AV81+AV82+AV83+AV84=1,Cadeirante/30*FM$4,IF(AT81+AT82+AT83+AT84+AV81+AV82+AV83+AV84=2,Fixo/30*FM$4,IF(AT81+AT82+AT83+AT84+AV81+AV82+AV83+AV84&gt;2,Fixo/30*FM$4+(AT81+AT82+AT83+AT84+AV81+AV82+AV83+AV84-2)*Cadeirante/30*FM$4)))+(AS81+AS82+AS83+AU81+AU82+AU83)*Percapita/30*FM$4+(AS84+AU84)*Crechee/30*FM$4,IF(C81=1,IF(AS81+AS82+AS83+AT81+AT82+AT83+AU81+AU82+AU83+AV81+AV82+AV83&lt;=15,(AS81+AS82+AS83+AU81+AU82+AU83)*Percapita/30*FM$4,IF(AS81+AS82+AS83+AT81+AT82+AT83+AU81+AU82+AU83+AV81+AV82+AV83&gt;=16,Fixo/30*FM$4+(AS81+AS82+AS83+AT81+AT82+AT83+AU81+AU82+AU83+AV81+AV82-16)*Percapita/30*FM$4))))))</f>
        <v>0</v>
      </c>
      <c r="FN81" s="177">
        <f>IF(C81=4,SUM(AW81+AW82+AW83+AY81+AY82+AY83)*Percapita/30*FN$4+(AX81+AX82+AX83+AZ81+AZ82+AZ83)*Cadeirante/30*FN$4,IF(C81=3,IF(AW84+AY84=10,Fixo/30*FN$4+(AW81+AW82+AW83+AY81+AY82+AY83)*Percapita/30*FN$4+(AX84+AZ84)*Cadeirante/30*FN$4,IF(AW84+AY84&lt;=9,(AW84+AY84)*Crechee/30*FN$4)+(AX84+AZ84)*Cadeirante/30*FN$4+(AW81+AW82+AW83+AY81+AY82+AY83)*Percapita/30*FN$4)+IF(AW84+AY84&gt;=11,Fixo/30*FN$4+(AW84+AY84-10)*Crechee/30*FN$4,0),IF(C81=2,IF(AX81+AX82+AX83+AX84+AZ81+AZ82+AZ83+AZ84=1,Cadeirante/30*FN$4,IF(AX81+AX82+AX83+AX84+AZ81+AZ82+AZ83+AZ84=2,Fixo/30*FN$4,IF(AX81+AX82+AX83+AX84+AZ81+AZ82+AZ83+AZ84&gt;2,Fixo/30*FN$4+(AX81+AX82+AX83+AX84+AZ81+AZ82+AZ83+AZ84-2)*Cadeirante/30*FN$4)))+(AW81+AW82+AW83+AY81+AY82+AY83)*Percapita/30*FN$4+(AW84+AY84)*Crechee/30*FN$4,IF(C81=1,IF(AW81+AW82+AW83+AX81+AX82+AX83+AY81+AY82+AY83+AZ81+AZ82+AZ83&lt;=15,(AW81+AW82+AW83+AY81+AY82+AY83)*Percapita/30*FN$4,IF(AW81+AW82+AW83+AX81+AX82+AX83+AY81+AY82+AY83+AZ81+AZ82+AZ83&gt;=16,Fixo/30*FN$4+(AW81+AW82+AW83+AX81+AX82+AX83+AY81+AY82+AY83+AZ81+AZ82-16)*Percapita/30*FN$4))))))</f>
        <v>0</v>
      </c>
      <c r="FO81" s="177">
        <f>IF(C81=4,SUM(BA81+BA82+BA83+BC81+BC82+BC83)*Percapita/30*FO$4+(BB81+BB82+BB83+BD81+BD82+BD83)*Cadeirante/30*FO$4,IF(C81=3,IF(BA84+BC84=10,Fixo/30*FO$4+(BA81+BA82+BA83+BC81+BC82+BC83)*Percapita/30*FO$4+(BB84+BD84)*Cadeirante/30*FO$4,IF(BA84+BC84&lt;=9,(BA84+BC84)*Crechee/30*FO$4)+(BB84+BD84)*Cadeirante/30*FO$4+(BA81+BA82+BA83+BC81+BC82+BC83)*Percapita/30*FO$4)+IF(BA84+BC84&gt;=11,Fixo/30*FO$4+(BA84+BC84-10)*Crechee/30*FO$4,0),IF(C81=2,IF(BB81+BB82+BB83+BB84+BD81+BD82+BD83+BD84=1,Cadeirante/30*FO$4,IF(BB81+BB82+BB83+BB84+BD81+BD82+BD83+BD84=2,Fixo/30*FO$4,IF(BB81+BB82+BB83+BB84+BD81+BD82+BD83+BD84&gt;2,Fixo/30*FO$4+(BB81+BB82+BB83+BB84+BD81+BD82+BD83+BD84-2)*Cadeirante/30*FO$4)))+(BA81+BA82+BA83+BC81+BC82+BC83)*Percapita/30*FO$4+(BA84+BC84)*Crechee/30*FO$4,IF(C81=1,IF(BA81+BA82+BA83+BB81+BB82+BB83+BC81+BC82+BC83+BD81+BD82+BD83&lt;=15,(BA81+BA82+BA83+BC81+BC82+BC83)*Percapita/30*FO$4,IF(BA81+BA82+BA83+BB81+BB82+BB83+BC81+BC82+BC83+BD81+BD82+BD83&gt;=16,Fixo/30*FO$4+(BA81+BA82+BA83+BB81+BB82+BB83+BC81+BC82+BC83+BD81+BD82-16)*Percapita/30*FO$4))))))</f>
        <v>0</v>
      </c>
      <c r="FP81" s="177">
        <f>IF(C81=4,SUM(BE81+BE82+BE83+BG81+BG82+BG83)*Percapita/30*FP$4+(BF81+BF82+BF83+BH81+BH82+BH83)*Cadeirante/30*FP$4,IF(C81=3,IF(BE84+BG84=10,Fixo/30*FP$4+(BE81+BE82+BE83+BG81+BG82+BG83)*Percapita/30*FP$4+(BF84+BH84)*Cadeirante/30*FP$4,IF(BE84+BG84&lt;=9,(BE84+BG84)*Crechee/30*FP$4)+(BF84+BH84)*Cadeirante/30*FP$4+(BE81+BE82+BE83+BG81+BG82+BG83)*Percapita/30*FP$4)+IF(BE84+BG84&gt;=11,Fixo/30*FP$4+(BE84+BG84-10)*Crechee/30*FP$4,0),IF(C81=2,IF(BF81+BF82+BF83+BF84+BH81+BH82+BH83+BH84=1,Cadeirante/30*FP$4,IF(BF81+BF82+BF83+BF84+BH81+BH82+BH83+BH84=2,Fixo/30*FP$4,IF(BF81+BF82+BF83+BF84+BH81+BH82+BH83+BH84&gt;2,Fixo/30*FP$4+(BF81+BF82+BF83+BF84+BH81+BH82+BH83+BH84-2)*Cadeirante/30*FP$4)))+(BE81+BE82+BE83+BG81+BG82+BG83)*Percapita/30*FP$4+(BE84+BG84)*Crechee/30*FP$4,IF(C81=1,IF(BE81+BE82+BE83+BF81+BF82+BF83+BG81+BG82+BG83+BH81+BH82+BH83&lt;=15,(BE81+BE82+BE83+BG81+BG82+BG83)*Percapita/30*FP$4,IF(BE81+BE82+BE83+BF81+BF82+BF83+BG81+BG82+BG83+BH81+BH82+BH83&gt;=16,Fixo/30*FP$4+(BE81+BE82+BE83+BF81+BF82+BF83+BG81+BG82+BG83+BH81+BH82-16)*Percapita/30*FP$4))))))</f>
        <v>0</v>
      </c>
      <c r="FQ81" s="177">
        <f>IF(C81=4,SUM(BI81+BI82+BI83+BK81+BK82+BK83)*Percapita/30*FQ$4+(BJ81+BJ82+BJ83+BL81+BL82+BL83)*Cadeirante/30*FQ$4,IF(C81=3,IF(BI84+BK84=10,Fixo/30*FQ$4+(BI81+BI82+BI83+BK81+BK82+BK83)*Percapita/30*FQ$4+(BJ84+BL84)*Cadeirante/30*FQ$4,IF(BI84+BK84&lt;=9,(BI84+BK84)*Crechee/30*FQ$4)+(BJ84+BL84)*Cadeirante/30*FQ$4+(BI81+BI82+BI83+BK81+BK82+BK83)*Percapita/30*FQ$4)+IF(BI84+BK84&gt;=11,Fixo/30*FQ$4+(BI84+BK84-10)*Crechee/30*FQ$4,0),IF(C81=2,IF(BJ81+BJ82+BJ83+BJ84+BL81+BL82+BL83+BL84=1,Cadeirante/30*FQ$4,IF(BJ81+BJ82+BJ83+BJ84+BL81+BL82+BL83+BL84=2,Fixo/30*FQ$4,IF(BJ81+BJ82+BJ83+BJ84+BL81+BL82+BL83+BL84&gt;2,Fixo/30*FQ$4+(BJ81+BJ82+BJ83+BJ84+BL81+BL82+BL83+BL84-2)*Cadeirante/30*FQ$4)))+(BI81+BI82+BI83+BK81+BK82+BK83)*Percapita/30*FQ$4+(BI84+BK84)*Crechee/30*FQ$4,IF(C81=1,IF(BI81+BI82+BI83+BJ81+BJ82+BJ83+BK81+BK82+BK83+BL81+BL82+BL83&lt;=15,(BI81+BI82+BI83+BK81+BK82+BK83)*Percapita/30*FQ$4,IF(BI81+BI82+BI83+BJ81+BJ82+BJ83+BK81+BK82+BK83+BL81+BL82+BL83&gt;=16,Fixo/30*FQ$4+(BI81+BI82+BI83+BJ81+BJ82+BJ83+BK81+BK82+BK83+BL81+BL82-16)*Percapita/30*FQ$4))))))</f>
        <v>0</v>
      </c>
      <c r="FR81" s="177">
        <f>IF(C81=4,SUM(BM81+BM82+BM83+BO81+BO82+BO83)*Percapita/30*FR$4+(BN81+BN82+BN83+BP81+BP82+BP83)*Cadeirante/30*FR$4,IF(C81=3,IF(BM84+BO84=10,Fixo/30*FR$4+(BM81+BM82+BM83+BO81+BO82+BO83)*Percapita/30*FR$4+(BN84+BP84)*Cadeirante/30*FR$4,IF(BM84+BO84&lt;=9,(BM84+BO84)*Crechee/30*FR$4)+(BN84+BP84)*Cadeirante/30*FR$4+(BM81+BM82+BM83+BO81+BO82+BO83)*Percapita/30*FR$4)+IF(BM84+BO84&gt;=11,Fixo/30*FR$4+(BM84+BO84-10)*Crechee/30*FR$4,0),IF(C81=2,IF(BN81+BN82+BN83+BN84+BP81+BP82+BP83+BP84=1,Cadeirante/30*FR$4,IF(BN81+BN82+BN83+BN84+BP81+BP82+BP83+BP84=2,Fixo/30*FR$4,IF(BN81+BN82+BN83+BN84+BP81+BP82+BP83+BP84&gt;2,Fixo/30*FR$4+(BN81+BN82+BN83+BN84+BP81+BP82+BP83+BP84-2)*Cadeirante/30*FR$4)))+(BM81+BM82+BM83+BO81+BO82+BO83)*Percapita/30*FR$4+(BM84+BO84)*Crechee/30*FR$4,IF(C81=1,IF(BM81+BM82+BM83+BN81+BN82+BN83+BO81+BO82+BO83+BP81+BP82+BP83&lt;=15,(BM81+BM82+BM83+BO81+BO82+BO83)*Percapita/30*FR$4,IF(BM81+BM82+BM83+BN81+BN82+BN83+BO81+BO82+BO83+BP81+BP82+BP83&gt;=16,Fixo/30*FR$4+(BM81+BM82+BM83+BN81+BN82+BN83+BO81+BO82+BO83+BP81+BP82-16)*Percapita/30*FR$4))))))</f>
        <v>0</v>
      </c>
      <c r="FS81" s="177">
        <f>IF(C81=4,SUM(BQ81+BQ82+BQ83+BS81+BS82+BS83)*Percapita/30*FS$4+(BR81+BR82+BR83+BT81+BT82+BT83)*Cadeirante/30*FS$4,IF(C81=3,IF(BQ84+BS84=10,Fixo/30*FS$4+(BQ81+BQ82+BQ83+BS81+BS82+BS83)*Percapita/30*FS$4+(BR84+BT84)*Cadeirante/30*FS$4,IF(BQ84+BS84&lt;=9,(BQ84+BS84)*Crechee/30*FS$4)+(BR84+BT84)*Cadeirante/30*FS$4+(BQ81+BQ82+BQ83+BS81+BS82+BS83)*Percapita/30*FS$4)+IF(BQ84+BS84&gt;=11,Fixo/30*FS$4+(BQ84+BS84-10)*Crechee/30*FS$4,0),IF(C81=2,IF(BR81+BR82+BR83+BR84+BT81+BT82+BT83+BT84=1,Cadeirante/30*FS$4,IF(BR81+BR82+BR83+BR84+BT81+BT82+BT83+BT84=2,Fixo/30*FS$4,IF(BR81+BR82+BR83+BR84+BT81+BT82+BT83+BT84&gt;2,Fixo/30*FS$4+(BR81+BR82+BR83+BR84+BT81+BT82+BT83+BT84-2)*Cadeirante/30*FS$4)))+(BQ81+BQ82+BQ83+BS81+BS82+BS83)*Percapita/30*FS$4+(BQ84+BS84)*Crechee/30*FS$4,IF(C81=1,IF(BQ81+BQ82+BQ83+BR81+BR82+BR83+BS81+BS82+BS83+BT81+BT82+BT83&lt;=15,(BQ81+BQ82+BQ83+BS81+BS82+BS83)*Percapita/30*FS$4,IF(BQ81+BQ82+BQ83+BR81+BR82+BR83+BS81+BS82+BS83+BT81+BT82+BT83&gt;=16,Fixo/30*FS$4+(BQ81+BQ82+BQ83+BR81+BR82+BR83+BS81+BS82+BS83+BT81+BT82-16)*Percapita/30*FS$4))))))</f>
        <v>0</v>
      </c>
      <c r="FT81" s="177">
        <f>IF(C81=4,SUM(BU81+BU82+BU83+BW81+BW82+BW83)*Percapita/30*FT$4+(BV81+BV82+BV83+BX81+BX82+BX83)*Cadeirante/30*FT$4,IF(C81=3,IF(BU84+BW84=10,Fixo/30*FT$4+(BU81+BU82+BU83+BW81+BW82+BW83)*Percapita/30*FT$4+(BV84+BX84)*Cadeirante/30*FT$4,IF(BU84+BW84&lt;=9,(BU84+BW84)*Crechee/30*FT$4)+(BV84+BX84)*Cadeirante/30*FT$4+(BU81+BU82+BU83+BW81+BW82+BW83)*Percapita/30*FT$4)+IF(BU84+BW84&gt;=11,Fixo/30*FT$4+(BU84+BW84-10)*Crechee/30*FT$4,0),IF(C81=2,IF(BV81+BV82+BV83+BV84+BX81+BX82+BX83+BX84=1,Cadeirante/30*FT$4,IF(BV81+BV82+BV83+BV84+BX81+BX82+BX83+BX84=2,Fixo/30*FT$4,IF(BV81+BV82+BV83+BV84+BX81+BX82+BX83+BX84&gt;2,Fixo/30*FT$4+(BV81+BV82+BV83+BV84+BX81+BX82+BX83+BX84-2)*Cadeirante/30*FT$4)))+(BU81+BU82+BU83+BW81+BW82+BW83)*Percapita/30*FT$4+(BU84+BW84)*Crechee/30*FT$4,IF(C81=1,IF(BU81+BU82+BU83+BV81+BV82+BV83+BW81+BW82+BW83+BX81+BX82+BX83&lt;=15,(BU81+BU82+BU83+BW81+BW82+BW83)*Percapita/30*FT$4,IF(BU81+BU82+BU83+BV81+BV82+BV83+BW81+BW82+BW83+BX81+BX82+BX83&gt;=16,Fixo/30*FT$4+(BU81+BU82+BU83+BV81+BV82+BV83+BW81+BW82+BW83+BX81+BX82-16)*Percapita/30*FT$4))))))</f>
        <v>0</v>
      </c>
      <c r="FU81" s="177">
        <f>IF(C81=4,SUM(BY81+BY82+BY83+CA81+CA82+CA83)*Percapita/30*FU$4+(BZ81+BZ82+BZ83+CB81+CB82+CB83)*Cadeirante/30*FU$4,IF(C81=3,IF(BY84+CA84=10,Fixo/30*FU$4+(BY81+BY82+BY83+CA81+CA82+CA83)*Percapita/30*FU$4+(BZ84+CB84)*Cadeirante/30*FU$4,IF(BY84+CA84&lt;=9,(BY84+CA84)*Crechee/30*FU$4)+(BZ84+CB84)*Cadeirante/30*FU$4+(BY81+BY82+BY83+CA81+CA82+CA83)*Percapita/30*FU$4)+IF(BY84+CA84&gt;=11,Fixo/30*FU$4+(BY84+CA84-10)*Crechee/30*FU$4,0),IF(C81=2,IF(BZ81+BZ82+BZ83+BZ84+CB81+CB82+CB83+CB84=1,Cadeirante/30*FU$4,IF(BZ81+BZ82+BZ83+BZ84+CB81+CB82+CB83+CB84=2,Fixo/30*FU$4,IF(BZ81+BZ82+BZ83+BZ84+CB81+CB82+CB83+CB84&gt;2,Fixo/30*FU$4+(BZ81+BZ82+BZ83+BZ84+CB81+CB82+CB83+CB84-2)*Cadeirante/30*FU$4)))+(BY81+BY82+BY83+CA81+CA82+CA83)*Percapita/30*FU$4+(BY84+CA84)*Crechee/30*FU$4,IF(C81=1,IF(BY81+BY82+BY83+BZ81+BZ82+BZ83+CA81+CA82+CA83+CB81+CB82+CB83&lt;=15,(BY81+BY82+BY83+CA81+CA82+CA83)*Percapita/30*FU$4,IF(BY81+BY82+BY83+BZ81+BZ82+BZ83+CA81+CA82+CA83+CB81+CB82+CB83&gt;=16,Fixo/30*FU$4+(BY81+BY82+BY83+BZ81+BZ82+BZ83+CA81+CA82+CA83+CB81+CB82-16)*Percapita/30*FU$4))))))</f>
        <v>0</v>
      </c>
      <c r="FV81" s="177">
        <f>IF(C81=4,SUM(CC81+CC82+CC83+CE81+CE82+CE83)*Percapita/30*FV$4+(CD81+CD82+CD83+CF81+CF82+CF83)*Cadeirante/30*FV$4,IF(C81=3,IF(CC84+CE84=10,Fixo/30*FV$4+(CC81+CC82+CC83+CE81+CE82+CE83)*Percapita/30*FV$4+(CD84+CF84)*Cadeirante/30*FV$4,IF(CC84+CE84&lt;=9,(CC84+CE84)*Crechee/30*FV$4)+(CD84+CF84)*Cadeirante/30*FV$4+(CC81+CC82+CC83+CE81+CE82+CE83)*Percapita/30*FV$4)+IF(CC84+CE84&gt;=11,Fixo/30*FV$4+(CC84+CE84-10)*Crechee/30*FV$4,0),IF(C81=2,IF(CD81+CD82+CD83+CD84+CF81+CF82+CF83+CF84=1,Cadeirante/30*FV$4,IF(CD81+CD82+CD83+CD84+CF81+CF82+CF83+CF84=2,Fixo/30*FV$4,IF(CD81+CD82+CD83+CD84+CF81+CF82+CF83+CF84&gt;2,Fixo/30*FV$4+(CD81+CD82+CD83+CD84+CF81+CF82+CF83+CF84-2)*Cadeirante/30*FV$4)))+(CC81+CC82+CC83+CE81+CE82+CE83)*Percapita/30*FV$4+(CC84+CE84)*Crechee/30*FV$4,IF(C81=1,IF(CC81+CC82+CC83+CD81+CD82+CD83+CE81+CE82+CE83+CF81+CF82+CF83&lt;=15,(CC81+CC82+CC83+CE81+CE82+CE83)*Percapita/30*FV$4,IF(CC81+CC82+CC83+CD81+CD82+CD83+CE81+CE82+CE83+CF81+CF82+CF83&gt;=16,Fixo/30*FV$4+(CC81+CC82+CC83+CD81+CD82+CD83+CE81+CE82+CE83+CF81+CF82-16)*Percapita/30*FV$4))))))</f>
        <v>0</v>
      </c>
      <c r="FW81" s="177">
        <f>IF(C81=4,SUM(CG81+CG82+CG83+CI81+CI82+CI83)*Percapita/30*FW$4+(CH81+CH82+CH83+CJ81+CJ82+CJ83)*Cadeirante/30*FW$4,IF(C81=3,IF(CG84+CI84=10,Fixo/30*FW$4+(CG81+CG82+CG83+CI81+CI82+CI83)*Percapita/30*FW$4+(CH84+CJ84)*Cadeirante/30*FW$4,IF(CG84+CI84&lt;=9,(CG84+CI84)*Crechee/30*FW$4)+(CH84+CJ84)*Cadeirante/30*FW$4+(CG81+CG82+CG83+CI81+CI82+CI83)*Percapita/30*FW$4)+IF(CG84+CI84&gt;=11,Fixo/30*FW$4+(CG84+CI84-10)*Crechee/30*FW$4,0),IF(C81=2,IF(CH81+CH82+CH83+CH84+CJ81+CJ82+CJ83+CJ84=1,Cadeirante/30*FW$4,IF(CH81+CH82+CH83+CH84+CJ81+CJ82+CJ83+CJ84=2,Fixo/30*FW$4,IF(CH81+CH82+CH83+CH84+CJ81+CJ82+CJ83+CJ84&gt;2,Fixo/30*FW$4+(CH81+CH82+CH83+CH84+CJ81+CJ82+CJ83+CJ84-2)*Cadeirante/30*FW$4)))+(CG81+CG82+CG83+CI81+CI82+CI83)*Percapita/30*FW$4+(CG84+CI84)*Crechee/30*FW$4,IF(C81=1,IF(CG81+CG82+CG83+CH81+CH82+CH83+CI81+CI82+CI83+CJ81+CJ82+CJ83&lt;=15,(CG81+CG82+CG83+CI81+CI82+CI83)*Percapita/30*FW$4,IF(CG81+CG82+CG83+CH81+CH82+CH83+CI81+CI82+CI83+CJ81+CJ82+CJ83&gt;=16,Fixo/30*FW$4+(CG81+CG82+CG83+CH81+CH82+CH83+CI81+CI82+CI83+CJ81+CJ82-16)*Percapita/30*FW$4))))))</f>
        <v>0</v>
      </c>
      <c r="FX81" s="177">
        <f>IF(C81=4,SUM(CK81+CK82+CK83+CM81+CM82+CM83)*Percapita/30*FX$4+(CL81+CL82+CL83+CN81+CN82+CN83)*Cadeirante/30*FX$4,IF(C81=3,IF(CK84+CM84=10,Fixo/30*FX$4+(CK81+CK82+CK83+CM81+CM82+CM83)*Percapita/30*FX$4+(CL84+CN84)*Cadeirante/30*FX$4,IF(CK84+CM84&lt;=9,(CK84+CM84)*Crechee/30*FX$4)+(CL84+CN84)*Cadeirante/30*FX$4+(CK81+CK82+CK83+CM81+CM82+CM83)*Percapita/30*FX$4)+IF(CK84+CM84&gt;=11,Fixo/30*FX$4+(CK84+CM84-10)*Crechee/30*FX$4,0),IF(C81=2,IF(CL81+CL82+CL83+CL84+CN81+CN82+CN83+CN84=1,Cadeirante/30*FX$4,IF(CL81+CL82+CL83+CL84+CN81+CN82+CN83+CN84=2,Fixo/30*FX$4,IF(CL81+CL82+CL83+CL84+CN81+CN82+CN83+CN84&gt;2,Fixo/30*FX$4+(CL81+CL82+CL83+CL84+CN81+CN82+CN83+CN84-2)*Cadeirante/30*FX$4)))+(CK81+CK82+CK83+CM81+CM82+CM83)*Percapita/30*FX$4+(CK84+CM84)*Crechee/30*FX$4,IF(C81=1,IF(CK81+CK82+CK83+CL81+CL82+CL83+CM81+CM82+CM83+CN81+CN82+CN83&lt;=15,(CK81+CK82+CK83+CM81+CM82+CM83)*Percapita/30*FX$4,IF(CK81+CK82+CK83+CL81+CL82+CL83+CM81+CM82+CM83+CN81+CN82+CN83&gt;=16,Fixo/30*FX$4+(CK81+CK82+CK83+CL81+CL82+CL83+CM81+CM82+CM83+CN81+CN82-16)*Percapita/30*FX$4))))))</f>
        <v>0</v>
      </c>
      <c r="FY81" s="177">
        <f>IF(C81=4,SUM(CO81+CO82+CO83+CQ81+CQ82+CQ83)*Percapita/30*FY$4+(CP81+CP82+CP83+CR81+CR82+CR83)*Cadeirante/30*FY$4,IF(C81=3,IF(CO84+CQ84=10,Fixo/30*FY$4+(CO81+CO82+CO83+CQ81+CQ82+CQ83)*Percapita/30*FY$4+(CP84+CR84)*Cadeirante/30*FY$4,IF(CO84+CQ84&lt;=9,(CO84+CQ84)*Crechee/30*FY$4)+(CP84+CR84)*Cadeirante/30*FY$4+(CO81+CO82+CO83+CQ81+CQ82+CQ83)*Percapita/30*FY$4)+IF(CO84+CQ84&gt;=11,Fixo/30*FY$4+(CO84+CQ84-10)*Crechee/30*FY$4,0),IF(C81=2,IF(CP81+CP82+CP83+CP84+CR81+CR82+CR83+CR84=1,Cadeirante/30*FY$4,IF(CP81+CP82+CP83+CP84+CR81+CR82+CR83+CR84=2,Fixo/30*FY$4,IF(CP81+CP82+CP83+CP84+CR81+CR82+CR83+CR84&gt;2,Fixo/30*FY$4+(CP81+CP82+CP83+CP84+CR81+CR82+CR83+CR84-2)*Cadeirante/30*FY$4)))+(CO81+CO82+CO83+CQ81+CQ82+CQ83)*Percapita/30*FY$4+(CO84+CQ84)*Crechee/30*FY$4,IF(C81=1,IF(CO81+CO82+CO83+CP81+CP82+CP83+CQ81+CQ82+CQ83+CR81+CR82+CR83&lt;=15,(CO81+CO82+CO83+CQ81+CQ82+CQ83)*Percapita/30*FY$4,IF(CO81+CO82+CO83+CP81+CP82+CP83+CQ81+CQ82+CQ83+CR81+CR82+CR83&gt;=16,Fixo/30*FY$4+(CO81+CO82+CO83+CP81+CP82+CP83+CQ81+CQ82+CQ83+CR81+CR82-16)*Percapita/30*FY$4))))))</f>
        <v>0</v>
      </c>
      <c r="FZ81" s="177">
        <f>IF(C81=4,SUM(CS81+CS82+CS83+CU81+CU82+CU83)*Percapita/30*FZ$4+(CT81+CT82+CT83+CV81+CV82+CV83)*Cadeirante/30*FZ$4,IF(C81=3,IF(CS84+CU84=10,Fixo/30*FZ$4+(CS81+CS82+CS83+CU81+CU82+CU83)*Percapita/30*FZ$4+(CT84+CV84)*Cadeirante/30*FZ$4,IF(CS84+CU84&lt;=9,(CS84+CU84)*Crechee/30*FZ$4)+(CT84+CV84)*Cadeirante/30*FZ$4+(CS81+CS82+CS83+CU81+CU82+CU83)*Percapita/30*FZ$4)+IF(CS84+CU84&gt;=11,Fixo/30*FZ$4+(CS84+CU84-10)*Crechee/30*FZ$4,0),IF(C81=2,IF(CT81+CT82+CT83+CT84+CV81+CV82+CV83+CV84=1,Cadeirante/30*FZ$4,IF(CT81+CT82+CT83+CT84+CV81+CV82+CV83+CV84=2,Fixo/30*FZ$4,IF(CT81+CT82+CT83+CT84+CV81+CV82+CV83+CV84&gt;2,Fixo/30*FZ$4+(CT81+CT82+CT83+CT84+CV81+CV82+CV83+CV84-2)*Cadeirante/30*FZ$4)))+(CS81+CS82+CS83+CU81+CU82+CU83)*Percapita/30*FZ$4+(CS84+CU84)*Crechee/30*FZ$4,IF(C81=1,IF(CS81+CS82+CS83+CT81+CT82+CT83+CU81+CU82+CU83+CV81+CV82+CV83&lt;=15,(CS81+CS82+CS83+CU81+CU82+CU83)*Percapita/30*FZ$4,IF(CS81+CS82+CS83+CT81+CT82+CT83+CU81+CU82+CU83+CV81+CV82+CV83&gt;=16,Fixo/30*FZ$4+(CS81+CS82+CS83+CT81+CT82+CT83+CU81+CU82+CU83+CV81+CV82-16)*Percapita/30*FZ$4))))))</f>
        <v>0</v>
      </c>
      <c r="GA81" s="177">
        <f>IF(C81=4,SUM(CW81+CW82+CW83+CY81+CY82+CY83)*Percapita/30*GA$4+(CX81+CX82+CX83+CZ81+CZ82+CZ83)*Cadeirante/30*GA$4,IF(C81=3,IF(CW84+CY84=10,Fixo/30*GA$4+(CW81+CW82+CW83+CY81+CY82+CY83)*Percapita/30*GA$4+(CX84+CZ84)*Cadeirante/30*GA$4,IF(CW84+CY84&lt;=9,(CW84+CY84)*Crechee/30*GA$4)+(CX84+CZ84)*Cadeirante/30*GA$4+(CW81+CW82+CW83+CY81+CY82+CY83)*Percapita/30*GA$4)+IF(CW84+CY84&gt;=11,Fixo/30*GA$4+(CW84+CY84-10)*Crechee/30*GA$4,0),IF(C81=2,IF(CX81+CX82+CX83+CX84+CZ81+CZ82+CZ83+CZ84=1,Cadeirante/30*GA$4,IF(CX81+CX82+CX83+CX84+CZ81+CZ82+CZ83+CZ84=2,Fixo/30*GA$4,IF(CX81+CX82+CX83+CX84+CZ81+CZ82+CZ83+CZ84&gt;2,Fixo/30*GA$4+(CX81+CX82+CX83+CX84+CZ81+CZ82+CZ83+CZ84-2)*Cadeirante/30*GA$4)))+(CW81+CW82+CW83+CY81+CY82+CY83)*Percapita/30*GA$4+(CW84+CY84)*Crechee/30*GA$4,IF(C81=1,IF(CW81+CW82+CW83+CX81+CX82+CX83+CY81+CY82+CY83+CZ81+CZ82+CZ83&lt;=15,(CW81+CW82+CW83+CY81+CY82+CY83)*Percapita/30*GA$4,IF(CW81+CW82+CW83+CX81+CX82+CX83+CY81+CY82+CY83+CZ81+CZ82+CZ83&gt;=16,Fixo/30*GA$4+(CW81+CW82+CW83+CX81+CX82+CX83+CY81+CY82+CY83+CZ81+CZ82-16)*Percapita/30*GA$4))))))</f>
        <v>0</v>
      </c>
      <c r="GB81" s="177">
        <f>IF(C81=4,SUM(DA81+DA82+DA83+DC81+DC82+DC83)*Percapita/30*GB$4+(DB81+DB82+DB83+DD81+DD82+DD83)*Cadeirante/30*GB$4,IF(C81=3,IF(DA84+DC84=10,Fixo/30*GB$4+(DA81+DA82+DA83+DC81+DC82+DC83)*Percapita/30*GB$4+(DB84+DD84)*Cadeirante/30*GB$4,IF(DA84+DC84&lt;=9,(DA84+DC84)*Crechee/30*GB$4)+(DB84+DD84)*Cadeirante/30*GB$4+(DA81+DA82+DA83+DC81+DC82+DC83)*Percapita/30*GB$4)+IF(DA84+DC84&gt;=11,Fixo/30*GB$4+(DA84+DC84-10)*Crechee/30*GB$4,0),IF(C81=2,IF(DB81+DB82+DB83+DB84+DD81+DD82+DD83+DD84=1,Cadeirante/30*GB$4,IF(DB81+DB82+DB83+DB84+DD81+DD82+DD83+DD84=2,Fixo/30*GB$4,IF(DB81+DB82+DB83+DB84+DD81+DD82+DD83+DD84&gt;2,Fixo/30*GB$4+(DB81+DB82+DB83+DB84+DD81+DD82+DD83+DD84-2)*Cadeirante/30*GB$4)))+(DA81+DA82+DA83+DC81+DC82+DC83)*Percapita/30*GB$4+(DA84+DC84)*Crechee/30*GB$4,IF(C81=1,IF(DA81+DA82+DA83+DB81+DB82+DB83+DC81+DC82+DC83+DD81+DD82+DD83&lt;=15,(DA81+DA82+DA83+DC81+DC82+DC83)*Percapita/30*GB$4,IF(DA81+DA82+DA83+DB81+DB82+DB83+DC81+DC82+DC83+DD81+DD82+DD83&gt;=16,Fixo/30*GB$4+(DA81+DA82+DA83+DB81+DB82+DB83+DC81+DC82+DC83+DD81+DD82-16)*Percapita/30*GB$4))))))</f>
        <v>0</v>
      </c>
      <c r="GC81" s="177">
        <f>IF(C81=4,SUM(DE81+DE82+DE83+DG81+DG82+DG83)*Percapita/30*GC$4+(DF81+DF82+DF83+DH81+DH82+DH83)*Cadeirante/30*GC$4,IF(C81=3,IF(DE84+DG84=10,Fixo/30*GC$4+(DE81+DE82+DE83+DG81+DG82+DG83)*Percapita/30*GC$4+(DF84+DH84)*Cadeirante/30*GC$4,IF(DE84+DG84&lt;=9,(DE84+DG84)*Crechee/30*GC$4)+(DF84+DH84)*Cadeirante/30*GC$4+(DE81+DE82+DE83+DG81+DG82+DG83)*Percapita/30*GC$4)+IF(DE84+DG84&gt;=11,Fixo/30*GC$4+(DE84+DG84-10)*Crechee/30*GC$4,0),IF(C81=2,IF(DF81+DF82+DF83+DF84+DH81+DH82+DH83+DH84=1,Cadeirante/30*GC$4,IF(DF81+DF82+DF83+DF84+DH81+DH82+DH83+DH84=2,Fixo/30*GC$4,IF(DF81+DF82+DF83+DF84+DH81+DH82+DH83+DH84&gt;2,Fixo/30*GC$4+(DF81+DF82+DF83+DF84+DH81+DH82+DH83+DH84-2)*Cadeirante/30*GC$4)))+(DE81+DE82+DE83+DG81+DG82+DG83)*Percapita/30*GC$4+(DE84+DG84)*Crechee/30*GC$4,IF(C81=1,IF(DE81+DE82+DE83+DF81+DF82+DF83+DG81+DG82+DG83+DH81+DH82+DH83&lt;=15,(DE81+DE82+DE83+DG81+DG82+DG83)*Percapita/30*GC$4,IF(DE81+DE82+DE83+DF81+DF82+DF83+DG81+DG82+DG83+DH81+DH82+DH83&gt;=16,Fixo/30*GC$4+(DE81+DE82+DE83+DF81+DF82+DF83+DG81+DG82+DG83+DH81+DH82-16)*Percapita/30*GC$4))))))</f>
        <v>0</v>
      </c>
      <c r="GD81" s="177">
        <f>IF(C81=4,SUM(DI81+DI82+DI83+DK81+DK82+DK83)*Percapita/30*GD$4+(DJ81+DJ82+DJ83+DL81+DL82+DL83)*Cadeirante/30*GD$4,IF(C81=3,IF(DI84+DK84=10,Fixo/30*GD$4+(DI81+DI82+DI83+DK81+DK82+DK83)*Percapita/30*GD$4+(DJ84+DL84)*Cadeirante/30*GD$4,IF(DI84+DK84&lt;=9,(DI84+DK84)*Crechee/30*GD$4)+(DJ84+DL84)*Cadeirante/30*GD$4+(DI81+DI82+DI83+DK81+DK82+DK83)*Percapita/30*GD$4)+IF(DI84+DK84&gt;=11,Fixo/30*GD$4+(DI84+DK84-10)*Crechee/30*GD$4,0),IF(C81=2,IF(DJ81+DJ82+DJ83+DJ84+DL81+DL82+DL83+DL84=1,Cadeirante/30*GD$4,IF(DJ81+DJ82+DJ83+DJ84+DL81+DL82+DL83+DL84=2,Fixo/30*GD$4,IF(DJ81+DJ82+DJ83+DJ84+DL81+DL82+DL83+DL84&gt;2,Fixo/30*GD$4+(DJ81+DJ82+DJ83+DJ84+DL81+DL82+DL83+DL84-2)*Cadeirante/30*GD$4)))+(DI81+DI82+DI83+DK81+DK82+DK83)*Percapita/30*GD$4+(DI84+DK84)*Crechee/30*GD$4,IF(C81=1,IF(DI81+DI82+DI83+DJ81+DJ82+DJ83+DK81+DK82+DK83+DL81+DL82+DL83&lt;=15,(DI81+DI82+DI83+DK81+DK82+DK83)*Percapita/30*GD$4,IF(DI81+DI82+DI83+DJ81+DJ82+DJ83+DK81+DK82+DK83+DL81+DL82+DL83&gt;=16,Fixo/30*GD$4+(DI81+DI82+DI83+DJ81+DJ82+DJ83+DK81+DK82+DK83+DL81+DL82-16)*Percapita/30*GD$4))))))</f>
        <v>0</v>
      </c>
      <c r="GE81" s="177">
        <f>IF(C81=4,SUM(DM81+DM82+DM83+DO81+DO82+DO83)*Percapita/30*GE$4+(DN81+DN82+DN83+DP81+DP82+DP83)*Cadeirante/30*GE$4,IF(C81=3,IF(DM84+DO84=10,Fixo/30*GE$4+(DM81+DM82+DM83+DO81+DO82+DO83)*Percapita/30*GE$4+(DN84+DP84)*Cadeirante/30*GE$4,IF(DM84+DO84&lt;=9,(DM84+DO84)*Crechee/30*GE$4)+(DN84+DP84)*Cadeirante/30*GE$4+(DM81+DM82+DM83+DO81+DO82+DO83)*Percapita/30*GE$4)+IF(DM84+DO84&gt;=11,Fixo/30*GE$4+(DM84+DO84-10)*Crechee/30*GE$4,0),IF(C81=2,IF(DN81+DN82+DN83+DN84+DP81+DP82+DP83+DP84=1,Cadeirante/30*GE$4,IF(DN81+DN82+DN83+DN84+DP81+DP82+DP83+DP84=2,Fixo/30*GE$4,IF(DN81+DN82+DN83+DN84+DP81+DP82+DP83+DP84&gt;2,Fixo/30*GE$4+(DN81+DN82+DN83+DN84+DP81+DP82+DP83+DP84-2)*Cadeirante/30*GE$4)))+(DM81+DM82+DM83+DO81+DO82+DO83)*Percapita/30*GE$4+(DM84+DO84)*Crechee/30*GE$4,IF(C81=1,IF(DM81+DM82+DM83+DN81+DN82+DN83+DO81+DO82+DO83+DP81+DP82+DP83&lt;=15,(DM81+DM82+DM83+DO81+DO82+DO83)*Percapita/30*GE$4,IF(DM81+DM82+DM83+DN81+DN82+DN83+DO81+DO82+DO83+DP81+DP82+DP83&gt;=16,Fixo/30*GE$4+(DM81+DM82+DM83+DN81+DN82+DN83+DO81+DO82+DO83+DP81+DP82-16)*Percapita/30*GE$4))))))</f>
        <v>0</v>
      </c>
      <c r="GF81" s="177">
        <f>IF(C81=4,SUM(DQ81+DQ82+DQ83+DS81+DS82+DS83)*Percapita/30*GF$4+(DR81+DR82+DR83+DT81+DT82+DT83)*Cadeirante/30*GF$4,IF(C81=3,IF(DQ84+DS84=10,Fixo/30*GF$4+(DQ81+DQ82+DQ83+DS81+DS82+DS83)*Percapita/30*GF$4+(DR84+DT84)*Cadeirante/30*GF$4,IF(DQ84+DS84&lt;=9,(DQ84+DS84)*Crechee/30*GF$4)+(DR84+DT84)*Cadeirante/30*GF$4+(DQ81+DQ82+DQ83+DS81+DS82+DS83)*Percapita/30*GF$4)+IF(DQ84+DS84&gt;=11,Fixo/30*GF$4+(DQ84+DS84-10)*Crechee/30*GF$4,0),IF(C81=2,IF(DR81+DR82+DR83+DR84+DT81+DT82+DT83+DT84=1,Cadeirante/30*GF$4,IF(DR81+DR82+DR83+DR84+DT81+DT82+DT83+DT84=2,Fixo/30*GF$4,IF(DR81+DR82+DR83+DR84+DT81+DT82+DT83+DT84&gt;2,Fixo/30*GF$4+(DR81+DR82+DR83+DR84+DT81+DT82+DT83+DT84-2)*Cadeirante/30*GF$4)))+(DQ81+DQ82+DQ83+DS81+DS82+DS83)*Percapita/30*GF$4+(DQ84+DS84)*Crechee/30*GF$4,IF(C81=1,IF(DQ81+DQ82+DQ83+DR81+DR82+DR83+DS81+DS82+DS83+DT81+DT82+DT83&lt;=15,(DQ81+DQ82+DQ83+DS81+DS82+DS83)*Percapita/30*GF$4,IF(DQ81+DQ82+DQ83+DR81+DR82+DR83+DS81+DS82+DS83+DT81+DT82+DT83&gt;=16,Fixo/30*GF$4+(DQ81+DQ82+DQ83+DR81+DR82+DR83+DS81+DS82+DS83+DT81+DT82-16)*Percapita/30*GF$4))))))</f>
        <v>0</v>
      </c>
      <c r="GG81" s="177">
        <f>IF(C81=4,SUM(DU81+DU82+DU83+DW81+DW82+DW83)*Percapita/30*GG$4+(DV81+DV82+DV83+DX81+DX82+DX83)*Cadeirante/30*GG$4,IF(C81=3,IF(DU84+DW84=10,Fixo/30*GG$4+(DU81+DU82+DU83+DW81+DW82+DW83)*Percapita/30*GG$4+(DV84+DX84)*Cadeirante/30*GG$4,IF(DU84+DW84&lt;=9,(DU84+DW84)*Crechee/30*GG$4)+(DV84+DX84)*Cadeirante/30*GG$4+(DU81+DU82+DU83+DW81+DW82+DW83)*Percapita/30*GG$4)+IF(DU84+DW84&gt;=11,Fixo/30*GG$4+(DU84+DW84-10)*Crechee/30*GG$4,0),IF(C81=2,IF(DV81+DV82+DV83+DV84+DX81+DX82+DX83+DX84=1,Cadeirante/30*GG$4,IF(DV81+DV82+DV83+DV84+DX81+DX82+DX83+DX84=2,Fixo/30*GG$4,IF(DV81+DV82+DV83+DV84+DX81+DX82+DX83+DX84&gt;2,Fixo/30*GG$4+(DV81+DV82+DV83+DV84+DX81+DX82+DX83+DX84-2)*Cadeirante/30*GG$4)))+(DU81+DU82+DU83+DW81+DW82+DW83)*Percapita/30*GG$4+(DU84+DW84)*Crechee/30*GG$4,IF(C81=1,IF(DU81+DU82+DU83+DV81+DV82+DV83+DW81+DW82+DW83+DX81+DX82+DX83&lt;=15,(DU81+DU82+DU83+DW81+DW82+DW83)*Percapita/30*GG$4,IF(DU81+DU82+DU83+DV81+DV82+DV83+DW81+DW82+DW83+DX81+DX82+DX83&gt;=16,Fixo/30*GG$4+(DU81+DU82+DU83+DV81+DV82+DV83+DW81+DW82+DW83+DX81+DX82-16)*Percapita/30*GG$4))))))</f>
        <v>0</v>
      </c>
      <c r="GH81" s="177">
        <f>IF(C81=4,SUM(DY81+DY82+DY83+EA81+EA82+EA83)*Percapita/30*GH$4+(DZ81+DZ82+DZ83+EB81+EB82+EB83)*Cadeirante/30*GH$4,IF(C81=3,IF(DY84+EA84=10,Fixo/30*GH$4+(DY81+DY82+DY83+EA81+EA82+EA83)*Percapita/30*GH$4+(DZ84+EB84)*Cadeirante/30*GH$4,IF(DY84+EA84&lt;=9,(DY84+EA84)*Crechee/30*GH$4)+(DZ84+EB84)*Cadeirante/30*GH$4+(DY81+DY82+DY83+EA81+EA82+EA83)*Percapita/30*GH$4)+IF(DY84+EA84&gt;=11,Fixo/30*GH$4+(DY84+EA84-10)*Crechee/30*GH$4,0),IF(C81=2,IF(DZ81+DZ82+DZ83+DZ84+EB81+EB82+EB83+EB84=1,Cadeirante/30*GH$4,IF(DZ81+DZ82+DZ83+DZ84+EB81+EB82+EB83+EB84=2,Fixo/30*GH$4,IF(DZ81+DZ82+DZ83+DZ84+EB81+EB82+EB83+EB84&gt;2,Fixo/30*GH$4+(DZ81+DZ82+DZ83+DZ84+EB81+EB82+EB83+EB84-2)*Cadeirante/30*GH$4)))+(DY81+DY82+DY83+EA81+EA82+EA83)*Percapita/30*GH$4+(DY84+EA84)*Crechee/30*GH$4,IF(C81=1,IF(DY81+DY82+DY83+DZ81+DZ82+DZ83+EA81+EA82+EA83+EB81+EB82+EB83&lt;=15,(DY81+DY82+DY83+EA81+EA82+EA83)*Percapita/30*GH$4,IF(DY81+DY82+DY83+DZ81+DZ82+DZ83+EA81+EA82+EA83+EB81+EB82+EB83&gt;=16,Fixo/30*GH$4+(DY81+DY82+DY83+DZ81+DZ82+DZ83+EA81+EA82+EA83+EB81+EB82-16)*Percapita/30*GH$4))))))</f>
        <v>0</v>
      </c>
      <c r="GI81" s="177">
        <f>IF(C81=4,SUM(EC81+EC82+EC83+EE81+EE82+EE83)*Percapita/30*GI$4+(ED81+ED82+ED83+EF81+EF82+EF83)*Cadeirante/30*GI$4,IF(C81=3,IF(EC84+EE84=10,Fixo/30*GI$4+(EC81+EC82+EC83+EE81+EE82+EE83)*Percapita/30*GI$4+(ED84+EF84)*Cadeirante/30*GI$4,IF(EC84+EE84&lt;=9,(EC84+EE84)*Crechee/30*GI$4)+(ED84+EF84)*Cadeirante/30*GI$4+(EC81+EC82+EC83+EE81+EE82+EE83)*Percapita/30*GI$4)+IF(EC84+EE84&gt;=11,Fixo/30*GI$4+(EC84+EE84-10)*Crechee/30*GI$4,0),IF(C81=2,IF(ED81+ED82+ED83+ED84+EF81+EF82+EF83+EF84=1,Cadeirante/30*GI$4,IF(ED81+ED82+ED83+ED84+EF81+EF82+EF83+EF84=2,Fixo/30*GI$4,IF(ED81+ED82+ED83+ED84+EF81+EF82+EF83+EF84&gt;2,Fixo/30*GI$4+(ED81+ED82+ED83+ED84+EF81+EF82+EF83+EF84-2)*Cadeirante/30*GI$4)))+(EC81+EC82+EC83+EE81+EE82+EE83)*Percapita/30*GI$4+(EC84+EE84)*Crechee/30*GI$4,IF(C81=1,IF(EC81+EC82+EC83+ED81+ED82+ED83+EE81+EE82+EE83+EF81+EF82+EF83&lt;=15,(EC81+EC82+EC83+EE81+EE82+EE83)*Percapita/30*GI$4,IF(EC81+EC82+EC83+ED81+ED82+ED83+EE81+EE82+EE83+EF81+EF82+EF83&gt;=16,Fixo/30*GI$4+(EC81+EC82+EC83+ED81+ED82+ED83+EE81+EE82+EE83+EF81+EF82-16)*Percapita/30*GI$4))))))</f>
        <v>0</v>
      </c>
      <c r="GJ81" s="177">
        <f>IF(C81=4,SUM(EG81+EG82+EG83+EI81+EI82+EI83)*Percapita/30*GJ$4+(EH81+EH82+EH83+EJ81+EJ82+EJ83)*Cadeirante/30*GJ$4,IF(C81=3,IF(EG84+EI84=10,Fixo/30*GJ$4+(EG81+EG82+EG83+EI81+EI82+EI83)*Percapita/30*GJ$4+(EH84+EJ84)*Cadeirante/30*GJ$4,IF(EG84+EI84&lt;=9,(EG84+EI84)*Crechee/30*GJ$4)+(EH84+EJ84)*Cadeirante/30*GJ$4+(EG81+EG82+EG83+EI81+EI82+EI83)*Percapita/30*GJ$4)+IF(EG84+EI84&gt;=11,Fixo/30*GJ$4+(EG84+EI84-10)*Crechee/30*GJ$4,0),IF(C81=2,IF(EH81+EH82+EH83+EH84+EJ81+EJ82+EJ83+EJ84=1,Cadeirante/30*GJ$4,IF(EH81+EH82+EH83+EH84+EJ81+EJ82+EJ83+EJ84=2,Fixo/30*GJ$4,IF(EH81+EH82+EH83+EH84+EJ81+EJ82+EJ83+EJ84&gt;2,Fixo/30*GJ$4+(EH81+EH82+EH83+EH84+EJ81+EJ82+EJ83+EJ84-2)*Cadeirante/30*GJ$4)))+(EG81+EG82+EG83+EI81+EI82+EI83)*Percapita/30*GJ$4+(EG84+EI84)*Crechee/30*GJ$4,IF(C81=1,IF(EG81+EG82+EG83+EH81+EH82+EH83+EI81+EI82+EI83+EJ81+EJ82+EJ83&lt;=15,(EG81+EG82+EG83+EI81+EI82+EI83)*Percapita/30*GJ$4,IF(EG81+EG82+EG83+EH81+EH82+EH83+EI81+EI82+EI83+EJ81+EJ82+EJ83&gt;=16,Fixo/30*GJ$4+(EG81+EG82+EG83+EH81+EH82+EH83+EI81+EI82+EI83+EJ81+EJ82-16)*Percapita/30*GJ$4))))))</f>
        <v>0</v>
      </c>
      <c r="GK81" s="178"/>
      <c r="GL81" s="103">
        <f t="shared" si="102"/>
        <v>0</v>
      </c>
      <c r="GM81" s="124"/>
      <c r="GN81" s="104">
        <f>SUMIF(V81:V84,"&lt;0")*Cadeirante/30*GN$4+SUMIF(X81:X84,"&lt;0")*Cadeirante/30*GN$4</f>
        <v>0</v>
      </c>
      <c r="GO81" s="104">
        <f>SUMIF(Z81:Z84,"&lt;0")*Cadeirante/30*GO$4+SUMIF(AB81:AB84,"&lt;0")*Cadeirante/30*GO$4</f>
        <v>0</v>
      </c>
      <c r="GP81" s="104">
        <f>SUMIF(AD81:AD84,"&lt;0")*Cadeirante/30*GP$4+SUMIF(AF81:AF84,"&lt;0")*Cadeirante/30*GP$4</f>
        <v>0</v>
      </c>
      <c r="GQ81" s="104">
        <f>SUMIF(AH81:AH84,"&lt;0")*Cadeirante/30*GQ$4+SUMIF(AJ81:AJ84,"&lt;0")*Cadeirante/30*GQ$4</f>
        <v>0</v>
      </c>
      <c r="GR81" s="104">
        <f>SUMIF(AL81:AL84,"&lt;0")*Cadeirante/30*GR$4+SUMIF(AN81:AN84,"&lt;0")*Cadeirante/30*GR$4</f>
        <v>0</v>
      </c>
      <c r="GS81" s="104">
        <f>SUMIF(AP81:AP84,"&lt;0")*Cadeirante/30*GS$4+SUMIF(AR81:AR84,"&lt;0")*Cadeirante/30*GS$4</f>
        <v>0</v>
      </c>
      <c r="GT81" s="104">
        <f>SUMIF(AT81:AT84,"&lt;0")*Cadeirante/30*GT$4+SUMIF(AV81:AV84,"&lt;0")*Cadeirante/30*GT$4</f>
        <v>0</v>
      </c>
      <c r="GU81" s="104">
        <f>SUMIF(AX81:AX84,"&lt;0")*Cadeirante/30*GU$4+SUMIF(AZ81:AZ84,"&lt;0")*Cadeirante/30*GU$4</f>
        <v>0</v>
      </c>
      <c r="GV81" s="104">
        <f>SUMIF(BB81:BB84,"&lt;0")*Cadeirante/30*GV$4+SUMIF(BD81:BD84,"&lt;0")*Cadeirante/30*GV$4</f>
        <v>0</v>
      </c>
      <c r="GW81" s="104">
        <f>SUMIF(BF81:BF84,"&lt;0")*Cadeirante/30*GW$4+SUMIF(BH81:BH84,"&lt;0")*Cadeirante/30*GW$4</f>
        <v>0</v>
      </c>
      <c r="GX81" s="104">
        <f>SUMIF(BJ81:BJ84,"&lt;0")*Cadeirante/30*GX$4+SUMIF(BL81:BL84,"&lt;0")*Cadeirante/30*GX$4</f>
        <v>0</v>
      </c>
      <c r="GY81" s="104">
        <f>SUMIF(BN81:BN84,"&lt;0")*Cadeirante/30*GY$4+SUMIF(BP81:BP84,"&lt;0")*Cadeirante/30*GY$4</f>
        <v>0</v>
      </c>
      <c r="GZ81" s="104">
        <f>SUMIF(BR81:BR84,"&lt;0")*Cadeirante/30*GZ$4+SUMIF(BT81:BT84,"&lt;0")*Cadeirante/30*GZ$4</f>
        <v>0</v>
      </c>
      <c r="HA81" s="104">
        <f>SUMIF(BV81:BV84,"&lt;0")*Cadeirante/30*HA$4+SUMIF(BX81:BX84,"&lt;0")*Cadeirante/30*HA$4</f>
        <v>0</v>
      </c>
      <c r="HB81" s="104">
        <f>SUMIF(BZ81:BZ84,"&lt;0")*Cadeirante/30*HB$4+SUMIF(CB81:CB84,"&lt;0")*Cadeirante/30*HB$4</f>
        <v>0</v>
      </c>
      <c r="HC81" s="104">
        <f>SUMIF(CD81:CD84,"&lt;0")*Cadeirante/30*HC$4+SUMIF(CF81:CF84,"&lt;0")*Cadeirante/30*HC$4</f>
        <v>0</v>
      </c>
      <c r="HD81" s="104">
        <f>SUMIF(CH81:CH84,"&lt;0")*Cadeirante/30*HD$4+SUMIF(CJ81:CJ84,"&lt;0")*Cadeirante/30*HD$4</f>
        <v>0</v>
      </c>
      <c r="HE81" s="104">
        <f>SUMIF(CL81:CL84,"&lt;0")*Cadeirante/30*HE$4+SUMIF(CN81:CN84,"&lt;0")*Cadeirante/30*HE$4</f>
        <v>0</v>
      </c>
      <c r="HF81" s="104">
        <f>SUMIF(CP81:CP84,"&lt;0")*Cadeirante/30*HF$4+SUMIF(CR81:CR84,"&lt;0")*Cadeirante/30*HF$4</f>
        <v>0</v>
      </c>
      <c r="HG81" s="104">
        <f>SUMIF(CT81:CT84,"&lt;0")*Cadeirante/30*HG$4+SUMIF(CV81:CV84,"&lt;0")*Cadeirante/30*HG$4</f>
        <v>0</v>
      </c>
      <c r="HH81" s="104">
        <f>SUMIF(CX81:CX84,"&lt;0")*Cadeirante/30*HH$4+SUMIF(CZ81:CZ84,"&lt;0")*Cadeirante/30*HH$4</f>
        <v>0</v>
      </c>
      <c r="HI81" s="104">
        <f>SUMIF(DB81:DB84,"&lt;0")*Cadeirante/30*HI$4+SUMIF(DD81:DD84,"&lt;0")*Cadeirante/30*HI$4</f>
        <v>0</v>
      </c>
      <c r="HJ81" s="104">
        <f>SUMIF(DF81:DF84,"&lt;0")*Cadeirante/30*HJ$4+SUMIF(DH81:DH84,"&lt;0")*Cadeirante/30*HJ$4</f>
        <v>0</v>
      </c>
      <c r="HK81" s="104">
        <f>SUMIF(DJ81:DJ84,"&lt;0")*Cadeirante/30*HK$4+SUMIF(DL81:DL84,"&lt;0")*Cadeirante/30*HK$4</f>
        <v>0</v>
      </c>
      <c r="HL81" s="104">
        <f>SUMIF(DN81:DN84,"&lt;0")*Cadeirante/30*HL$4+SUMIF(DP81:DP84,"&lt;0")*Cadeirante/30*HL$4</f>
        <v>0</v>
      </c>
      <c r="HM81" s="104">
        <f>SUMIF(DR81:DR84,"&lt;0")*Cadeirante/30*HM$4+SUMIF(DT81:DT84,"&lt;0")*Cadeirante/30*HM$4</f>
        <v>0</v>
      </c>
      <c r="HN81" s="104">
        <f>SUMIF(DV81:DV84,"&lt;0")*Cadeirante/30*HN$4+SUMIF(DX81:DX84,"&lt;0")*Cadeirante/30*HN$4</f>
        <v>0</v>
      </c>
      <c r="HO81" s="104">
        <f>SUMIF(DZ81:DZ84,"&lt;0")*Cadeirante/30*HO$4+SUMIF(EB81:EB84,"&lt;0")*Cadeirante/30*HO$4</f>
        <v>0</v>
      </c>
      <c r="HP81" s="104">
        <f>SUMIF(ED81:ED84,"&lt;0")*Cadeirante/30*HP$4+SUMIF(EF81:EF84,"&lt;0")*Cadeirante/30*HP$4</f>
        <v>0</v>
      </c>
      <c r="HQ81" s="64"/>
      <c r="HR81" s="64"/>
      <c r="HS81" s="64"/>
      <c r="HT81" s="64"/>
      <c r="HU81" s="64"/>
      <c r="HV81" s="64"/>
      <c r="HW81" s="176">
        <v>17629.309999999998</v>
      </c>
      <c r="HX81" s="64"/>
      <c r="HY81" s="280">
        <f>IF(ISTEXT(EM81), VALUE(EM81), EM81)</f>
        <v>0</v>
      </c>
      <c r="HZ81" s="280">
        <f>IF(ISTEXT(EN81), VALUE(EN81), EN81)</f>
        <v>0</v>
      </c>
      <c r="IA81" s="280">
        <f>IF(ISTEXT(EO81), VALUE(EO81), EO81)</f>
        <v>0</v>
      </c>
      <c r="IB81" s="64" t="b">
        <f>HW81=FE81</f>
        <v>0</v>
      </c>
      <c r="IC81" s="64"/>
    </row>
    <row r="82" spans="1:237" s="106" customFormat="1" ht="22.5" customHeight="1" x14ac:dyDescent="0.25">
      <c r="A82" s="368" t="s">
        <v>3256</v>
      </c>
      <c r="B82" s="369" t="s">
        <v>3257</v>
      </c>
      <c r="C82" s="370" t="s">
        <v>3192</v>
      </c>
      <c r="D82" s="371" t="s">
        <v>3258</v>
      </c>
      <c r="E82" s="371" t="s">
        <v>3259</v>
      </c>
      <c r="F82" s="372" t="s">
        <v>3181</v>
      </c>
      <c r="G82" s="372" t="s">
        <v>3182</v>
      </c>
      <c r="H82" s="373" t="s">
        <v>2810</v>
      </c>
      <c r="I82" s="374" t="s">
        <v>2810</v>
      </c>
      <c r="J82" s="421" t="s">
        <v>3183</v>
      </c>
      <c r="K82" s="421" t="s">
        <v>3185</v>
      </c>
      <c r="L82" s="329">
        <f>CONTINUA!BV82</f>
        <v>0</v>
      </c>
      <c r="M82" s="329">
        <f>CONTINUA!BW82</f>
        <v>0</v>
      </c>
      <c r="N82" s="895"/>
      <c r="O82" s="896" t="s">
        <v>3419</v>
      </c>
      <c r="P82" s="897">
        <v>0</v>
      </c>
      <c r="Q82" s="400"/>
      <c r="R82" s="401"/>
      <c r="S82" s="400"/>
      <c r="T82" s="401"/>
      <c r="U82" s="400"/>
      <c r="V82" s="401"/>
      <c r="W82" s="400"/>
      <c r="X82" s="401"/>
      <c r="Y82" s="400"/>
      <c r="Z82" s="401"/>
      <c r="AA82" s="400"/>
      <c r="AB82" s="401"/>
      <c r="AC82" s="400"/>
      <c r="AD82" s="401"/>
      <c r="AE82" s="400"/>
      <c r="AF82" s="401"/>
      <c r="AG82" s="400"/>
      <c r="AH82" s="401"/>
      <c r="AI82" s="400"/>
      <c r="AJ82" s="401"/>
      <c r="AK82" s="400"/>
      <c r="AL82" s="401"/>
      <c r="AM82" s="400"/>
      <c r="AN82" s="401"/>
      <c r="AO82" s="400"/>
      <c r="AP82" s="401"/>
      <c r="AQ82" s="400"/>
      <c r="AR82" s="401"/>
      <c r="AS82" s="400"/>
      <c r="AT82" s="401"/>
      <c r="AU82" s="400"/>
      <c r="AV82" s="401"/>
      <c r="AW82" s="400"/>
      <c r="AX82" s="401"/>
      <c r="AY82" s="400"/>
      <c r="AZ82" s="401"/>
      <c r="BA82" s="400"/>
      <c r="BB82" s="401"/>
      <c r="BC82" s="400"/>
      <c r="BD82" s="401"/>
      <c r="BE82" s="400"/>
      <c r="BF82" s="401"/>
      <c r="BG82" s="400"/>
      <c r="BH82" s="401"/>
      <c r="BI82" s="400"/>
      <c r="BJ82" s="401"/>
      <c r="BK82" s="400"/>
      <c r="BL82" s="401"/>
      <c r="BM82" s="400"/>
      <c r="BN82" s="401"/>
      <c r="BO82" s="400"/>
      <c r="BP82" s="401"/>
      <c r="BQ82" s="400"/>
      <c r="BR82" s="401"/>
      <c r="BS82" s="400"/>
      <c r="BT82" s="401"/>
      <c r="BU82" s="400"/>
      <c r="BV82" s="401"/>
      <c r="BW82" s="400"/>
      <c r="BX82" s="401"/>
      <c r="BY82" s="400"/>
      <c r="BZ82" s="401"/>
      <c r="CA82" s="400"/>
      <c r="CB82" s="401"/>
      <c r="CC82" s="400"/>
      <c r="CD82" s="401"/>
      <c r="CE82" s="400"/>
      <c r="CF82" s="401"/>
      <c r="CG82" s="400"/>
      <c r="CH82" s="401"/>
      <c r="CI82" s="400"/>
      <c r="CJ82" s="401"/>
      <c r="CK82" s="400"/>
      <c r="CL82" s="401"/>
      <c r="CM82" s="400"/>
      <c r="CN82" s="401"/>
      <c r="CO82" s="400"/>
      <c r="CP82" s="401"/>
      <c r="CQ82" s="400"/>
      <c r="CR82" s="401"/>
      <c r="CS82" s="400"/>
      <c r="CT82" s="401"/>
      <c r="CU82" s="400"/>
      <c r="CV82" s="401"/>
      <c r="CW82" s="400"/>
      <c r="CX82" s="401"/>
      <c r="CY82" s="400"/>
      <c r="CZ82" s="401"/>
      <c r="DA82" s="400"/>
      <c r="DB82" s="401"/>
      <c r="DC82" s="400"/>
      <c r="DD82" s="401"/>
      <c r="DE82" s="400"/>
      <c r="DF82" s="401"/>
      <c r="DG82" s="400"/>
      <c r="DH82" s="401"/>
      <c r="DI82" s="400"/>
      <c r="DJ82" s="401"/>
      <c r="DK82" s="400"/>
      <c r="DL82" s="401"/>
      <c r="DM82" s="400"/>
      <c r="DN82" s="401"/>
      <c r="DO82" s="400"/>
      <c r="DP82" s="401"/>
      <c r="DQ82" s="400"/>
      <c r="DR82" s="401"/>
      <c r="DS82" s="400"/>
      <c r="DT82" s="401"/>
      <c r="DU82" s="400"/>
      <c r="DV82" s="401"/>
      <c r="DW82" s="400"/>
      <c r="DX82" s="401"/>
      <c r="DY82" s="400"/>
      <c r="DZ82" s="401"/>
      <c r="EA82" s="400"/>
      <c r="EB82" s="401"/>
      <c r="EC82" s="400"/>
      <c r="ED82" s="401"/>
      <c r="EE82" s="400"/>
      <c r="EF82" s="401"/>
      <c r="EG82" s="400"/>
      <c r="EH82" s="401"/>
      <c r="EI82" s="400"/>
      <c r="EJ82" s="447"/>
      <c r="EK82" s="511"/>
      <c r="EL82" s="514"/>
      <c r="EM82" s="448"/>
      <c r="EN82" s="344"/>
      <c r="EO82" s="345"/>
      <c r="EP82" s="171">
        <f t="shared" si="95"/>
        <v>0</v>
      </c>
      <c r="EQ82" s="171">
        <f t="shared" si="96"/>
        <v>0</v>
      </c>
      <c r="ER82" s="171">
        <f t="shared" si="97"/>
        <v>0</v>
      </c>
      <c r="ES82" s="171">
        <f t="shared" si="98"/>
        <v>0</v>
      </c>
      <c r="ET82" s="171">
        <f t="shared" si="99"/>
        <v>0</v>
      </c>
      <c r="EU82" s="171">
        <f t="shared" si="100"/>
        <v>0</v>
      </c>
      <c r="EV82" s="172">
        <f t="shared" si="101"/>
        <v>0</v>
      </c>
      <c r="EW82" s="173"/>
      <c r="EX82" s="248">
        <f t="shared" si="108"/>
        <v>0</v>
      </c>
      <c r="EY82" s="174">
        <f>(L82*regular)+(M82*Cadeirantee)</f>
        <v>0</v>
      </c>
      <c r="EZ82" s="249">
        <f>SUMIF(FG82:GJ82,"&gt;0")</f>
        <v>0</v>
      </c>
      <c r="FA82" s="249">
        <f>SUMIF(FG82:GJ82,"&lt;0")+SUMIF(GN82:HP82,"&lt;0")</f>
        <v>0</v>
      </c>
      <c r="FB82" s="174">
        <v>0</v>
      </c>
      <c r="FC82" s="126">
        <f>N82*km*'VALORES TABELA'!$B$13</f>
        <v>0</v>
      </c>
      <c r="FD82" s="250">
        <f t="shared" ref="FD82:FD85" si="109">GL82</f>
        <v>0</v>
      </c>
      <c r="FE82" s="105"/>
      <c r="FF82" s="119"/>
      <c r="FG82" s="119"/>
      <c r="FH82" s="119"/>
      <c r="FI82" s="119"/>
      <c r="FJ82" s="119"/>
      <c r="FK82" s="119"/>
      <c r="FL82" s="119"/>
      <c r="FM82" s="119"/>
      <c r="FN82" s="119"/>
      <c r="FO82" s="119"/>
      <c r="FP82" s="119"/>
      <c r="FQ82" s="119"/>
      <c r="FR82" s="119"/>
      <c r="FS82" s="119"/>
      <c r="FT82" s="119"/>
      <c r="FU82" s="119"/>
      <c r="FV82" s="119"/>
      <c r="FW82" s="119"/>
      <c r="FX82" s="119"/>
      <c r="FY82" s="119"/>
      <c r="FZ82" s="119"/>
      <c r="GA82" s="119"/>
      <c r="GB82" s="119"/>
      <c r="GC82" s="119"/>
      <c r="GD82" s="119"/>
      <c r="GE82" s="119"/>
      <c r="GF82" s="119"/>
      <c r="GG82" s="119"/>
      <c r="GH82" s="119"/>
      <c r="GI82" s="119"/>
      <c r="GJ82" s="119"/>
      <c r="GK82" s="251"/>
      <c r="GL82" s="103">
        <f t="shared" si="102"/>
        <v>0</v>
      </c>
      <c r="GM82" s="124"/>
      <c r="GN82" s="104"/>
      <c r="GO82" s="104"/>
      <c r="GP82" s="104"/>
      <c r="GQ82" s="104"/>
      <c r="GR82" s="104"/>
      <c r="GS82" s="104"/>
      <c r="GT82" s="104"/>
      <c r="GU82" s="104"/>
      <c r="GV82" s="104"/>
      <c r="GW82" s="104"/>
      <c r="GX82" s="104"/>
      <c r="GY82" s="104"/>
      <c r="GZ82" s="104"/>
      <c r="HA82" s="104"/>
      <c r="HB82" s="104"/>
      <c r="HC82" s="104"/>
      <c r="HD82" s="104"/>
      <c r="HE82" s="104"/>
      <c r="HF82" s="104"/>
      <c r="HG82" s="104"/>
      <c r="HH82" s="104"/>
      <c r="HI82" s="104"/>
      <c r="HJ82" s="104"/>
      <c r="HK82" s="104"/>
      <c r="HL82" s="104"/>
      <c r="HM82" s="104"/>
      <c r="HN82" s="104"/>
      <c r="HO82" s="104"/>
      <c r="HP82" s="104"/>
      <c r="HQ82" s="64"/>
      <c r="HR82" s="64"/>
      <c r="HS82" s="64"/>
      <c r="HT82" s="64"/>
      <c r="HU82" s="64"/>
      <c r="HV82" s="64"/>
      <c r="HW82" s="105"/>
      <c r="HX82" s="64"/>
      <c r="HY82" s="280">
        <f t="shared" ref="HY82:HY85" si="110">IF(ISTEXT(EM82), VALUE(EM82), EM82)</f>
        <v>0</v>
      </c>
      <c r="HZ82" s="280">
        <f t="shared" ref="HZ82:HZ85" si="111">IF(ISTEXT(EN82), VALUE(EN82), EN82)</f>
        <v>0</v>
      </c>
      <c r="IA82" s="280">
        <f t="shared" ref="IA82:IA85" si="112">IF(ISTEXT(EO82), VALUE(EO82), EO82)</f>
        <v>0</v>
      </c>
      <c r="IB82" s="64"/>
      <c r="IC82" s="64"/>
    </row>
    <row r="83" spans="1:237" s="106" customFormat="1" ht="22.5" customHeight="1" x14ac:dyDescent="0.25">
      <c r="A83" s="368" t="s">
        <v>3256</v>
      </c>
      <c r="B83" s="369" t="s">
        <v>3257</v>
      </c>
      <c r="C83" s="375" t="s">
        <v>3192</v>
      </c>
      <c r="D83" s="371" t="s">
        <v>3258</v>
      </c>
      <c r="E83" s="371" t="s">
        <v>3259</v>
      </c>
      <c r="F83" s="376" t="s">
        <v>3181</v>
      </c>
      <c r="G83" s="376" t="s">
        <v>3182</v>
      </c>
      <c r="H83" s="373" t="s">
        <v>2810</v>
      </c>
      <c r="I83" s="374" t="s">
        <v>2810</v>
      </c>
      <c r="J83" s="421" t="s">
        <v>3183</v>
      </c>
      <c r="K83" s="422" t="s">
        <v>3186</v>
      </c>
      <c r="L83" s="329">
        <f>CONTINUA!BV83</f>
        <v>0</v>
      </c>
      <c r="M83" s="329">
        <f>CONTINUA!BW83</f>
        <v>0</v>
      </c>
      <c r="N83" s="895"/>
      <c r="O83" s="896" t="s">
        <v>3419</v>
      </c>
      <c r="P83" s="897">
        <v>0</v>
      </c>
      <c r="Q83" s="400">
        <v>6</v>
      </c>
      <c r="R83" s="401"/>
      <c r="S83" s="400"/>
      <c r="T83" s="401"/>
      <c r="U83" s="400"/>
      <c r="V83" s="401"/>
      <c r="W83" s="400"/>
      <c r="X83" s="401"/>
      <c r="Y83" s="400"/>
      <c r="Z83" s="401"/>
      <c r="AA83" s="400"/>
      <c r="AB83" s="401"/>
      <c r="AC83" s="400"/>
      <c r="AD83" s="401"/>
      <c r="AE83" s="400"/>
      <c r="AF83" s="401"/>
      <c r="AG83" s="400"/>
      <c r="AH83" s="401"/>
      <c r="AI83" s="400"/>
      <c r="AJ83" s="401"/>
      <c r="AK83" s="400"/>
      <c r="AL83" s="401"/>
      <c r="AM83" s="400"/>
      <c r="AN83" s="401"/>
      <c r="AO83" s="400"/>
      <c r="AP83" s="401"/>
      <c r="AQ83" s="400"/>
      <c r="AR83" s="401"/>
      <c r="AS83" s="400"/>
      <c r="AT83" s="401"/>
      <c r="AU83" s="400"/>
      <c r="AV83" s="401"/>
      <c r="AW83" s="400"/>
      <c r="AX83" s="401"/>
      <c r="AY83" s="400"/>
      <c r="AZ83" s="401"/>
      <c r="BA83" s="400"/>
      <c r="BB83" s="401"/>
      <c r="BC83" s="400"/>
      <c r="BD83" s="401"/>
      <c r="BE83" s="400"/>
      <c r="BF83" s="401"/>
      <c r="BG83" s="400"/>
      <c r="BH83" s="401"/>
      <c r="BI83" s="400"/>
      <c r="BJ83" s="401"/>
      <c r="BK83" s="400"/>
      <c r="BL83" s="401"/>
      <c r="BM83" s="400"/>
      <c r="BN83" s="401"/>
      <c r="BO83" s="400"/>
      <c r="BP83" s="401"/>
      <c r="BQ83" s="400"/>
      <c r="BR83" s="401"/>
      <c r="BS83" s="400"/>
      <c r="BT83" s="401"/>
      <c r="BU83" s="400"/>
      <c r="BV83" s="401"/>
      <c r="BW83" s="400"/>
      <c r="BX83" s="401"/>
      <c r="BY83" s="400"/>
      <c r="BZ83" s="401"/>
      <c r="CA83" s="400"/>
      <c r="CB83" s="401"/>
      <c r="CC83" s="400"/>
      <c r="CD83" s="401"/>
      <c r="CE83" s="400"/>
      <c r="CF83" s="401"/>
      <c r="CG83" s="400"/>
      <c r="CH83" s="401"/>
      <c r="CI83" s="400"/>
      <c r="CJ83" s="401"/>
      <c r="CK83" s="400"/>
      <c r="CL83" s="401"/>
      <c r="CM83" s="400"/>
      <c r="CN83" s="401"/>
      <c r="CO83" s="400"/>
      <c r="CP83" s="401"/>
      <c r="CQ83" s="400"/>
      <c r="CR83" s="401"/>
      <c r="CS83" s="400"/>
      <c r="CT83" s="401"/>
      <c r="CU83" s="400"/>
      <c r="CV83" s="401"/>
      <c r="CW83" s="400"/>
      <c r="CX83" s="401"/>
      <c r="CY83" s="400"/>
      <c r="CZ83" s="401"/>
      <c r="DA83" s="400"/>
      <c r="DB83" s="401"/>
      <c r="DC83" s="400"/>
      <c r="DD83" s="401"/>
      <c r="DE83" s="400"/>
      <c r="DF83" s="401"/>
      <c r="DG83" s="400"/>
      <c r="DH83" s="401"/>
      <c r="DI83" s="400"/>
      <c r="DJ83" s="401"/>
      <c r="DK83" s="400"/>
      <c r="DL83" s="401"/>
      <c r="DM83" s="400"/>
      <c r="DN83" s="401"/>
      <c r="DO83" s="400"/>
      <c r="DP83" s="401"/>
      <c r="DQ83" s="400"/>
      <c r="DR83" s="401"/>
      <c r="DS83" s="400"/>
      <c r="DT83" s="401"/>
      <c r="DU83" s="400"/>
      <c r="DV83" s="401"/>
      <c r="DW83" s="400"/>
      <c r="DX83" s="401"/>
      <c r="DY83" s="400"/>
      <c r="DZ83" s="401"/>
      <c r="EA83" s="400"/>
      <c r="EB83" s="401"/>
      <c r="EC83" s="400"/>
      <c r="ED83" s="401"/>
      <c r="EE83" s="400"/>
      <c r="EF83" s="401"/>
      <c r="EG83" s="400"/>
      <c r="EH83" s="401"/>
      <c r="EI83" s="400"/>
      <c r="EJ83" s="447"/>
      <c r="EK83" s="511"/>
      <c r="EL83" s="514"/>
      <c r="EM83" s="448"/>
      <c r="EN83" s="344"/>
      <c r="EO83" s="345"/>
      <c r="EP83" s="171">
        <f t="shared" si="95"/>
        <v>6</v>
      </c>
      <c r="EQ83" s="171">
        <f t="shared" si="96"/>
        <v>0</v>
      </c>
      <c r="ER83" s="171">
        <f t="shared" si="97"/>
        <v>0</v>
      </c>
      <c r="ES83" s="171">
        <f t="shared" si="98"/>
        <v>0</v>
      </c>
      <c r="ET83" s="171">
        <f t="shared" si="99"/>
        <v>0</v>
      </c>
      <c r="EU83" s="171">
        <f t="shared" si="100"/>
        <v>0</v>
      </c>
      <c r="EV83" s="172">
        <f t="shared" si="101"/>
        <v>6</v>
      </c>
      <c r="EW83" s="125"/>
      <c r="EX83" s="248">
        <f t="shared" si="108"/>
        <v>0</v>
      </c>
      <c r="EY83" s="174">
        <f>(L83*regular)+(M83*Cadeirantee)</f>
        <v>0</v>
      </c>
      <c r="EZ83" s="249">
        <f>SUMIF(FG83:GJ83,"&gt;0")</f>
        <v>0</v>
      </c>
      <c r="FA83" s="249">
        <f>SUMIF(FG83:GJ83,"&lt;0")+SUMIF(GN83:HP83,"&lt;0")</f>
        <v>0</v>
      </c>
      <c r="FB83" s="174">
        <v>0</v>
      </c>
      <c r="FC83" s="126">
        <f>N83*km*'VALORES TABELA'!$B$13</f>
        <v>0</v>
      </c>
      <c r="FD83" s="250">
        <f t="shared" si="109"/>
        <v>0</v>
      </c>
      <c r="FE83" s="105"/>
      <c r="FF83" s="108"/>
      <c r="FG83" s="108"/>
      <c r="FH83" s="108"/>
      <c r="FI83" s="108"/>
      <c r="FJ83" s="108"/>
      <c r="FK83" s="108"/>
      <c r="FL83" s="108"/>
      <c r="FM83" s="108"/>
      <c r="FN83" s="108"/>
      <c r="FO83" s="108"/>
      <c r="FP83" s="108"/>
      <c r="FQ83" s="108"/>
      <c r="FR83" s="108"/>
      <c r="FS83" s="108"/>
      <c r="FT83" s="108"/>
      <c r="FU83" s="108"/>
      <c r="FV83" s="108"/>
      <c r="FW83" s="108"/>
      <c r="FX83" s="108"/>
      <c r="FY83" s="108"/>
      <c r="FZ83" s="108"/>
      <c r="GA83" s="108"/>
      <c r="GB83" s="108"/>
      <c r="GC83" s="108"/>
      <c r="GD83" s="108"/>
      <c r="GE83" s="108"/>
      <c r="GF83" s="108"/>
      <c r="GG83" s="108"/>
      <c r="GH83" s="108"/>
      <c r="GI83" s="108"/>
      <c r="GJ83" s="108"/>
      <c r="GK83" s="251"/>
      <c r="GL83" s="103">
        <f t="shared" si="102"/>
        <v>0</v>
      </c>
      <c r="GM83" s="124"/>
      <c r="GN83" s="104"/>
      <c r="GO83" s="104"/>
      <c r="GP83" s="104"/>
      <c r="GQ83" s="104"/>
      <c r="GR83" s="104"/>
      <c r="GS83" s="104"/>
      <c r="GT83" s="104"/>
      <c r="GU83" s="104"/>
      <c r="GV83" s="104"/>
      <c r="GW83" s="104"/>
      <c r="GX83" s="104"/>
      <c r="GY83" s="104"/>
      <c r="GZ83" s="104"/>
      <c r="HA83" s="104"/>
      <c r="HB83" s="104"/>
      <c r="HC83" s="104"/>
      <c r="HD83" s="104"/>
      <c r="HE83" s="104"/>
      <c r="HF83" s="104"/>
      <c r="HG83" s="104"/>
      <c r="HH83" s="104"/>
      <c r="HI83" s="104"/>
      <c r="HJ83" s="104"/>
      <c r="HK83" s="104"/>
      <c r="HL83" s="104"/>
      <c r="HM83" s="104"/>
      <c r="HN83" s="104"/>
      <c r="HO83" s="104"/>
      <c r="HP83" s="104"/>
      <c r="HQ83" s="64"/>
      <c r="HR83" s="64"/>
      <c r="HS83" s="64"/>
      <c r="HT83" s="64"/>
      <c r="HU83" s="64"/>
      <c r="HV83" s="64"/>
      <c r="HW83" s="105"/>
      <c r="HX83" s="64"/>
      <c r="HY83" s="280">
        <f t="shared" si="110"/>
        <v>0</v>
      </c>
      <c r="HZ83" s="280">
        <f t="shared" si="111"/>
        <v>0</v>
      </c>
      <c r="IA83" s="280">
        <f t="shared" si="112"/>
        <v>0</v>
      </c>
      <c r="IB83" s="64"/>
      <c r="IC83" s="64"/>
    </row>
    <row r="84" spans="1:237" s="106" customFormat="1" ht="22.5" customHeight="1" x14ac:dyDescent="0.25">
      <c r="A84" s="368" t="s">
        <v>3256</v>
      </c>
      <c r="B84" s="369" t="s">
        <v>3257</v>
      </c>
      <c r="C84" s="375" t="s">
        <v>3192</v>
      </c>
      <c r="D84" s="371" t="s">
        <v>3258</v>
      </c>
      <c r="E84" s="371" t="s">
        <v>3259</v>
      </c>
      <c r="F84" s="376" t="s">
        <v>3181</v>
      </c>
      <c r="G84" s="376" t="s">
        <v>3182</v>
      </c>
      <c r="H84" s="373" t="s">
        <v>2810</v>
      </c>
      <c r="I84" s="374" t="s">
        <v>2810</v>
      </c>
      <c r="J84" s="421" t="s">
        <v>3183</v>
      </c>
      <c r="K84" s="423" t="s">
        <v>3187</v>
      </c>
      <c r="L84" s="329">
        <f>CONTINUA!BV84</f>
        <v>0</v>
      </c>
      <c r="M84" s="329">
        <f>CONTINUA!BW84</f>
        <v>0</v>
      </c>
      <c r="N84" s="895"/>
      <c r="O84" s="896" t="s">
        <v>3419</v>
      </c>
      <c r="P84" s="897">
        <v>0</v>
      </c>
      <c r="Q84" s="400"/>
      <c r="R84" s="401"/>
      <c r="S84" s="400"/>
      <c r="T84" s="401"/>
      <c r="U84" s="400"/>
      <c r="V84" s="401"/>
      <c r="W84" s="400"/>
      <c r="X84" s="401"/>
      <c r="Y84" s="400"/>
      <c r="Z84" s="401"/>
      <c r="AA84" s="400"/>
      <c r="AB84" s="401"/>
      <c r="AC84" s="400"/>
      <c r="AD84" s="401"/>
      <c r="AE84" s="400"/>
      <c r="AF84" s="401"/>
      <c r="AG84" s="400"/>
      <c r="AH84" s="401"/>
      <c r="AI84" s="400"/>
      <c r="AJ84" s="401"/>
      <c r="AK84" s="400"/>
      <c r="AL84" s="401"/>
      <c r="AM84" s="400"/>
      <c r="AN84" s="401"/>
      <c r="AO84" s="400"/>
      <c r="AP84" s="401"/>
      <c r="AQ84" s="400"/>
      <c r="AR84" s="401"/>
      <c r="AS84" s="400"/>
      <c r="AT84" s="401"/>
      <c r="AU84" s="400"/>
      <c r="AV84" s="401"/>
      <c r="AW84" s="400"/>
      <c r="AX84" s="401"/>
      <c r="AY84" s="400"/>
      <c r="AZ84" s="401"/>
      <c r="BA84" s="400"/>
      <c r="BB84" s="401"/>
      <c r="BC84" s="400"/>
      <c r="BD84" s="401"/>
      <c r="BE84" s="400"/>
      <c r="BF84" s="401"/>
      <c r="BG84" s="400"/>
      <c r="BH84" s="401"/>
      <c r="BI84" s="400"/>
      <c r="BJ84" s="401"/>
      <c r="BK84" s="400"/>
      <c r="BL84" s="401"/>
      <c r="BM84" s="400"/>
      <c r="BN84" s="401"/>
      <c r="BO84" s="400"/>
      <c r="BP84" s="401"/>
      <c r="BQ84" s="400"/>
      <c r="BR84" s="401"/>
      <c r="BS84" s="400"/>
      <c r="BT84" s="401"/>
      <c r="BU84" s="400"/>
      <c r="BV84" s="401"/>
      <c r="BW84" s="400"/>
      <c r="BX84" s="401"/>
      <c r="BY84" s="400"/>
      <c r="BZ84" s="401"/>
      <c r="CA84" s="400"/>
      <c r="CB84" s="401"/>
      <c r="CC84" s="400"/>
      <c r="CD84" s="401"/>
      <c r="CE84" s="400"/>
      <c r="CF84" s="401"/>
      <c r="CG84" s="400"/>
      <c r="CH84" s="401"/>
      <c r="CI84" s="400"/>
      <c r="CJ84" s="401"/>
      <c r="CK84" s="400"/>
      <c r="CL84" s="401"/>
      <c r="CM84" s="400"/>
      <c r="CN84" s="401"/>
      <c r="CO84" s="400"/>
      <c r="CP84" s="401"/>
      <c r="CQ84" s="400"/>
      <c r="CR84" s="401"/>
      <c r="CS84" s="400"/>
      <c r="CT84" s="401"/>
      <c r="CU84" s="400"/>
      <c r="CV84" s="401"/>
      <c r="CW84" s="400"/>
      <c r="CX84" s="401"/>
      <c r="CY84" s="400"/>
      <c r="CZ84" s="401"/>
      <c r="DA84" s="400"/>
      <c r="DB84" s="401"/>
      <c r="DC84" s="400"/>
      <c r="DD84" s="401"/>
      <c r="DE84" s="400"/>
      <c r="DF84" s="401"/>
      <c r="DG84" s="400"/>
      <c r="DH84" s="401"/>
      <c r="DI84" s="400"/>
      <c r="DJ84" s="401"/>
      <c r="DK84" s="400"/>
      <c r="DL84" s="401"/>
      <c r="DM84" s="400"/>
      <c r="DN84" s="401"/>
      <c r="DO84" s="400"/>
      <c r="DP84" s="401"/>
      <c r="DQ84" s="400"/>
      <c r="DR84" s="401"/>
      <c r="DS84" s="400"/>
      <c r="DT84" s="401"/>
      <c r="DU84" s="400"/>
      <c r="DV84" s="401"/>
      <c r="DW84" s="400"/>
      <c r="DX84" s="401"/>
      <c r="DY84" s="400"/>
      <c r="DZ84" s="401"/>
      <c r="EA84" s="400"/>
      <c r="EB84" s="401"/>
      <c r="EC84" s="400"/>
      <c r="ED84" s="401"/>
      <c r="EE84" s="400"/>
      <c r="EF84" s="401"/>
      <c r="EG84" s="400"/>
      <c r="EH84" s="401"/>
      <c r="EI84" s="400"/>
      <c r="EJ84" s="447"/>
      <c r="EK84" s="511"/>
      <c r="EL84" s="514"/>
      <c r="EM84" s="448"/>
      <c r="EN84" s="344"/>
      <c r="EO84" s="345"/>
      <c r="EP84" s="171">
        <f t="shared" si="95"/>
        <v>0</v>
      </c>
      <c r="EQ84" s="171">
        <f t="shared" si="96"/>
        <v>0</v>
      </c>
      <c r="ER84" s="171">
        <f t="shared" si="97"/>
        <v>0</v>
      </c>
      <c r="ES84" s="171">
        <f t="shared" si="98"/>
        <v>0</v>
      </c>
      <c r="ET84" s="171">
        <f t="shared" si="99"/>
        <v>0</v>
      </c>
      <c r="EU84" s="171">
        <f t="shared" si="100"/>
        <v>0</v>
      </c>
      <c r="EV84" s="172">
        <f t="shared" si="101"/>
        <v>0</v>
      </c>
      <c r="EW84" s="127"/>
      <c r="EX84" s="248">
        <f t="shared" si="108"/>
        <v>0</v>
      </c>
      <c r="EY84" s="174">
        <f>(L84*regular)+(M84*Cadeirantee)</f>
        <v>0</v>
      </c>
      <c r="EZ84" s="249">
        <f>SUMIF(FG84:GJ84,"&gt;0")</f>
        <v>0</v>
      </c>
      <c r="FA84" s="249">
        <f>SUMIF(FG84:GJ84,"&lt;0")+SUMIF(GN84:HP84,"&lt;0")</f>
        <v>0</v>
      </c>
      <c r="FB84" s="174">
        <v>0</v>
      </c>
      <c r="FC84" s="126">
        <f>N84*km*'VALORES TABELA'!$B$13</f>
        <v>0</v>
      </c>
      <c r="FD84" s="250">
        <f t="shared" si="109"/>
        <v>0</v>
      </c>
      <c r="FE84" s="105"/>
      <c r="FF84" s="118"/>
      <c r="FG84" s="118"/>
      <c r="FH84" s="118"/>
      <c r="FI84" s="118"/>
      <c r="FJ84" s="118"/>
      <c r="FK84" s="118"/>
      <c r="FL84" s="118"/>
      <c r="FM84" s="118"/>
      <c r="FN84" s="118"/>
      <c r="FO84" s="118"/>
      <c r="FP84" s="118"/>
      <c r="FQ84" s="118"/>
      <c r="FR84" s="118"/>
      <c r="FS84" s="118"/>
      <c r="FT84" s="118"/>
      <c r="FU84" s="118"/>
      <c r="FV84" s="118"/>
      <c r="FW84" s="118"/>
      <c r="FX84" s="118"/>
      <c r="FY84" s="118"/>
      <c r="FZ84" s="118"/>
      <c r="GA84" s="118"/>
      <c r="GB84" s="118"/>
      <c r="GC84" s="118"/>
      <c r="GD84" s="118"/>
      <c r="GE84" s="118"/>
      <c r="GF84" s="118"/>
      <c r="GG84" s="118"/>
      <c r="GH84" s="118"/>
      <c r="GI84" s="118"/>
      <c r="GJ84" s="118"/>
      <c r="GK84" s="252"/>
      <c r="GL84" s="103">
        <f t="shared" si="102"/>
        <v>0</v>
      </c>
      <c r="GM84" s="124"/>
      <c r="GN84" s="104"/>
      <c r="GO84" s="104"/>
      <c r="GP84" s="104"/>
      <c r="GQ84" s="104"/>
      <c r="GR84" s="104"/>
      <c r="GS84" s="104"/>
      <c r="GT84" s="104"/>
      <c r="GU84" s="104"/>
      <c r="GV84" s="104"/>
      <c r="GW84" s="104"/>
      <c r="GX84" s="104"/>
      <c r="GY84" s="104"/>
      <c r="GZ84" s="104"/>
      <c r="HA84" s="104"/>
      <c r="HB84" s="104"/>
      <c r="HC84" s="104"/>
      <c r="HD84" s="104"/>
      <c r="HE84" s="104"/>
      <c r="HF84" s="104"/>
      <c r="HG84" s="104"/>
      <c r="HH84" s="104"/>
      <c r="HI84" s="104"/>
      <c r="HJ84" s="104"/>
      <c r="HK84" s="104"/>
      <c r="HL84" s="104"/>
      <c r="HM84" s="104"/>
      <c r="HN84" s="104"/>
      <c r="HO84" s="104"/>
      <c r="HP84" s="104"/>
      <c r="HQ84" s="64"/>
      <c r="HR84" s="65"/>
      <c r="HS84" s="65"/>
      <c r="HT84" s="65"/>
      <c r="HU84" s="65"/>
      <c r="HV84" s="65"/>
      <c r="HW84" s="105"/>
      <c r="HX84" s="65"/>
      <c r="HY84" s="280">
        <f t="shared" si="110"/>
        <v>0</v>
      </c>
      <c r="HZ84" s="280">
        <f t="shared" si="111"/>
        <v>0</v>
      </c>
      <c r="IA84" s="280">
        <f t="shared" si="112"/>
        <v>0</v>
      </c>
      <c r="IB84" s="65"/>
      <c r="IC84" s="65"/>
    </row>
    <row r="85" spans="1:237" s="106" customFormat="1" ht="22.5" customHeight="1" thickBot="1" x14ac:dyDescent="0.3">
      <c r="A85" s="377" t="s">
        <v>3256</v>
      </c>
      <c r="B85" s="378" t="s">
        <v>3257</v>
      </c>
      <c r="C85" s="379" t="s">
        <v>3192</v>
      </c>
      <c r="D85" s="380" t="s">
        <v>3258</v>
      </c>
      <c r="E85" s="380" t="s">
        <v>3259</v>
      </c>
      <c r="F85" s="381" t="s">
        <v>3181</v>
      </c>
      <c r="G85" s="381" t="s">
        <v>3182</v>
      </c>
      <c r="H85" s="382" t="s">
        <v>2810</v>
      </c>
      <c r="I85" s="383" t="s">
        <v>2810</v>
      </c>
      <c r="J85" s="421" t="s">
        <v>3183</v>
      </c>
      <c r="K85" s="424" t="s">
        <v>60</v>
      </c>
      <c r="L85" s="329">
        <f>CONTINUA!BV85</f>
        <v>0</v>
      </c>
      <c r="M85" s="329">
        <f>CONTINUA!BW85</f>
        <v>0</v>
      </c>
      <c r="N85" s="895"/>
      <c r="O85" s="896" t="s">
        <v>3419</v>
      </c>
      <c r="P85" s="897">
        <v>0</v>
      </c>
      <c r="Q85" s="400"/>
      <c r="R85" s="401"/>
      <c r="S85" s="400"/>
      <c r="T85" s="401"/>
      <c r="U85" s="400"/>
      <c r="V85" s="401"/>
      <c r="W85" s="400"/>
      <c r="X85" s="401"/>
      <c r="Y85" s="400"/>
      <c r="Z85" s="401"/>
      <c r="AA85" s="400"/>
      <c r="AB85" s="401"/>
      <c r="AC85" s="400"/>
      <c r="AD85" s="401"/>
      <c r="AE85" s="400"/>
      <c r="AF85" s="401"/>
      <c r="AG85" s="400"/>
      <c r="AH85" s="401"/>
      <c r="AI85" s="400"/>
      <c r="AJ85" s="401"/>
      <c r="AK85" s="400"/>
      <c r="AL85" s="401"/>
      <c r="AM85" s="400"/>
      <c r="AN85" s="401"/>
      <c r="AO85" s="400"/>
      <c r="AP85" s="401"/>
      <c r="AQ85" s="400"/>
      <c r="AR85" s="401"/>
      <c r="AS85" s="400"/>
      <c r="AT85" s="401"/>
      <c r="AU85" s="400"/>
      <c r="AV85" s="401"/>
      <c r="AW85" s="400"/>
      <c r="AX85" s="401"/>
      <c r="AY85" s="400"/>
      <c r="AZ85" s="401"/>
      <c r="BA85" s="400"/>
      <c r="BB85" s="401"/>
      <c r="BC85" s="400"/>
      <c r="BD85" s="401"/>
      <c r="BE85" s="400"/>
      <c r="BF85" s="401"/>
      <c r="BG85" s="400"/>
      <c r="BH85" s="401"/>
      <c r="BI85" s="400"/>
      <c r="BJ85" s="401"/>
      <c r="BK85" s="400"/>
      <c r="BL85" s="401"/>
      <c r="BM85" s="400"/>
      <c r="BN85" s="401"/>
      <c r="BO85" s="400"/>
      <c r="BP85" s="401"/>
      <c r="BQ85" s="400"/>
      <c r="BR85" s="401"/>
      <c r="BS85" s="400"/>
      <c r="BT85" s="401"/>
      <c r="BU85" s="400"/>
      <c r="BV85" s="401"/>
      <c r="BW85" s="400"/>
      <c r="BX85" s="401"/>
      <c r="BY85" s="400"/>
      <c r="BZ85" s="401"/>
      <c r="CA85" s="400"/>
      <c r="CB85" s="401"/>
      <c r="CC85" s="400"/>
      <c r="CD85" s="401"/>
      <c r="CE85" s="400"/>
      <c r="CF85" s="401"/>
      <c r="CG85" s="400"/>
      <c r="CH85" s="401"/>
      <c r="CI85" s="400"/>
      <c r="CJ85" s="401"/>
      <c r="CK85" s="400"/>
      <c r="CL85" s="401"/>
      <c r="CM85" s="400"/>
      <c r="CN85" s="401"/>
      <c r="CO85" s="400"/>
      <c r="CP85" s="401"/>
      <c r="CQ85" s="400"/>
      <c r="CR85" s="401"/>
      <c r="CS85" s="400"/>
      <c r="CT85" s="401"/>
      <c r="CU85" s="400"/>
      <c r="CV85" s="401"/>
      <c r="CW85" s="400"/>
      <c r="CX85" s="401"/>
      <c r="CY85" s="400"/>
      <c r="CZ85" s="401"/>
      <c r="DA85" s="400"/>
      <c r="DB85" s="401"/>
      <c r="DC85" s="400"/>
      <c r="DD85" s="401"/>
      <c r="DE85" s="400"/>
      <c r="DF85" s="401"/>
      <c r="DG85" s="400"/>
      <c r="DH85" s="401"/>
      <c r="DI85" s="400"/>
      <c r="DJ85" s="401"/>
      <c r="DK85" s="400"/>
      <c r="DL85" s="401"/>
      <c r="DM85" s="400"/>
      <c r="DN85" s="401"/>
      <c r="DO85" s="400"/>
      <c r="DP85" s="401"/>
      <c r="DQ85" s="400"/>
      <c r="DR85" s="401"/>
      <c r="DS85" s="400"/>
      <c r="DT85" s="401"/>
      <c r="DU85" s="400"/>
      <c r="DV85" s="401"/>
      <c r="DW85" s="400"/>
      <c r="DX85" s="401"/>
      <c r="DY85" s="400"/>
      <c r="DZ85" s="401"/>
      <c r="EA85" s="400"/>
      <c r="EB85" s="401"/>
      <c r="EC85" s="400"/>
      <c r="ED85" s="401"/>
      <c r="EE85" s="400"/>
      <c r="EF85" s="401"/>
      <c r="EG85" s="400"/>
      <c r="EH85" s="401"/>
      <c r="EI85" s="400"/>
      <c r="EJ85" s="447"/>
      <c r="EK85" s="512"/>
      <c r="EL85" s="515"/>
      <c r="EM85" s="450"/>
      <c r="EN85" s="348"/>
      <c r="EO85" s="348"/>
      <c r="EP85" s="179">
        <f t="shared" si="95"/>
        <v>0</v>
      </c>
      <c r="EQ85" s="179">
        <f t="shared" si="96"/>
        <v>0</v>
      </c>
      <c r="ER85" s="179">
        <f t="shared" si="97"/>
        <v>0</v>
      </c>
      <c r="ES85" s="179">
        <f t="shared" si="98"/>
        <v>0</v>
      </c>
      <c r="ET85" s="179">
        <f t="shared" si="99"/>
        <v>0</v>
      </c>
      <c r="EU85" s="179">
        <f t="shared" si="100"/>
        <v>0</v>
      </c>
      <c r="EV85" s="172">
        <f t="shared" si="101"/>
        <v>0</v>
      </c>
      <c r="EW85" s="253"/>
      <c r="EX85" s="254">
        <v>0</v>
      </c>
      <c r="EY85" s="180">
        <v>0</v>
      </c>
      <c r="EZ85" s="255">
        <v>0</v>
      </c>
      <c r="FA85" s="255">
        <v>0</v>
      </c>
      <c r="FB85" s="180">
        <f>SUM(FF85:GI85)/2</f>
        <v>0</v>
      </c>
      <c r="FC85" s="256">
        <f>N85*km*'VALORES TABELA'!$B$13</f>
        <v>0</v>
      </c>
      <c r="FD85" s="250">
        <f t="shared" si="109"/>
        <v>0</v>
      </c>
      <c r="FE85" s="257"/>
      <c r="FF85" s="181">
        <f>((Q85+S85)*Percapita)+((R85+T85)*Cadeirante)</f>
        <v>0</v>
      </c>
      <c r="FG85" s="181">
        <f>((U85+W85)*Percapita/30*FG$4)+((V85+X85)*Cadeirante/30*FG$4)</f>
        <v>0</v>
      </c>
      <c r="FH85" s="181">
        <f>((Y85+AA85)*Percapita/30*FH$4)+((Z85+AB85)*Cadeirante/30*FH$4)</f>
        <v>0</v>
      </c>
      <c r="FI85" s="181">
        <f>((AC85+AE85)*Percapita/30*FI$4)+((AD85+AF85)*Cadeirante/30*FI$4)</f>
        <v>0</v>
      </c>
      <c r="FJ85" s="181">
        <f>((AG85+AI85)*Percapita/30*FJ$4)+((AH85+AJ85)*Cadeirante/30*FJ$4)</f>
        <v>0</v>
      </c>
      <c r="FK85" s="181">
        <f>((AK85+AM85)*Percapita/30*FK$4)+((AL85+AN85)*Cadeirante/30*FK$4)</f>
        <v>0</v>
      </c>
      <c r="FL85" s="181">
        <f>((AO85+AQ85)*Percapita/30*FL$4)+((AP85+AR85)*Cadeirante/30*FL$4)</f>
        <v>0</v>
      </c>
      <c r="FM85" s="181">
        <f>((AS85+AU85)*Percapita/30*FM$4)+((AT85+AV85)*Cadeirante/30*FM$4)</f>
        <v>0</v>
      </c>
      <c r="FN85" s="181">
        <f>((AW85+AY85)*Percapita/30*FN$4)+((AX85+AZ85)*Cadeirante/30*FN$4)</f>
        <v>0</v>
      </c>
      <c r="FO85" s="181">
        <f>((BA85+BC85)*Percapita/30*FO$4)+((BB85+BD85)*Cadeirante/30*FO$4)</f>
        <v>0</v>
      </c>
      <c r="FP85" s="181">
        <f>((BE85+BG85)*Percapita/30*FP$4)+((BF85+BH85)*Cadeirante/30*FP$4)</f>
        <v>0</v>
      </c>
      <c r="FQ85" s="181">
        <f>((BI85+BK85)*Percapita/30*FQ$4)+((BJ85+BL85)*Cadeirante/30*FQ$4)</f>
        <v>0</v>
      </c>
      <c r="FR85" s="181">
        <f>((BM85+BO85)*Percapita/30*FR$4)+((BN85+BP85)*Cadeirante/30*FR$4)</f>
        <v>0</v>
      </c>
      <c r="FS85" s="181">
        <f>((BQ85+BS85)*Percapita/30*FS$4)+((BR85+BT85)*Cadeirante/30*FS$4)</f>
        <v>0</v>
      </c>
      <c r="FT85" s="181">
        <f>((BU85+BW85)*Percapita/30*FT$4)+((BV85+BX85)*Cadeirante/30*FT$4)</f>
        <v>0</v>
      </c>
      <c r="FU85" s="181">
        <f>((BY85+CA85)*Percapita/30*FU$4)+((BZ85+CB85)*Cadeirante/30*FU$4)</f>
        <v>0</v>
      </c>
      <c r="FV85" s="181">
        <f>((CC85+CE85)*Percapita/30*FV$4)+((CD85+CF85)*Cadeirante/30*FV$4)</f>
        <v>0</v>
      </c>
      <c r="FW85" s="181">
        <f>((CG85+CI85)*Percapita/30*FW$4)+((CI85+CK85)*Cadeirante/30*FW$4)</f>
        <v>0</v>
      </c>
      <c r="FX85" s="181">
        <f>((CK85+CM85)*Percapita/30*FX$4)+((CL85+CN85)*Cadeirante/30*FX$4)</f>
        <v>0</v>
      </c>
      <c r="FY85" s="181">
        <f>((CO85+CQ85)*Percapita/30*FY$4)+((CP85+CR85)*Cadeirante/30*FY$4)</f>
        <v>0</v>
      </c>
      <c r="FZ85" s="181">
        <f>((CS85+CU85)*Percapita/30*FZ$4)+((CT85+CV85)*Cadeirante/30*FZ$4)</f>
        <v>0</v>
      </c>
      <c r="GA85" s="181">
        <f>((CW85+CY85)*Percapita/30*GA$4)+((CX85+CZ85)*Cadeirante/30*GA$4)</f>
        <v>0</v>
      </c>
      <c r="GB85" s="181">
        <f>((DA85+DC85)*Percapita/30*GB$4)+((DB85+DD85)*Cadeirante/30*GB$4)</f>
        <v>0</v>
      </c>
      <c r="GC85" s="181">
        <f>((DE85+DG85)*Percapita/30*GC$4)+((DF85+DH85)*Cadeirante/30*GC$4)</f>
        <v>0</v>
      </c>
      <c r="GD85" s="181">
        <f>((DI85+DK85)*Percapita/30*GD$4)+((DJ85+DL85)*Cadeirante/30*GD$4)</f>
        <v>0</v>
      </c>
      <c r="GE85" s="181">
        <f>((DM85+DO85)*Percapita/30*GE$4)+((DN85+DP85)*Cadeirante/30*GE$4)</f>
        <v>0</v>
      </c>
      <c r="GF85" s="181">
        <f>((DQ85+DS85)*Percapita/30*GF$4)+((DR85+DT85)*Cadeirante/30*GF$4)</f>
        <v>0</v>
      </c>
      <c r="GG85" s="181">
        <f>((DU85+DW85)*Percapita/30*GG$4)+((DV85+DX85)*Cadeirante/30*GG$4)</f>
        <v>0</v>
      </c>
      <c r="GH85" s="181">
        <f>((DY85+EA85)*Percapita/30*GH$4)+((DZ85+EB85)*Cadeirante/30*GH$4)</f>
        <v>0</v>
      </c>
      <c r="GI85" s="181">
        <f>((EC85+EE85)*Percapita/30*GI$4)+((ED85+EF85)*Cadeirante/30*GI$4)</f>
        <v>0</v>
      </c>
      <c r="GJ85" s="181">
        <f>((EG85+EI85)*Percapita)+((EH85+EJ85)*Cadeirante)</f>
        <v>0</v>
      </c>
      <c r="GK85" s="258"/>
      <c r="GL85" s="103">
        <f t="shared" si="102"/>
        <v>0</v>
      </c>
      <c r="GM85" s="124"/>
      <c r="GN85" s="182"/>
      <c r="GO85" s="182"/>
      <c r="GP85" s="182"/>
      <c r="GQ85" s="182"/>
      <c r="GR85" s="182"/>
      <c r="GS85" s="182"/>
      <c r="GT85" s="182"/>
      <c r="GU85" s="182"/>
      <c r="GV85" s="182"/>
      <c r="GW85" s="182"/>
      <c r="GX85" s="182"/>
      <c r="GY85" s="182"/>
      <c r="GZ85" s="182"/>
      <c r="HA85" s="182"/>
      <c r="HB85" s="182"/>
      <c r="HC85" s="182"/>
      <c r="HD85" s="182"/>
      <c r="HE85" s="182"/>
      <c r="HF85" s="182"/>
      <c r="HG85" s="182"/>
      <c r="HH85" s="182"/>
      <c r="HI85" s="182"/>
      <c r="HJ85" s="182"/>
      <c r="HK85" s="182"/>
      <c r="HL85" s="182"/>
      <c r="HM85" s="182"/>
      <c r="HN85" s="182"/>
      <c r="HO85" s="182"/>
      <c r="HP85" s="259"/>
      <c r="HQ85" s="64"/>
      <c r="HW85" s="257"/>
      <c r="HY85" s="280">
        <f t="shared" si="110"/>
        <v>0</v>
      </c>
      <c r="HZ85" s="280">
        <f t="shared" si="111"/>
        <v>0</v>
      </c>
      <c r="IA85" s="280">
        <f t="shared" si="112"/>
        <v>0</v>
      </c>
    </row>
    <row r="86" spans="1:237" s="106" customFormat="1" ht="22.5" customHeight="1" x14ac:dyDescent="0.25">
      <c r="A86" t="s">
        <v>3260</v>
      </c>
      <c r="B86" s="522" t="s">
        <v>3261</v>
      </c>
      <c r="C86" s="523">
        <v>1</v>
      </c>
      <c r="D86" s="524" t="s">
        <v>3262</v>
      </c>
      <c r="E86" s="524" t="s">
        <v>3263</v>
      </c>
      <c r="F86" s="525" t="s">
        <v>3181</v>
      </c>
      <c r="G86" s="525" t="s">
        <v>3182</v>
      </c>
      <c r="H86" s="350" t="s">
        <v>2811</v>
      </c>
      <c r="I86" s="351" t="s">
        <v>2811</v>
      </c>
      <c r="J86" s="409" t="s">
        <v>3183</v>
      </c>
      <c r="K86" s="410" t="s">
        <v>3184</v>
      </c>
      <c r="L86" s="329">
        <f>CONTINUA!BV86</f>
        <v>0</v>
      </c>
      <c r="M86" s="329">
        <f>CONTINUA!BW86</f>
        <v>0</v>
      </c>
      <c r="N86" s="895"/>
      <c r="O86" s="896" t="s">
        <v>3420</v>
      </c>
      <c r="P86" s="897">
        <v>0</v>
      </c>
      <c r="Q86" s="400">
        <v>37</v>
      </c>
      <c r="R86" s="401"/>
      <c r="S86" s="400"/>
      <c r="T86" s="401"/>
      <c r="U86" s="400"/>
      <c r="V86" s="401"/>
      <c r="W86" s="400"/>
      <c r="X86" s="401"/>
      <c r="Y86" s="400"/>
      <c r="Z86" s="401"/>
      <c r="AA86" s="400"/>
      <c r="AB86" s="401"/>
      <c r="AC86" s="400"/>
      <c r="AD86" s="401"/>
      <c r="AE86" s="400"/>
      <c r="AF86" s="401"/>
      <c r="AG86" s="400"/>
      <c r="AH86" s="401"/>
      <c r="AI86" s="400"/>
      <c r="AJ86" s="401"/>
      <c r="AK86" s="400"/>
      <c r="AL86" s="401"/>
      <c r="AM86" s="400"/>
      <c r="AN86" s="401"/>
      <c r="AO86" s="400">
        <v>-1</v>
      </c>
      <c r="AP86" s="401"/>
      <c r="AQ86" s="400"/>
      <c r="AR86" s="401"/>
      <c r="AS86" s="400"/>
      <c r="AT86" s="401"/>
      <c r="AU86" s="400"/>
      <c r="AV86" s="401"/>
      <c r="AW86" s="400"/>
      <c r="AX86" s="401"/>
      <c r="AY86" s="400"/>
      <c r="AZ86" s="401"/>
      <c r="BA86" s="400"/>
      <c r="BB86" s="401"/>
      <c r="BC86" s="400"/>
      <c r="BD86" s="401"/>
      <c r="BE86" s="400"/>
      <c r="BF86" s="401"/>
      <c r="BG86" s="400"/>
      <c r="BH86" s="401"/>
      <c r="BI86" s="400"/>
      <c r="BJ86" s="401"/>
      <c r="BK86" s="400"/>
      <c r="BL86" s="401"/>
      <c r="BM86" s="400"/>
      <c r="BN86" s="401"/>
      <c r="BO86" s="400"/>
      <c r="BP86" s="401"/>
      <c r="BQ86" s="400"/>
      <c r="BR86" s="401"/>
      <c r="BS86" s="400"/>
      <c r="BT86" s="401"/>
      <c r="BU86" s="400"/>
      <c r="BV86" s="401"/>
      <c r="BW86" s="400"/>
      <c r="BX86" s="401"/>
      <c r="BY86" s="400"/>
      <c r="BZ86" s="401"/>
      <c r="CA86" s="400"/>
      <c r="CB86" s="401"/>
      <c r="CC86" s="400"/>
      <c r="CD86" s="401"/>
      <c r="CE86" s="400"/>
      <c r="CF86" s="401"/>
      <c r="CG86" s="400"/>
      <c r="CH86" s="401"/>
      <c r="CI86" s="400"/>
      <c r="CJ86" s="401"/>
      <c r="CK86" s="400"/>
      <c r="CL86" s="401"/>
      <c r="CM86" s="400"/>
      <c r="CN86" s="401"/>
      <c r="CO86" s="400"/>
      <c r="CP86" s="401"/>
      <c r="CQ86" s="400"/>
      <c r="CR86" s="401"/>
      <c r="CS86" s="400"/>
      <c r="CT86" s="401"/>
      <c r="CU86" s="400"/>
      <c r="CV86" s="401"/>
      <c r="CW86" s="400"/>
      <c r="CX86" s="401"/>
      <c r="CY86" s="400"/>
      <c r="CZ86" s="401"/>
      <c r="DA86" s="400"/>
      <c r="DB86" s="401"/>
      <c r="DC86" s="400"/>
      <c r="DD86" s="401"/>
      <c r="DE86" s="400"/>
      <c r="DF86" s="401"/>
      <c r="DG86" s="400"/>
      <c r="DH86" s="401"/>
      <c r="DI86" s="400"/>
      <c r="DJ86" s="401"/>
      <c r="DK86" s="400"/>
      <c r="DL86" s="401"/>
      <c r="DM86" s="400"/>
      <c r="DN86" s="401"/>
      <c r="DO86" s="400"/>
      <c r="DP86" s="401"/>
      <c r="DQ86" s="400"/>
      <c r="DR86" s="401"/>
      <c r="DS86" s="400"/>
      <c r="DT86" s="401"/>
      <c r="DU86" s="400"/>
      <c r="DV86" s="401"/>
      <c r="DW86" s="400"/>
      <c r="DX86" s="401"/>
      <c r="DY86" s="400"/>
      <c r="DZ86" s="401"/>
      <c r="EA86" s="400"/>
      <c r="EB86" s="401"/>
      <c r="EC86" s="400"/>
      <c r="ED86" s="401"/>
      <c r="EE86" s="400"/>
      <c r="EF86" s="401"/>
      <c r="EG86" s="400"/>
      <c r="EH86" s="401"/>
      <c r="EI86" s="400"/>
      <c r="EJ86" s="447"/>
      <c r="EK86" s="510"/>
      <c r="EL86" s="513"/>
      <c r="EM86" s="520"/>
      <c r="EN86" s="520"/>
      <c r="EO86" s="520"/>
      <c r="EP86" s="171">
        <f t="shared" si="95"/>
        <v>37</v>
      </c>
      <c r="EQ86" s="171">
        <f t="shared" si="96"/>
        <v>-1</v>
      </c>
      <c r="ER86" s="171">
        <f t="shared" si="97"/>
        <v>0</v>
      </c>
      <c r="ES86" s="171">
        <f t="shared" si="98"/>
        <v>0</v>
      </c>
      <c r="ET86" s="171">
        <f t="shared" si="99"/>
        <v>0</v>
      </c>
      <c r="EU86" s="171">
        <f t="shared" si="100"/>
        <v>0</v>
      </c>
      <c r="EV86" s="172">
        <f t="shared" si="101"/>
        <v>36</v>
      </c>
      <c r="EW86" s="367">
        <f>IF(C86=4,IF(MAX(Q86:EJ88)&gt;0,(Especiall/30*(IF(($G86-$F86)=($G$5-$F$5),30,IF(DAY($G86)=31,($G86-$F86),($G86-$F86)+1)))),0),0)</f>
        <v>0</v>
      </c>
      <c r="EX86" s="248">
        <f t="shared" ref="EX86:EX89" si="113">FF86</f>
        <v>15582.35</v>
      </c>
      <c r="EY86" s="174">
        <f>(L86*regular)+(M86*Cadeirantee)</f>
        <v>0</v>
      </c>
      <c r="EZ86" s="249">
        <f>SUMIF(FG86:GJ86,"&gt;0")</f>
        <v>0</v>
      </c>
      <c r="FA86" s="249">
        <f>SUMIF(FG86:GJ86,"&lt;0")+SUMIF(GN86:HP86,"&lt;0")</f>
        <v>-308.18400000000003</v>
      </c>
      <c r="FB86" s="174">
        <v>0</v>
      </c>
      <c r="FC86" s="175">
        <f>N86*km*'VALORES TABELA'!$B$13</f>
        <v>0</v>
      </c>
      <c r="FD86" s="250">
        <f>GL86</f>
        <v>0</v>
      </c>
      <c r="FE86" s="176">
        <f>(EW86+EW87+EW88+EW89+EX86+EX87+EX88+EX89+EY86+EY87+EY88+EY89+EY90+EZ86+EZ87+EZ88+EZ89+FA86+FA87+FA88+FA89+FC86+FC87+FC88+FC89+HY86-HZ86-IA86+FD86+FD87+FD88+FD89+FB90)</f>
        <v>15274.166000000001</v>
      </c>
      <c r="FF86" s="177">
        <f>IF(C86=4,SUM(Q86+Q87+Q88+S86+S87+S88)*Percapita/30*FF$4+(R86+R87+R88+T86+T87+T88)*Cadeirante/30*FF$4,IF(C86=3,IF(Q89+S89=10,Fixo/30*FF$4+(Q86+Q87+Q88+S86+S87+S88)*Percapita/30*FF$4+(R89+T89)*Cadeirante/30*FF$4,IF(Q89+S89&lt;=9,(Q89+S89)*Crechee/30*FF$4)+(R89+T89)*Cadeirante/30*FF$4+(Q86+Q87+Q88+S86+S87+S88)*Percapita/30*FF$4)+IF(Q89+S89&gt;=11,Fixo/30*FF$4+(Q89+S89-10)*Crechee/30*FF$4,0),IF(C86=2,IF(R86+R87+R88+R89+T86+T87+T88+T89=1,Cadeirante/30*FF$4,IF(R86+R87+R88+R89+T86+T87+T88+T89=2,Fixo/30*FF$4,IF(R86+R87+R88+R89+T86+T87+T88+T89&gt;2,Fixo/30*FF$4+(R86+R87+R88+R89+T86+T87+T88+T89-2)*Cadeirante/30*FF$4)))+(Q86+Q87+Q88+S86+S87+S88)*Percapita/30*FF$4+(Q89+S89)*Crechee/30*FF$4,IF(C86=1,IF(Q86+Q87+Q88+R86+R87+R88+S86+S87+S88+T86+T87+T88&lt;=15,(Q86+Q87+Q88+S86+S87+S88)*Percapita/30*FF$4,IF(Q86+Q87+Q88+R86+R87+R88+S86+S87+S88+T86+T87+T88&gt;=16,Fixo/30*FF$4+(Q86+Q87+Q88+R86+R87+R88+S86+S87+S88+T86+T87-16)*Percapita/30*FF$4))))))</f>
        <v>15582.35</v>
      </c>
      <c r="FG86" s="177">
        <f>IF(C86=4,SUM(U86+U87+U88+W86+W87+W88)*Percapita/30*FG$4+(V86+V87+V88+X86+X87+X88)*Cadeirante/30*FG$4,IF(C86=3,IF(U89+W89=10,Fixo/30*FG$4+(U86+U87+U88+W86+W87+W88)*Percapita/30*FG$4+(V89+X89)*Cadeirante/30*FG$4,IF(U89+W89&lt;=9,(U89+W89)*Crechee/30*FG$4)+(V89+X89)*Cadeirante/30*FG$4+(U86+U87+U88+W86+W87+W88)*Percapita/30*FG$4)+IF(U89+W89&gt;=11,Fixo/30*FG$4+(U89+W89-10)*Crechee/30*FG$4,0),IF(C86=2,IF(V86+V87+V88+V89+X86+X87+X88+X89=1,Cadeirante/30*FG$4,IF(V86+V87+V88+V89+X86+X87+X88+X89=2,Fixo/30*FG$4,IF(V86+V87+V88+V89+X86+X87+X88+X89&gt;2,Fixo/30*FG$4+(V86+V87+V88+V89+X86+X87+X88+X89-2)*Cadeirante/30*FG$4)))+(U86+U87+U88+W86+W87+W88)*Percapita/30*FG$4+(U89+W89)*Crechee/30*FG$4,IF(C86=1,IF(U86+U87+U88+V86+V87+V88+W86+W87+W88+X86+X87+X88&lt;=15,(U86+U87+U88+W86+W87+W88)*Percapita/30*FG$4,IF(U86+U87+U88+V86+V87+V88+W86+W87+W88+X86+X87+X88&gt;=16,Fixo/30*FG$4+(U86+U87+U88+V86+V87+V88+W86+W87+W88+X86+X87-16)*Percapita/30*FG$4))))))</f>
        <v>0</v>
      </c>
      <c r="FH86" s="177">
        <f>IF(C86=4,SUM(Y86+Y87+Y88+AA86+AA87+AA88)*Percapita/30*FH$4+(Z86+Z87+Z88+AB86+AB87+AB88)*Cadeirante/30*FH$4,IF(C86=3,IF(Y89+AA89=10,Fixo/30*FH$4+(Y86+Y87+Y88+AA86+AA87+AA88)*Percapita/30*FH$4+(Z89+AB89)*Cadeirante/30*FH$4,IF(Y89+AA89&lt;=9,(Y89+AA89)*Crechee/30*FH$4)+(Z89+AB89)*Cadeirante/30*FH$4+(Y86+Y87+Y88+AA86+AA87+AA88)*Percapita/30*FH$4)+IF(Y89+AA89&gt;=11,Fixo/30*FH$4+(Y89+AA89-10)*Crechee/30*FH$4,0),IF(C86=2,IF(Z86+Z87+Z88+Z89+AB86+AB87+AB88+AB89=1,Cadeirante/30*FH$4,IF(Z86+Z87+Z88+Z89+AB86+AB87+AB88+AB89=2,Fixo/30*FH$4,IF(Z86+Z87+Z88+Z89+AB86+AB87+AB88+AB89&gt;2,Fixo/30*FH$4+(Z86+Z87+Z88+Z89+AB86+AB87+AB88+AB89-2)*Cadeirante/30*FH$4)))+(Y86+Y87+Y88+AA86+AA87+AA88)*Percapita/30*FH$4+(Y89+AA89)*Crechee/30*FH$4,IF(C86=1,IF(Y86+Y87+Y88+Z86+Z87+Z88+AA86+AA87+AA88+AB86+AB87+AB88&lt;=15,(Y86+Y87+Y88+AA86+AA87+AA88)*Percapita/30*FH$4,IF(Y86+Y87+Y88+Z86+Z87+Z88+AA86+AA87+AA88+AB86+AB87+AB88&gt;=16,Fixo/30*FH$4+(Y86+Y87+Y88+Z86+Z87+Z88+AA86+AA87+AA88+AB86+AB87-16)*Percapita/30*FH$4))))))</f>
        <v>0</v>
      </c>
      <c r="FI86" s="177">
        <f>IF(C86=4,SUM(AC86+AC87+AC88+AE86+AE87+AE88)*Percapita/30*FI$4+(AD86+AD87+AD88+AF86+AF87+AF88)*Cadeirante/30*FI$4,IF(C86=3,IF(AC89+AE89=10,Fixo/30*FI$4+(AC86+AC87+AC88+AE86+AE87+AE88)*Percapita/30*FI$4+(AD89+AF89)*Cadeirante/30*FI$4,IF(AC89+AE89&lt;=9,(AC89+AE89)*Crechee/30*FI$4)+(AD89+AF89)*Cadeirante/30*FI$4+(AC86+AC87+AC88+AE86+AE87+AE88)*Percapita/30*FI$4)+IF(AC89+AE89&gt;=11,Fixo/30*FI$4+(AC89+AE89-10)*Crechee/30*FI$4,0),IF(C86=2,IF(AD86+AD87+AD88+AD89+AF86+AF87+AF88+AF89=1,Cadeirante/30*FI$4,IF(AD86+AD87+AD88+AD89+AF86+AF87+AF88+AF89=2,Fixo/30*FI$4,IF(AD86+AD87+AD88+AD89+AF86+AF87+AF88+AF89&gt;2,Fixo/30*FI$4+(AD86+AD87+AD88+AD89+AF86+AF87+AF88+AF89-2)*Cadeirante/30*FI$4)))+(AC86+AC87+AC88+AE86+AE87+AE88)*Percapita/30*FI$4+(AC89+AE89)*Crechee/30*FI$4,IF(C86=1,IF(AC86+AC87+AC88+AD86+AD87+AD88+AE86+AE87+AE88+AF86+AF87+AF88&lt;=15,(AC86+AC87+AC88+AE86+AE87+AE88)*Percapita/30*FI$4,IF(AC86+AC87+AC88+AD86+AD87+AD88+AE86+AE87+AE88+AF86+AF87+AF88&gt;=16,Fixo/30*FI$4+(AC86+AC87+AC88+AD86+AD87+AD88+AE86+AE87+AE88+AF86+AF87-16)*Percapita/30*FI$4))))))</f>
        <v>0</v>
      </c>
      <c r="FJ86" s="177">
        <f>IF(C86=4,SUM(AG86+AG87+AG88+AI86+AI87+AI88)*Percapita/30*FJ$4+(AH86+AH87+AH88+AJ86+AJ87+AJ88)*Cadeirante/30*FJ$4,IF(C86=3,IF(AG89+AI89=10,Fixo/30*FJ$4+(AG86+AG87+AG88+AI86+AI87+AI88)*Percapita/30*FJ$4+(AH89+AJ89)*Cadeirante/30*FJ$4,IF(AG89+AI89&lt;=9,(AG89+AI89)*Crechee/30*FJ$4)+(AH89+AJ89)*Cadeirante/30*FJ$4+(AG86+AG87+AG88+AI86+AI87+AI88)*Percapita/30*FJ$4)+IF(AG89+AI89&gt;=11,Fixo/30*FJ$4+(AG89+AI89-10)*Crechee/30*FJ$4,0),IF(C86=2,IF(AH86+AH87+AH88+AH89+AJ86+AJ87+AJ88+AJ89=1,Cadeirante/30*FJ$4,IF(AH86+AH87+AH88+AH89+AJ86+AJ87+AJ88+AJ89=2,Fixo/30*FJ$4,IF(AH86+AH87+AH88+AH89+AJ86+AJ87+AJ88+AJ89&gt;2,Fixo/30*FJ$4+(AH86+AH87+AH88+AH89+AJ86+AJ87+AJ88+AJ89-2)*Cadeirante/30*FJ$4)))+(AG86+AG87+AG88+AI86+AI87+AI88)*Percapita/30*FJ$4+(AG89+AI89)*Crechee/30*FJ$4,IF(C86=1,IF(AG86+AG87+AG88+AH86+AH87+AH88+AI86+AI87+AI88+AJ86+AJ87+AJ88&lt;=15,(AG86+AG87+AG88+AI86+AI87+AI88)*Percapita/30*FJ$4,IF(AG86+AG87+AG88+AH86+AH87+AH88+AI86+AI87+AI88+AJ86+AJ87+AJ88&gt;=16,Fixo/30*FJ$4+(AG86+AG87+AG88+AH86+AH87+AH88+AI86+AI87+AI88+AJ86+AJ87-16)*Percapita/30*FJ$4))))))</f>
        <v>0</v>
      </c>
      <c r="FK86" s="177">
        <f>IF(C86=4,SUM(AK86+AK87+AK88+AM86+AM87+AM88)*Percapita/30*FK$4+(AL86+AL87+AL88+AN86+AN87+AN88)*Cadeirante/30*FK$4,IF(C86=3,IF(AK89+AM89=10,Fixo/30*FK$4+(AK86+AK87+AK88+AM86+AM87+AM88)*Percapita/30*FK$4+(AL89+AN89)*Cadeirante/30*FK$4,IF(AK89+AM89&lt;=9,(AK89+AM89)*Crechee/30*FK$4)+(AL89+AN89)*Cadeirante/30*FK$4+(AK86+AK87+AK88+AM86+AM87+AM88)*Percapita/30*FK$4)+IF(AK89+AM89&gt;=11,Fixo/30*FK$4+(AK89+AM89-10)*Crechee/30*FK$4,0),IF(C86=2,IF(AL86+AL87+AL88+AL89+AN86+AN87+AN88+AN89=1,Cadeirante/30*FK$4,IF(AL86+AL87+AL88+AL89+AN86+AN87+AN88+AN89=2,Fixo/30*FK$4,IF(AL86+AL87+AL88+AL89+AN86+AN87+AN88+AN89&gt;2,Fixo/30*FK$4+(AL86+AL87+AL88+AL89+AN86+AN87+AN88+AN89-2)*Cadeirante/30*FK$4)))+(AK86+AK87+AK88+AM86+AM87+AM88)*Percapita/30*FK$4+(AK89+AM89)*Crechee/30*FK$4,IF(C86=1,IF(AK86+AK87+AK88+AL86+AL87+AL88+AM86+AM87+AM88+AN86+AN87+AN88&lt;=15,(AK86+AK87+AK88+AM86+AM87+AM88)*Percapita/30*FK$4,IF(AK86+AK87+AK88+AL86+AL87+AL88+AM86+AM87+AM88+AN86+AN87+AN88&gt;=16,Fixo/30*FK$4+(AK86+AK87+AK88+AL86+AL87+AL88+AM86+AM87+AM88+AN86+AN87-16)*Percapita/30*FK$4))))))</f>
        <v>0</v>
      </c>
      <c r="FL86" s="177">
        <f>IF(C86=4,SUM(AO86+AO87+AO88+AQ86+AQ87+AQ88)*Percapita/30*FL$4+(AP86+AP87+AP88+AR86+AR87+AR88)*Cadeirante/30*FL$4,IF(C86=3,IF(AO89+AQ89=10,Fixo/30*FL$4+(AO86+AO87+AO88+AQ86+AQ87+AQ88)*Percapita/30*FL$4+(AP89+AR89)*Cadeirante/30*FL$4,IF(AO89+AQ89&lt;=9,(AO89+AQ89)*Crechee/30*FL$4)+(AP89+AR89)*Cadeirante/30*FL$4+(AO86+AO87+AO88+AQ86+AQ87+AQ88)*Percapita/30*FL$4)+IF(AO89+AQ89&gt;=11,Fixo/30*FL$4+(AO89+AQ89-10)*Crechee/30*FL$4,0),IF(C86=2,IF(AP86+AP87+AP88+AP89+AR86+AR87+AR88+AR89=1,Cadeirante/30*FL$4,IF(AP86+AP87+AP88+AP89+AR86+AR87+AR88+AR89=2,Fixo/30*FL$4,IF(AP86+AP87+AP88+AP89+AR86+AR87+AR88+AR89&gt;2,Fixo/30*FL$4+(AP86+AP87+AP88+AP89+AR86+AR87+AR88+AR89-2)*Cadeirante/30*FL$4)))+(AO86+AO87+AO88+AQ86+AQ87+AQ88)*Percapita/30*FL$4+(AO89+AQ89)*Crechee/30*FL$4,IF(C86=1,IF(AO86+AO87+AO88+AP86+AP87+AP88+AQ86+AQ87+AQ88+AR86+AR87+AR88&lt;=15,(AO86+AO87+AO88+AQ86+AQ87+AQ88)*Percapita/30*FL$4,IF(AO86+AO87+AO88+AP86+AP87+AP88+AQ86+AQ87+AQ88+AR86+AR87+AR88&gt;=16,Fixo/30*FL$4+(AO86+AO87+AO88+AP86+AP87+AP88+AQ86+AQ87+AQ88+AR86+AR87-16)*Percapita/30*FL$4))))))</f>
        <v>-308.18400000000003</v>
      </c>
      <c r="FM86" s="177">
        <f>IF(C86=4,SUM(AS86+AS87+AS88+AU86+AU87+AU88)*Percapita/30*FM$4+(AT86+AT87+AT88+AV86+AV87+AV88)*Cadeirante/30*FM$4,IF(C86=3,IF(AS89+AU89=10,Fixo/30*FM$4+(AS86+AS87+AS88+AU86+AU87+AU88)*Percapita/30*FM$4+(AT89+AV89)*Cadeirante/30*FM$4,IF(AS89+AU89&lt;=9,(AS89+AU89)*Crechee/30*FM$4)+(AT89+AV89)*Cadeirante/30*FM$4+(AS86+AS87+AS88+AU86+AU87+AU88)*Percapita/30*FM$4)+IF(AS89+AU89&gt;=11,Fixo/30*FM$4+(AS89+AU89-10)*Crechee/30*FM$4,0),IF(C86=2,IF(AT86+AT87+AT88+AT89+AV86+AV87+AV88+AV89=1,Cadeirante/30*FM$4,IF(AT86+AT87+AT88+AT89+AV86+AV87+AV88+AV89=2,Fixo/30*FM$4,IF(AT86+AT87+AT88+AT89+AV86+AV87+AV88+AV89&gt;2,Fixo/30*FM$4+(AT86+AT87+AT88+AT89+AV86+AV87+AV88+AV89-2)*Cadeirante/30*FM$4)))+(AS86+AS87+AS88+AU86+AU87+AU88)*Percapita/30*FM$4+(AS89+AU89)*Crechee/30*FM$4,IF(C86=1,IF(AS86+AS87+AS88+AT86+AT87+AT88+AU86+AU87+AU88+AV86+AV87+AV88&lt;=15,(AS86+AS87+AS88+AU86+AU87+AU88)*Percapita/30*FM$4,IF(AS86+AS87+AS88+AT86+AT87+AT88+AU86+AU87+AU88+AV86+AV87+AV88&gt;=16,Fixo/30*FM$4+(AS86+AS87+AS88+AT86+AT87+AT88+AU86+AU87+AU88+AV86+AV87-16)*Percapita/30*FM$4))))))</f>
        <v>0</v>
      </c>
      <c r="FN86" s="177">
        <f>IF(C86=4,SUM(AW86+AW87+AW88+AY86+AY87+AY88)*Percapita/30*FN$4+(AX86+AX87+AX88+AZ86+AZ87+AZ88)*Cadeirante/30*FN$4,IF(C86=3,IF(AW89+AY89=10,Fixo/30*FN$4+(AW86+AW87+AW88+AY86+AY87+AY88)*Percapita/30*FN$4+(AX89+AZ89)*Cadeirante/30*FN$4,IF(AW89+AY89&lt;=9,(AW89+AY89)*Crechee/30*FN$4)+(AX89+AZ89)*Cadeirante/30*FN$4+(AW86+AW87+AW88+AY86+AY87+AY88)*Percapita/30*FN$4)+IF(AW89+AY89&gt;=11,Fixo/30*FN$4+(AW89+AY89-10)*Crechee/30*FN$4,0),IF(C86=2,IF(AX86+AX87+AX88+AX89+AZ86+AZ87+AZ88+AZ89=1,Cadeirante/30*FN$4,IF(AX86+AX87+AX88+AX89+AZ86+AZ87+AZ88+AZ89=2,Fixo/30*FN$4,IF(AX86+AX87+AX88+AX89+AZ86+AZ87+AZ88+AZ89&gt;2,Fixo/30*FN$4+(AX86+AX87+AX88+AX89+AZ86+AZ87+AZ88+AZ89-2)*Cadeirante/30*FN$4)))+(AW86+AW87+AW88+AY86+AY87+AY88)*Percapita/30*FN$4+(AW89+AY89)*Crechee/30*FN$4,IF(C86=1,IF(AW86+AW87+AW88+AX86+AX87+AX88+AY86+AY87+AY88+AZ86+AZ87+AZ88&lt;=15,(AW86+AW87+AW88+AY86+AY87+AY88)*Percapita/30*FN$4,IF(AW86+AW87+AW88+AX86+AX87+AX88+AY86+AY87+AY88+AZ86+AZ87+AZ88&gt;=16,Fixo/30*FN$4+(AW86+AW87+AW88+AX86+AX87+AX88+AY86+AY87+AY88+AZ86+AZ87-16)*Percapita/30*FN$4))))))</f>
        <v>0</v>
      </c>
      <c r="FO86" s="177">
        <f>IF(C86=4,SUM(BA86+BA87+BA88+BC86+BC87+BC88)*Percapita/30*FO$4+(BB86+BB87+BB88+BD86+BD87+BD88)*Cadeirante/30*FO$4,IF(C86=3,IF(BA89+BC89=10,Fixo/30*FO$4+(BA86+BA87+BA88+BC86+BC87+BC88)*Percapita/30*FO$4+(BB89+BD89)*Cadeirante/30*FO$4,IF(BA89+BC89&lt;=9,(BA89+BC89)*Crechee/30*FO$4)+(BB89+BD89)*Cadeirante/30*FO$4+(BA86+BA87+BA88+BC86+BC87+BC88)*Percapita/30*FO$4)+IF(BA89+BC89&gt;=11,Fixo/30*FO$4+(BA89+BC89-10)*Crechee/30*FO$4,0),IF(C86=2,IF(BB86+BB87+BB88+BB89+BD86+BD87+BD88+BD89=1,Cadeirante/30*FO$4,IF(BB86+BB87+BB88+BB89+BD86+BD87+BD88+BD89=2,Fixo/30*FO$4,IF(BB86+BB87+BB88+BB89+BD86+BD87+BD88+BD89&gt;2,Fixo/30*FO$4+(BB86+BB87+BB88+BB89+BD86+BD87+BD88+BD89-2)*Cadeirante/30*FO$4)))+(BA86+BA87+BA88+BC86+BC87+BC88)*Percapita/30*FO$4+(BA89+BC89)*Crechee/30*FO$4,IF(C86=1,IF(BA86+BA87+BA88+BB86+BB87+BB88+BC86+BC87+BC88+BD86+BD87+BD88&lt;=15,(BA86+BA87+BA88+BC86+BC87+BC88)*Percapita/30*FO$4,IF(BA86+BA87+BA88+BB86+BB87+BB88+BC86+BC87+BC88+BD86+BD87+BD88&gt;=16,Fixo/30*FO$4+(BA86+BA87+BA88+BB86+BB87+BB88+BC86+BC87+BC88+BD86+BD87-16)*Percapita/30*FO$4))))))</f>
        <v>0</v>
      </c>
      <c r="FP86" s="177">
        <f>IF(C86=4,SUM(BE86+BE87+BE88+BG86+BG87+BG88)*Percapita/30*FP$4+(BF86+BF87+BF88+BH86+BH87+BH88)*Cadeirante/30*FP$4,IF(C86=3,IF(BE89+BG89=10,Fixo/30*FP$4+(BE86+BE87+BE88+BG86+BG87+BG88)*Percapita/30*FP$4+(BF89+BH89)*Cadeirante/30*FP$4,IF(BE89+BG89&lt;=9,(BE89+BG89)*Crechee/30*FP$4)+(BF89+BH89)*Cadeirante/30*FP$4+(BE86+BE87+BE88+BG86+BG87+BG88)*Percapita/30*FP$4)+IF(BE89+BG89&gt;=11,Fixo/30*FP$4+(BE89+BG89-10)*Crechee/30*FP$4,0),IF(C86=2,IF(BF86+BF87+BF88+BF89+BH86+BH87+BH88+BH89=1,Cadeirante/30*FP$4,IF(BF86+BF87+BF88+BF89+BH86+BH87+BH88+BH89=2,Fixo/30*FP$4,IF(BF86+BF87+BF88+BF89+BH86+BH87+BH88+BH89&gt;2,Fixo/30*FP$4+(BF86+BF87+BF88+BF89+BH86+BH87+BH88+BH89-2)*Cadeirante/30*FP$4)))+(BE86+BE87+BE88+BG86+BG87+BG88)*Percapita/30*FP$4+(BE89+BG89)*Crechee/30*FP$4,IF(C86=1,IF(BE86+BE87+BE88+BF86+BF87+BF88+BG86+BG87+BG88+BH86+BH87+BH88&lt;=15,(BE86+BE87+BE88+BG86+BG87+BG88)*Percapita/30*FP$4,IF(BE86+BE87+BE88+BF86+BF87+BF88+BG86+BG87+BG88+BH86+BH87+BH88&gt;=16,Fixo/30*FP$4+(BE86+BE87+BE88+BF86+BF87+BF88+BG86+BG87+BG88+BH86+BH87-16)*Percapita/30*FP$4))))))</f>
        <v>0</v>
      </c>
      <c r="FQ86" s="177">
        <f>IF(C86=4,SUM(BI86+BI87+BI88+BK86+BK87+BK88)*Percapita/30*FQ$4+(BJ86+BJ87+BJ88+BL86+BL87+BL88)*Cadeirante/30*FQ$4,IF(C86=3,IF(BI89+BK89=10,Fixo/30*FQ$4+(BI86+BI87+BI88+BK86+BK87+BK88)*Percapita/30*FQ$4+(BJ89+BL89)*Cadeirante/30*FQ$4,IF(BI89+BK89&lt;=9,(BI89+BK89)*Crechee/30*FQ$4)+(BJ89+BL89)*Cadeirante/30*FQ$4+(BI86+BI87+BI88+BK86+BK87+BK88)*Percapita/30*FQ$4)+IF(BI89+BK89&gt;=11,Fixo/30*FQ$4+(BI89+BK89-10)*Crechee/30*FQ$4,0),IF(C86=2,IF(BJ86+BJ87+BJ88+BJ89+BL86+BL87+BL88+BL89=1,Cadeirante/30*FQ$4,IF(BJ86+BJ87+BJ88+BJ89+BL86+BL87+BL88+BL89=2,Fixo/30*FQ$4,IF(BJ86+BJ87+BJ88+BJ89+BL86+BL87+BL88+BL89&gt;2,Fixo/30*FQ$4+(BJ86+BJ87+BJ88+BJ89+BL86+BL87+BL88+BL89-2)*Cadeirante/30*FQ$4)))+(BI86+BI87+BI88+BK86+BK87+BK88)*Percapita/30*FQ$4+(BI89+BK89)*Crechee/30*FQ$4,IF(C86=1,IF(BI86+BI87+BI88+BJ86+BJ87+BJ88+BK86+BK87+BK88+BL86+BL87+BL88&lt;=15,(BI86+BI87+BI88+BK86+BK87+BK88)*Percapita/30*FQ$4,IF(BI86+BI87+BI88+BJ86+BJ87+BJ88+BK86+BK87+BK88+BL86+BL87+BL88&gt;=16,Fixo/30*FQ$4+(BI86+BI87+BI88+BJ86+BJ87+BJ88+BK86+BK87+BK88+BL86+BL87-16)*Percapita/30*FQ$4))))))</f>
        <v>0</v>
      </c>
      <c r="FR86" s="177">
        <f>IF(C86=4,SUM(BM86+BM87+BM88+BO86+BO87+BO88)*Percapita/30*FR$4+(BN86+BN87+BN88+BP86+BP87+BP88)*Cadeirante/30*FR$4,IF(C86=3,IF(BM89+BO89=10,Fixo/30*FR$4+(BM86+BM87+BM88+BO86+BO87+BO88)*Percapita/30*FR$4+(BN89+BP89)*Cadeirante/30*FR$4,IF(BM89+BO89&lt;=9,(BM89+BO89)*Crechee/30*FR$4)+(BN89+BP89)*Cadeirante/30*FR$4+(BM86+BM87+BM88+BO86+BO87+BO88)*Percapita/30*FR$4)+IF(BM89+BO89&gt;=11,Fixo/30*FR$4+(BM89+BO89-10)*Crechee/30*FR$4,0),IF(C86=2,IF(BN86+BN87+BN88+BN89+BP86+BP87+BP88+BP89=1,Cadeirante/30*FR$4,IF(BN86+BN87+BN88+BN89+BP86+BP87+BP88+BP89=2,Fixo/30*FR$4,IF(BN86+BN87+BN88+BN89+BP86+BP87+BP88+BP89&gt;2,Fixo/30*FR$4+(BN86+BN87+BN88+BN89+BP86+BP87+BP88+BP89-2)*Cadeirante/30*FR$4)))+(BM86+BM87+BM88+BO86+BO87+BO88)*Percapita/30*FR$4+(BM89+BO89)*Crechee/30*FR$4,IF(C86=1,IF(BM86+BM87+BM88+BN86+BN87+BN88+BO86+BO87+BO88+BP86+BP87+BP88&lt;=15,(BM86+BM87+BM88+BO86+BO87+BO88)*Percapita/30*FR$4,IF(BM86+BM87+BM88+BN86+BN87+BN88+BO86+BO87+BO88+BP86+BP87+BP88&gt;=16,Fixo/30*FR$4+(BM86+BM87+BM88+BN86+BN87+BN88+BO86+BO87+BO88+BP86+BP87-16)*Percapita/30*FR$4))))))</f>
        <v>0</v>
      </c>
      <c r="FS86" s="177">
        <f>IF(C86=4,SUM(BQ86+BQ87+BQ88+BS86+BS87+BS88)*Percapita/30*FS$4+(BR86+BR87+BR88+BT86+BT87+BT88)*Cadeirante/30*FS$4,IF(C86=3,IF(BQ89+BS89=10,Fixo/30*FS$4+(BQ86+BQ87+BQ88+BS86+BS87+BS88)*Percapita/30*FS$4+(BR89+BT89)*Cadeirante/30*FS$4,IF(BQ89+BS89&lt;=9,(BQ89+BS89)*Crechee/30*FS$4)+(BR89+BT89)*Cadeirante/30*FS$4+(BQ86+BQ87+BQ88+BS86+BS87+BS88)*Percapita/30*FS$4)+IF(BQ89+BS89&gt;=11,Fixo/30*FS$4+(BQ89+BS89-10)*Crechee/30*FS$4,0),IF(C86=2,IF(BR86+BR87+BR88+BR89+BT86+BT87+BT88+BT89=1,Cadeirante/30*FS$4,IF(BR86+BR87+BR88+BR89+BT86+BT87+BT88+BT89=2,Fixo/30*FS$4,IF(BR86+BR87+BR88+BR89+BT86+BT87+BT88+BT89&gt;2,Fixo/30*FS$4+(BR86+BR87+BR88+BR89+BT86+BT87+BT88+BT89-2)*Cadeirante/30*FS$4)))+(BQ86+BQ87+BQ88+BS86+BS87+BS88)*Percapita/30*FS$4+(BQ89+BS89)*Crechee/30*FS$4,IF(C86=1,IF(BQ86+BQ87+BQ88+BR86+BR87+BR88+BS86+BS87+BS88+BT86+BT87+BT88&lt;=15,(BQ86+BQ87+BQ88+BS86+BS87+BS88)*Percapita/30*FS$4,IF(BQ86+BQ87+BQ88+BR86+BR87+BR88+BS86+BS87+BS88+BT86+BT87+BT88&gt;=16,Fixo/30*FS$4+(BQ86+BQ87+BQ88+BR86+BR87+BR88+BS86+BS87+BS88+BT86+BT87-16)*Percapita/30*FS$4))))))</f>
        <v>0</v>
      </c>
      <c r="FT86" s="177">
        <f>IF(C86=4,SUM(BU86+BU87+BU88+BW86+BW87+BW88)*Percapita/30*FT$4+(BV86+BV87+BV88+BX86+BX87+BX88)*Cadeirante/30*FT$4,IF(C86=3,IF(BU89+BW89=10,Fixo/30*FT$4+(BU86+BU87+BU88+BW86+BW87+BW88)*Percapita/30*FT$4+(BV89+BX89)*Cadeirante/30*FT$4,IF(BU89+BW89&lt;=9,(BU89+BW89)*Crechee/30*FT$4)+(BV89+BX89)*Cadeirante/30*FT$4+(BU86+BU87+BU88+BW86+BW87+BW88)*Percapita/30*FT$4)+IF(BU89+BW89&gt;=11,Fixo/30*FT$4+(BU89+BW89-10)*Crechee/30*FT$4,0),IF(C86=2,IF(BV86+BV87+BV88+BV89+BX86+BX87+BX88+BX89=1,Cadeirante/30*FT$4,IF(BV86+BV87+BV88+BV89+BX86+BX87+BX88+BX89=2,Fixo/30*FT$4,IF(BV86+BV87+BV88+BV89+BX86+BX87+BX88+BX89&gt;2,Fixo/30*FT$4+(BV86+BV87+BV88+BV89+BX86+BX87+BX88+BX89-2)*Cadeirante/30*FT$4)))+(BU86+BU87+BU88+BW86+BW87+BW88)*Percapita/30*FT$4+(BU89+BW89)*Crechee/30*FT$4,IF(C86=1,IF(BU86+BU87+BU88+BV86+BV87+BV88+BW86+BW87+BW88+BX86+BX87+BX88&lt;=15,(BU86+BU87+BU88+BW86+BW87+BW88)*Percapita/30*FT$4,IF(BU86+BU87+BU88+BV86+BV87+BV88+BW86+BW87+BW88+BX86+BX87+BX88&gt;=16,Fixo/30*FT$4+(BU86+BU87+BU88+BV86+BV87+BV88+BW86+BW87+BW88+BX86+BX87-16)*Percapita/30*FT$4))))))</f>
        <v>0</v>
      </c>
      <c r="FU86" s="177">
        <f>IF(C86=4,SUM(BY86+BY87+BY88+CA86+CA87+CA88)*Percapita/30*FU$4+(BZ86+BZ87+BZ88+CB86+CB87+CB88)*Cadeirante/30*FU$4,IF(C86=3,IF(BY89+CA89=10,Fixo/30*FU$4+(BY86+BY87+BY88+CA86+CA87+CA88)*Percapita/30*FU$4+(BZ89+CB89)*Cadeirante/30*FU$4,IF(BY89+CA89&lt;=9,(BY89+CA89)*Crechee/30*FU$4)+(BZ89+CB89)*Cadeirante/30*FU$4+(BY86+BY87+BY88+CA86+CA87+CA88)*Percapita/30*FU$4)+IF(BY89+CA89&gt;=11,Fixo/30*FU$4+(BY89+CA89-10)*Crechee/30*FU$4,0),IF(C86=2,IF(BZ86+BZ87+BZ88+BZ89+CB86+CB87+CB88+CB89=1,Cadeirante/30*FU$4,IF(BZ86+BZ87+BZ88+BZ89+CB86+CB87+CB88+CB89=2,Fixo/30*FU$4,IF(BZ86+BZ87+BZ88+BZ89+CB86+CB87+CB88+CB89&gt;2,Fixo/30*FU$4+(BZ86+BZ87+BZ88+BZ89+CB86+CB87+CB88+CB89-2)*Cadeirante/30*FU$4)))+(BY86+BY87+BY88+CA86+CA87+CA88)*Percapita/30*FU$4+(BY89+CA89)*Crechee/30*FU$4,IF(C86=1,IF(BY86+BY87+BY88+BZ86+BZ87+BZ88+CA86+CA87+CA88+CB86+CB87+CB88&lt;=15,(BY86+BY87+BY88+CA86+CA87+CA88)*Percapita/30*FU$4,IF(BY86+BY87+BY88+BZ86+BZ87+BZ88+CA86+CA87+CA88+CB86+CB87+CB88&gt;=16,Fixo/30*FU$4+(BY86+BY87+BY88+BZ86+BZ87+BZ88+CA86+CA87+CA88+CB86+CB87-16)*Percapita/30*FU$4))))))</f>
        <v>0</v>
      </c>
      <c r="FV86" s="177">
        <f>IF(C86=4,SUM(CC86+CC87+CC88+CE86+CE87+CE88)*Percapita/30*FV$4+(CD86+CD87+CD88+CF86+CF87+CF88)*Cadeirante/30*FV$4,IF(C86=3,IF(CC89+CE89=10,Fixo/30*FV$4+(CC86+CC87+CC88+CE86+CE87+CE88)*Percapita/30*FV$4+(CD89+CF89)*Cadeirante/30*FV$4,IF(CC89+CE89&lt;=9,(CC89+CE89)*Crechee/30*FV$4)+(CD89+CF89)*Cadeirante/30*FV$4+(CC86+CC87+CC88+CE86+CE87+CE88)*Percapita/30*FV$4)+IF(CC89+CE89&gt;=11,Fixo/30*FV$4+(CC89+CE89-10)*Crechee/30*FV$4,0),IF(C86=2,IF(CD86+CD87+CD88+CD89+CF86+CF87+CF88+CF89=1,Cadeirante/30*FV$4,IF(CD86+CD87+CD88+CD89+CF86+CF87+CF88+CF89=2,Fixo/30*FV$4,IF(CD86+CD87+CD88+CD89+CF86+CF87+CF88+CF89&gt;2,Fixo/30*FV$4+(CD86+CD87+CD88+CD89+CF86+CF87+CF88+CF89-2)*Cadeirante/30*FV$4)))+(CC86+CC87+CC88+CE86+CE87+CE88)*Percapita/30*FV$4+(CC89+CE89)*Crechee/30*FV$4,IF(C86=1,IF(CC86+CC87+CC88+CD86+CD87+CD88+CE86+CE87+CE88+CF86+CF87+CF88&lt;=15,(CC86+CC87+CC88+CE86+CE87+CE88)*Percapita/30*FV$4,IF(CC86+CC87+CC88+CD86+CD87+CD88+CE86+CE87+CE88+CF86+CF87+CF88&gt;=16,Fixo/30*FV$4+(CC86+CC87+CC88+CD86+CD87+CD88+CE86+CE87+CE88+CF86+CF87-16)*Percapita/30*FV$4))))))</f>
        <v>0</v>
      </c>
      <c r="FW86" s="177">
        <f>IF(C86=4,SUM(CG86+CG87+CG88+CI86+CI87+CI88)*Percapita/30*FW$4+(CH86+CH87+CH88+CJ86+CJ87+CJ88)*Cadeirante/30*FW$4,IF(C86=3,IF(CG89+CI89=10,Fixo/30*FW$4+(CG86+CG87+CG88+CI86+CI87+CI88)*Percapita/30*FW$4+(CH89+CJ89)*Cadeirante/30*FW$4,IF(CG89+CI89&lt;=9,(CG89+CI89)*Crechee/30*FW$4)+(CH89+CJ89)*Cadeirante/30*FW$4+(CG86+CG87+CG88+CI86+CI87+CI88)*Percapita/30*FW$4)+IF(CG89+CI89&gt;=11,Fixo/30*FW$4+(CG89+CI89-10)*Crechee/30*FW$4,0),IF(C86=2,IF(CH86+CH87+CH88+CH89+CJ86+CJ87+CJ88+CJ89=1,Cadeirante/30*FW$4,IF(CH86+CH87+CH88+CH89+CJ86+CJ87+CJ88+CJ89=2,Fixo/30*FW$4,IF(CH86+CH87+CH88+CH89+CJ86+CJ87+CJ88+CJ89&gt;2,Fixo/30*FW$4+(CH86+CH87+CH88+CH89+CJ86+CJ87+CJ88+CJ89-2)*Cadeirante/30*FW$4)))+(CG86+CG87+CG88+CI86+CI87+CI88)*Percapita/30*FW$4+(CG89+CI89)*Crechee/30*FW$4,IF(C86=1,IF(CG86+CG87+CG88+CH86+CH87+CH88+CI86+CI87+CI88+CJ86+CJ87+CJ88&lt;=15,(CG86+CG87+CG88+CI86+CI87+CI88)*Percapita/30*FW$4,IF(CG86+CG87+CG88+CH86+CH87+CH88+CI86+CI87+CI88+CJ86+CJ87+CJ88&gt;=16,Fixo/30*FW$4+(CG86+CG87+CG88+CH86+CH87+CH88+CI86+CI87+CI88+CJ86+CJ87-16)*Percapita/30*FW$4))))))</f>
        <v>0</v>
      </c>
      <c r="FX86" s="177">
        <f>IF(C86=4,SUM(CK86+CK87+CK88+CM86+CM87+CM88)*Percapita/30*FX$4+(CL86+CL87+CL88+CN86+CN87+CN88)*Cadeirante/30*FX$4,IF(C86=3,IF(CK89+CM89=10,Fixo/30*FX$4+(CK86+CK87+CK88+CM86+CM87+CM88)*Percapita/30*FX$4+(CL89+CN89)*Cadeirante/30*FX$4,IF(CK89+CM89&lt;=9,(CK89+CM89)*Crechee/30*FX$4)+(CL89+CN89)*Cadeirante/30*FX$4+(CK86+CK87+CK88+CM86+CM87+CM88)*Percapita/30*FX$4)+IF(CK89+CM89&gt;=11,Fixo/30*FX$4+(CK89+CM89-10)*Crechee/30*FX$4,0),IF(C86=2,IF(CL86+CL87+CL88+CL89+CN86+CN87+CN88+CN89=1,Cadeirante/30*FX$4,IF(CL86+CL87+CL88+CL89+CN86+CN87+CN88+CN89=2,Fixo/30*FX$4,IF(CL86+CL87+CL88+CL89+CN86+CN87+CN88+CN89&gt;2,Fixo/30*FX$4+(CL86+CL87+CL88+CL89+CN86+CN87+CN88+CN89-2)*Cadeirante/30*FX$4)))+(CK86+CK87+CK88+CM86+CM87+CM88)*Percapita/30*FX$4+(CK89+CM89)*Crechee/30*FX$4,IF(C86=1,IF(CK86+CK87+CK88+CL86+CL87+CL88+CM86+CM87+CM88+CN86+CN87+CN88&lt;=15,(CK86+CK87+CK88+CM86+CM87+CM88)*Percapita/30*FX$4,IF(CK86+CK87+CK88+CL86+CL87+CL88+CM86+CM87+CM88+CN86+CN87+CN88&gt;=16,Fixo/30*FX$4+(CK86+CK87+CK88+CL86+CL87+CL88+CM86+CM87+CM88+CN86+CN87-16)*Percapita/30*FX$4))))))</f>
        <v>0</v>
      </c>
      <c r="FY86" s="177">
        <f>IF(C86=4,SUM(CO86+CO87+CO88+CQ86+CQ87+CQ88)*Percapita/30*FY$4+(CP86+CP87+CP88+CR86+CR87+CR88)*Cadeirante/30*FY$4,IF(C86=3,IF(CO89+CQ89=10,Fixo/30*FY$4+(CO86+CO87+CO88+CQ86+CQ87+CQ88)*Percapita/30*FY$4+(CP89+CR89)*Cadeirante/30*FY$4,IF(CO89+CQ89&lt;=9,(CO89+CQ89)*Crechee/30*FY$4)+(CP89+CR89)*Cadeirante/30*FY$4+(CO86+CO87+CO88+CQ86+CQ87+CQ88)*Percapita/30*FY$4)+IF(CO89+CQ89&gt;=11,Fixo/30*FY$4+(CO89+CQ89-10)*Crechee/30*FY$4,0),IF(C86=2,IF(CP86+CP87+CP88+CP89+CR86+CR87+CR88+CR89=1,Cadeirante/30*FY$4,IF(CP86+CP87+CP88+CP89+CR86+CR87+CR88+CR89=2,Fixo/30*FY$4,IF(CP86+CP87+CP88+CP89+CR86+CR87+CR88+CR89&gt;2,Fixo/30*FY$4+(CP86+CP87+CP88+CP89+CR86+CR87+CR88+CR89-2)*Cadeirante/30*FY$4)))+(CO86+CO87+CO88+CQ86+CQ87+CQ88)*Percapita/30*FY$4+(CO89+CQ89)*Crechee/30*FY$4,IF(C86=1,IF(CO86+CO87+CO88+CP86+CP87+CP88+CQ86+CQ87+CQ88+CR86+CR87+CR88&lt;=15,(CO86+CO87+CO88+CQ86+CQ87+CQ88)*Percapita/30*FY$4,IF(CO86+CO87+CO88+CP86+CP87+CP88+CQ86+CQ87+CQ88+CR86+CR87+CR88&gt;=16,Fixo/30*FY$4+(CO86+CO87+CO88+CP86+CP87+CP88+CQ86+CQ87+CQ88+CR86+CR87-16)*Percapita/30*FY$4))))))</f>
        <v>0</v>
      </c>
      <c r="FZ86" s="177">
        <f>IF(C86=4,SUM(CS86+CS87+CS88+CU86+CU87+CU88)*Percapita/30*FZ$4+(CT86+CT87+CT88+CV86+CV87+CV88)*Cadeirante/30*FZ$4,IF(C86=3,IF(CS89+CU89=10,Fixo/30*FZ$4+(CS86+CS87+CS88+CU86+CU87+CU88)*Percapita/30*FZ$4+(CT89+CV89)*Cadeirante/30*FZ$4,IF(CS89+CU89&lt;=9,(CS89+CU89)*Crechee/30*FZ$4)+(CT89+CV89)*Cadeirante/30*FZ$4+(CS86+CS87+CS88+CU86+CU87+CU88)*Percapita/30*FZ$4)+IF(CS89+CU89&gt;=11,Fixo/30*FZ$4+(CS89+CU89-10)*Crechee/30*FZ$4,0),IF(C86=2,IF(CT86+CT87+CT88+CT89+CV86+CV87+CV88+CV89=1,Cadeirante/30*FZ$4,IF(CT86+CT87+CT88+CT89+CV86+CV87+CV88+CV89=2,Fixo/30*FZ$4,IF(CT86+CT87+CT88+CT89+CV86+CV87+CV88+CV89&gt;2,Fixo/30*FZ$4+(CT86+CT87+CT88+CT89+CV86+CV87+CV88+CV89-2)*Cadeirante/30*FZ$4)))+(CS86+CS87+CS88+CU86+CU87+CU88)*Percapita/30*FZ$4+(CS89+CU89)*Crechee/30*FZ$4,IF(C86=1,IF(CS86+CS87+CS88+CT86+CT87+CT88+CU86+CU87+CU88+CV86+CV87+CV88&lt;=15,(CS86+CS87+CS88+CU86+CU87+CU88)*Percapita/30*FZ$4,IF(CS86+CS87+CS88+CT86+CT87+CT88+CU86+CU87+CU88+CV86+CV87+CV88&gt;=16,Fixo/30*FZ$4+(CS86+CS87+CS88+CT86+CT87+CT88+CU86+CU87+CU88+CV86+CV87-16)*Percapita/30*FZ$4))))))</f>
        <v>0</v>
      </c>
      <c r="GA86" s="177">
        <f>IF(C86=4,SUM(CW86+CW87+CW88+CY86+CY87+CY88)*Percapita/30*GA$4+(CX86+CX87+CX88+CZ86+CZ87+CZ88)*Cadeirante/30*GA$4,IF(C86=3,IF(CW89+CY89=10,Fixo/30*GA$4+(CW86+CW87+CW88+CY86+CY87+CY88)*Percapita/30*GA$4+(CX89+CZ89)*Cadeirante/30*GA$4,IF(CW89+CY89&lt;=9,(CW89+CY89)*Crechee/30*GA$4)+(CX89+CZ89)*Cadeirante/30*GA$4+(CW86+CW87+CW88+CY86+CY87+CY88)*Percapita/30*GA$4)+IF(CW89+CY89&gt;=11,Fixo/30*GA$4+(CW89+CY89-10)*Crechee/30*GA$4,0),IF(C86=2,IF(CX86+CX87+CX88+CX89+CZ86+CZ87+CZ88+CZ89=1,Cadeirante/30*GA$4,IF(CX86+CX87+CX88+CX89+CZ86+CZ87+CZ88+CZ89=2,Fixo/30*GA$4,IF(CX86+CX87+CX88+CX89+CZ86+CZ87+CZ88+CZ89&gt;2,Fixo/30*GA$4+(CX86+CX87+CX88+CX89+CZ86+CZ87+CZ88+CZ89-2)*Cadeirante/30*GA$4)))+(CW86+CW87+CW88+CY86+CY87+CY88)*Percapita/30*GA$4+(CW89+CY89)*Crechee/30*GA$4,IF(C86=1,IF(CW86+CW87+CW88+CX86+CX87+CX88+CY86+CY87+CY88+CZ86+CZ87+CZ88&lt;=15,(CW86+CW87+CW88+CY86+CY87+CY88)*Percapita/30*GA$4,IF(CW86+CW87+CW88+CX86+CX87+CX88+CY86+CY87+CY88+CZ86+CZ87+CZ88&gt;=16,Fixo/30*GA$4+(CW86+CW87+CW88+CX86+CX87+CX88+CY86+CY87+CY88+CZ86+CZ87-16)*Percapita/30*GA$4))))))</f>
        <v>0</v>
      </c>
      <c r="GB86" s="177">
        <f>IF(C86=4,SUM(DA86+DA87+DA88+DC86+DC87+DC88)*Percapita/30*GB$4+(DB86+DB87+DB88+DD86+DD87+DD88)*Cadeirante/30*GB$4,IF(C86=3,IF(DA89+DC89=10,Fixo/30*GB$4+(DA86+DA87+DA88+DC86+DC87+DC88)*Percapita/30*GB$4+(DB89+DD89)*Cadeirante/30*GB$4,IF(DA89+DC89&lt;=9,(DA89+DC89)*Crechee/30*GB$4)+(DB89+DD89)*Cadeirante/30*GB$4+(DA86+DA87+DA88+DC86+DC87+DC88)*Percapita/30*GB$4)+IF(DA89+DC89&gt;=11,Fixo/30*GB$4+(DA89+DC89-10)*Crechee/30*GB$4,0),IF(C86=2,IF(DB86+DB87+DB88+DB89+DD86+DD87+DD88+DD89=1,Cadeirante/30*GB$4,IF(DB86+DB87+DB88+DB89+DD86+DD87+DD88+DD89=2,Fixo/30*GB$4,IF(DB86+DB87+DB88+DB89+DD86+DD87+DD88+DD89&gt;2,Fixo/30*GB$4+(DB86+DB87+DB88+DB89+DD86+DD87+DD88+DD89-2)*Cadeirante/30*GB$4)))+(DA86+DA87+DA88+DC86+DC87+DC88)*Percapita/30*GB$4+(DA89+DC89)*Crechee/30*GB$4,IF(C86=1,IF(DA86+DA87+DA88+DB86+DB87+DB88+DC86+DC87+DC88+DD86+DD87+DD88&lt;=15,(DA86+DA87+DA88+DC86+DC87+DC88)*Percapita/30*GB$4,IF(DA86+DA87+DA88+DB86+DB87+DB88+DC86+DC87+DC88+DD86+DD87+DD88&gt;=16,Fixo/30*GB$4+(DA86+DA87+DA88+DB86+DB87+DB88+DC86+DC87+DC88+DD86+DD87-16)*Percapita/30*GB$4))))))</f>
        <v>0</v>
      </c>
      <c r="GC86" s="177">
        <f>IF(C86=4,SUM(DE86+DE87+DE88+DG86+DG87+DG88)*Percapita/30*GC$4+(DF86+DF87+DF88+DH86+DH87+DH88)*Cadeirante/30*GC$4,IF(C86=3,IF(DE89+DG89=10,Fixo/30*GC$4+(DE86+DE87+DE88+DG86+DG87+DG88)*Percapita/30*GC$4+(DF89+DH89)*Cadeirante/30*GC$4,IF(DE89+DG89&lt;=9,(DE89+DG89)*Crechee/30*GC$4)+(DF89+DH89)*Cadeirante/30*GC$4+(DE86+DE87+DE88+DG86+DG87+DG88)*Percapita/30*GC$4)+IF(DE89+DG89&gt;=11,Fixo/30*GC$4+(DE89+DG89-10)*Crechee/30*GC$4,0),IF(C86=2,IF(DF86+DF87+DF88+DF89+DH86+DH87+DH88+DH89=1,Cadeirante/30*GC$4,IF(DF86+DF87+DF88+DF89+DH86+DH87+DH88+DH89=2,Fixo/30*GC$4,IF(DF86+DF87+DF88+DF89+DH86+DH87+DH88+DH89&gt;2,Fixo/30*GC$4+(DF86+DF87+DF88+DF89+DH86+DH87+DH88+DH89-2)*Cadeirante/30*GC$4)))+(DE86+DE87+DE88+DG86+DG87+DG88)*Percapita/30*GC$4+(DE89+DG89)*Crechee/30*GC$4,IF(C86=1,IF(DE86+DE87+DE88+DF86+DF87+DF88+DG86+DG87+DG88+DH86+DH87+DH88&lt;=15,(DE86+DE87+DE88+DG86+DG87+DG88)*Percapita/30*GC$4,IF(DE86+DE87+DE88+DF86+DF87+DF88+DG86+DG87+DG88+DH86+DH87+DH88&gt;=16,Fixo/30*GC$4+(DE86+DE87+DE88+DF86+DF87+DF88+DG86+DG87+DG88+DH86+DH87-16)*Percapita/30*GC$4))))))</f>
        <v>0</v>
      </c>
      <c r="GD86" s="177">
        <f>IF(C86=4,SUM(DI86+DI87+DI88+DK86+DK87+DK88)*Percapita/30*GD$4+(DJ86+DJ87+DJ88+DL86+DL87+DL88)*Cadeirante/30*GD$4,IF(C86=3,IF(DI89+DK89=10,Fixo/30*GD$4+(DI86+DI87+DI88+DK86+DK87+DK88)*Percapita/30*GD$4+(DJ89+DL89)*Cadeirante/30*GD$4,IF(DI89+DK89&lt;=9,(DI89+DK89)*Crechee/30*GD$4)+(DJ89+DL89)*Cadeirante/30*GD$4+(DI86+DI87+DI88+DK86+DK87+DK88)*Percapita/30*GD$4)+IF(DI89+DK89&gt;=11,Fixo/30*GD$4+(DI89+DK89-10)*Crechee/30*GD$4,0),IF(C86=2,IF(DJ86+DJ87+DJ88+DJ89+DL86+DL87+DL88+DL89=1,Cadeirante/30*GD$4,IF(DJ86+DJ87+DJ88+DJ89+DL86+DL87+DL88+DL89=2,Fixo/30*GD$4,IF(DJ86+DJ87+DJ88+DJ89+DL86+DL87+DL88+DL89&gt;2,Fixo/30*GD$4+(DJ86+DJ87+DJ88+DJ89+DL86+DL87+DL88+DL89-2)*Cadeirante/30*GD$4)))+(DI86+DI87+DI88+DK86+DK87+DK88)*Percapita/30*GD$4+(DI89+DK89)*Crechee/30*GD$4,IF(C86=1,IF(DI86+DI87+DI88+DJ86+DJ87+DJ88+DK86+DK87+DK88+DL86+DL87+DL88&lt;=15,(DI86+DI87+DI88+DK86+DK87+DK88)*Percapita/30*GD$4,IF(DI86+DI87+DI88+DJ86+DJ87+DJ88+DK86+DK87+DK88+DL86+DL87+DL88&gt;=16,Fixo/30*GD$4+(DI86+DI87+DI88+DJ86+DJ87+DJ88+DK86+DK87+DK88+DL86+DL87-16)*Percapita/30*GD$4))))))</f>
        <v>0</v>
      </c>
      <c r="GE86" s="177">
        <f>IF(C86=4,SUM(DM86+DM87+DM88+DO86+DO87+DO88)*Percapita/30*GE$4+(DN86+DN87+DN88+DP86+DP87+DP88)*Cadeirante/30*GE$4,IF(C86=3,IF(DM89+DO89=10,Fixo/30*GE$4+(DM86+DM87+DM88+DO86+DO87+DO88)*Percapita/30*GE$4+(DN89+DP89)*Cadeirante/30*GE$4,IF(DM89+DO89&lt;=9,(DM89+DO89)*Crechee/30*GE$4)+(DN89+DP89)*Cadeirante/30*GE$4+(DM86+DM87+DM88+DO86+DO87+DO88)*Percapita/30*GE$4)+IF(DM89+DO89&gt;=11,Fixo/30*GE$4+(DM89+DO89-10)*Crechee/30*GE$4,0),IF(C86=2,IF(DN86+DN87+DN88+DN89+DP86+DP87+DP88+DP89=1,Cadeirante/30*GE$4,IF(DN86+DN87+DN88+DN89+DP86+DP87+DP88+DP89=2,Fixo/30*GE$4,IF(DN86+DN87+DN88+DN89+DP86+DP87+DP88+DP89&gt;2,Fixo/30*GE$4+(DN86+DN87+DN88+DN89+DP86+DP87+DP88+DP89-2)*Cadeirante/30*GE$4)))+(DM86+DM87+DM88+DO86+DO87+DO88)*Percapita/30*GE$4+(DM89+DO89)*Crechee/30*GE$4,IF(C86=1,IF(DM86+DM87+DM88+DN86+DN87+DN88+DO86+DO87+DO88+DP86+DP87+DP88&lt;=15,(DM86+DM87+DM88+DO86+DO87+DO88)*Percapita/30*GE$4,IF(DM86+DM87+DM88+DN86+DN87+DN88+DO86+DO87+DO88+DP86+DP87+DP88&gt;=16,Fixo/30*GE$4+(DM86+DM87+DM88+DN86+DN87+DN88+DO86+DO87+DO88+DP86+DP87-16)*Percapita/30*GE$4))))))</f>
        <v>0</v>
      </c>
      <c r="GF86" s="177">
        <f>IF(C86=4,SUM(DQ86+DQ87+DQ88+DS86+DS87+DS88)*Percapita/30*GF$4+(DR86+DR87+DR88+DT86+DT87+DT88)*Cadeirante/30*GF$4,IF(C86=3,IF(DQ89+DS89=10,Fixo/30*GF$4+(DQ86+DQ87+DQ88+DS86+DS87+DS88)*Percapita/30*GF$4+(DR89+DT89)*Cadeirante/30*GF$4,IF(DQ89+DS89&lt;=9,(DQ89+DS89)*Crechee/30*GF$4)+(DR89+DT89)*Cadeirante/30*GF$4+(DQ86+DQ87+DQ88+DS86+DS87+DS88)*Percapita/30*GF$4)+IF(DQ89+DS89&gt;=11,Fixo/30*GF$4+(DQ89+DS89-10)*Crechee/30*GF$4,0),IF(C86=2,IF(DR86+DR87+DR88+DR89+DT86+DT87+DT88+DT89=1,Cadeirante/30*GF$4,IF(DR86+DR87+DR88+DR89+DT86+DT87+DT88+DT89=2,Fixo/30*GF$4,IF(DR86+DR87+DR88+DR89+DT86+DT87+DT88+DT89&gt;2,Fixo/30*GF$4+(DR86+DR87+DR88+DR89+DT86+DT87+DT88+DT89-2)*Cadeirante/30*GF$4)))+(DQ86+DQ87+DQ88+DS86+DS87+DS88)*Percapita/30*GF$4+(DQ89+DS89)*Crechee/30*GF$4,IF(C86=1,IF(DQ86+DQ87+DQ88+DR86+DR87+DR88+DS86+DS87+DS88+DT86+DT87+DT88&lt;=15,(DQ86+DQ87+DQ88+DS86+DS87+DS88)*Percapita/30*GF$4,IF(DQ86+DQ87+DQ88+DR86+DR87+DR88+DS86+DS87+DS88+DT86+DT87+DT88&gt;=16,Fixo/30*GF$4+(DQ86+DQ87+DQ88+DR86+DR87+DR88+DS86+DS87+DS88+DT86+DT87-16)*Percapita/30*GF$4))))))</f>
        <v>0</v>
      </c>
      <c r="GG86" s="177">
        <f>IF(C86=4,SUM(DU86+DU87+DU88+DW86+DW87+DW88)*Percapita/30*GG$4+(DV86+DV87+DV88+DX86+DX87+DX88)*Cadeirante/30*GG$4,IF(C86=3,IF(DU89+DW89=10,Fixo/30*GG$4+(DU86+DU87+DU88+DW86+DW87+DW88)*Percapita/30*GG$4+(DV89+DX89)*Cadeirante/30*GG$4,IF(DU89+DW89&lt;=9,(DU89+DW89)*Crechee/30*GG$4)+(DV89+DX89)*Cadeirante/30*GG$4+(DU86+DU87+DU88+DW86+DW87+DW88)*Percapita/30*GG$4)+IF(DU89+DW89&gt;=11,Fixo/30*GG$4+(DU89+DW89-10)*Crechee/30*GG$4,0),IF(C86=2,IF(DV86+DV87+DV88+DV89+DX86+DX87+DX88+DX89=1,Cadeirante/30*GG$4,IF(DV86+DV87+DV88+DV89+DX86+DX87+DX88+DX89=2,Fixo/30*GG$4,IF(DV86+DV87+DV88+DV89+DX86+DX87+DX88+DX89&gt;2,Fixo/30*GG$4+(DV86+DV87+DV88+DV89+DX86+DX87+DX88+DX89-2)*Cadeirante/30*GG$4)))+(DU86+DU87+DU88+DW86+DW87+DW88)*Percapita/30*GG$4+(DU89+DW89)*Crechee/30*GG$4,IF(C86=1,IF(DU86+DU87+DU88+DV86+DV87+DV88+DW86+DW87+DW88+DX86+DX87+DX88&lt;=15,(DU86+DU87+DU88+DW86+DW87+DW88)*Percapita/30*GG$4,IF(DU86+DU87+DU88+DV86+DV87+DV88+DW86+DW87+DW88+DX86+DX87+DX88&gt;=16,Fixo/30*GG$4+(DU86+DU87+DU88+DV86+DV87+DV88+DW86+DW87+DW88+DX86+DX87-16)*Percapita/30*GG$4))))))</f>
        <v>0</v>
      </c>
      <c r="GH86" s="177">
        <f>IF(C86=4,SUM(DY86+DY87+DY88+EA86+EA87+EA88)*Percapita/30*GH$4+(DZ86+DZ87+DZ88+EB86+EB87+EB88)*Cadeirante/30*GH$4,IF(C86=3,IF(DY89+EA89=10,Fixo/30*GH$4+(DY86+DY87+DY88+EA86+EA87+EA88)*Percapita/30*GH$4+(DZ89+EB89)*Cadeirante/30*GH$4,IF(DY89+EA89&lt;=9,(DY89+EA89)*Crechee/30*GH$4)+(DZ89+EB89)*Cadeirante/30*GH$4+(DY86+DY87+DY88+EA86+EA87+EA88)*Percapita/30*GH$4)+IF(DY89+EA89&gt;=11,Fixo/30*GH$4+(DY89+EA89-10)*Crechee/30*GH$4,0),IF(C86=2,IF(DZ86+DZ87+DZ88+DZ89+EB86+EB87+EB88+EB89=1,Cadeirante/30*GH$4,IF(DZ86+DZ87+DZ88+DZ89+EB86+EB87+EB88+EB89=2,Fixo/30*GH$4,IF(DZ86+DZ87+DZ88+DZ89+EB86+EB87+EB88+EB89&gt;2,Fixo/30*GH$4+(DZ86+DZ87+DZ88+DZ89+EB86+EB87+EB88+EB89-2)*Cadeirante/30*GH$4)))+(DY86+DY87+DY88+EA86+EA87+EA88)*Percapita/30*GH$4+(DY89+EA89)*Crechee/30*GH$4,IF(C86=1,IF(DY86+DY87+DY88+DZ86+DZ87+DZ88+EA86+EA87+EA88+EB86+EB87+EB88&lt;=15,(DY86+DY87+DY88+EA86+EA87+EA88)*Percapita/30*GH$4,IF(DY86+DY87+DY88+DZ86+DZ87+DZ88+EA86+EA87+EA88+EB86+EB87+EB88&gt;=16,Fixo/30*GH$4+(DY86+DY87+DY88+DZ86+DZ87+DZ88+EA86+EA87+EA88+EB86+EB87-16)*Percapita/30*GH$4))))))</f>
        <v>0</v>
      </c>
      <c r="GI86" s="177">
        <f>IF(C86=4,SUM(EC86+EC87+EC88+EE86+EE87+EE88)*Percapita/30*GI$4+(ED86+ED87+ED88+EF86+EF87+EF88)*Cadeirante/30*GI$4,IF(C86=3,IF(EC89+EE89=10,Fixo/30*GI$4+(EC86+EC87+EC88+EE86+EE87+EE88)*Percapita/30*GI$4+(ED89+EF89)*Cadeirante/30*GI$4,IF(EC89+EE89&lt;=9,(EC89+EE89)*Crechee/30*GI$4)+(ED89+EF89)*Cadeirante/30*GI$4+(EC86+EC87+EC88+EE86+EE87+EE88)*Percapita/30*GI$4)+IF(EC89+EE89&gt;=11,Fixo/30*GI$4+(EC89+EE89-10)*Crechee/30*GI$4,0),IF(C86=2,IF(ED86+ED87+ED88+ED89+EF86+EF87+EF88+EF89=1,Cadeirante/30*GI$4,IF(ED86+ED87+ED88+ED89+EF86+EF87+EF88+EF89=2,Fixo/30*GI$4,IF(ED86+ED87+ED88+ED89+EF86+EF87+EF88+EF89&gt;2,Fixo/30*GI$4+(ED86+ED87+ED88+ED89+EF86+EF87+EF88+EF89-2)*Cadeirante/30*GI$4)))+(EC86+EC87+EC88+EE86+EE87+EE88)*Percapita/30*GI$4+(EC89+EE89)*Crechee/30*GI$4,IF(C86=1,IF(EC86+EC87+EC88+ED86+ED87+ED88+EE86+EE87+EE88+EF86+EF87+EF88&lt;=15,(EC86+EC87+EC88+EE86+EE87+EE88)*Percapita/30*GI$4,IF(EC86+EC87+EC88+ED86+ED87+ED88+EE86+EE87+EE88+EF86+EF87+EF88&gt;=16,Fixo/30*GI$4+(EC86+EC87+EC88+ED86+ED87+ED88+EE86+EE87+EE88+EF86+EF87-16)*Percapita/30*GI$4))))))</f>
        <v>0</v>
      </c>
      <c r="GJ86" s="177">
        <f>IF(C86=4,SUM(EG86+EG87+EG88+EI86+EI87+EI88)*Percapita/30*GJ$4+(EH86+EH87+EH88+EJ86+EJ87+EJ88)*Cadeirante/30*GJ$4,IF(C86=3,IF(EG89+EI89=10,Fixo/30*GJ$4+(EG86+EG87+EG88+EI86+EI87+EI88)*Percapita/30*GJ$4+(EH89+EJ89)*Cadeirante/30*GJ$4,IF(EG89+EI89&lt;=9,(EG89+EI89)*Crechee/30*GJ$4)+(EH89+EJ89)*Cadeirante/30*GJ$4+(EG86+EG87+EG88+EI86+EI87+EI88)*Percapita/30*GJ$4)+IF(EG89+EI89&gt;=11,Fixo/30*GJ$4+(EG89+EI89-10)*Crechee/30*GJ$4,0),IF(C86=2,IF(EH86+EH87+EH88+EH89+EJ86+EJ87+EJ88+EJ89=1,Cadeirante/30*GJ$4,IF(EH86+EH87+EH88+EH89+EJ86+EJ87+EJ88+EJ89=2,Fixo/30*GJ$4,IF(EH86+EH87+EH88+EH89+EJ86+EJ87+EJ88+EJ89&gt;2,Fixo/30*GJ$4+(EH86+EH87+EH88+EH89+EJ86+EJ87+EJ88+EJ89-2)*Cadeirante/30*GJ$4)))+(EG86+EG87+EG88+EI86+EI87+EI88)*Percapita/30*GJ$4+(EG89+EI89)*Crechee/30*GJ$4,IF(C86=1,IF(EG86+EG87+EG88+EH86+EH87+EH88+EI86+EI87+EI88+EJ86+EJ87+EJ88&lt;=15,(EG86+EG87+EG88+EI86+EI87+EI88)*Percapita/30*GJ$4,IF(EG86+EG87+EG88+EH86+EH87+EH88+EI86+EI87+EI88+EJ86+EJ87+EJ88&gt;=16,Fixo/30*GJ$4+(EG86+EG87+EG88+EH86+EH87+EH88+EI86+EI87+EI88+EJ86+EJ87-16)*Percapita/30*GJ$4))))))</f>
        <v>0</v>
      </c>
      <c r="GK86" s="178"/>
      <c r="GL86" s="103">
        <f t="shared" si="102"/>
        <v>0</v>
      </c>
      <c r="GM86" s="124"/>
      <c r="GN86" s="104">
        <f>SUMIF(V86:V89,"&lt;0")*Cadeirante/30*GN$4+SUMIF(X86:X89,"&lt;0")*Cadeirante/30*GN$4</f>
        <v>0</v>
      </c>
      <c r="GO86" s="104">
        <f>SUMIF(Z86:Z89,"&lt;0")*Cadeirante/30*GO$4+SUMIF(AB86:AB89,"&lt;0")*Cadeirante/30*GO$4</f>
        <v>0</v>
      </c>
      <c r="GP86" s="104">
        <f>SUMIF(AD86:AD89,"&lt;0")*Cadeirante/30*GP$4+SUMIF(AF86:AF89,"&lt;0")*Cadeirante/30*GP$4</f>
        <v>0</v>
      </c>
      <c r="GQ86" s="104">
        <f>SUMIF(AH86:AH89,"&lt;0")*Cadeirante/30*GQ$4+SUMIF(AJ86:AJ89,"&lt;0")*Cadeirante/30*GQ$4</f>
        <v>0</v>
      </c>
      <c r="GR86" s="104">
        <f>SUMIF(AL86:AL89,"&lt;0")*Cadeirante/30*GR$4+SUMIF(AN86:AN89,"&lt;0")*Cadeirante/30*GR$4</f>
        <v>0</v>
      </c>
      <c r="GS86" s="104">
        <f>SUMIF(AP86:AP89,"&lt;0")*Cadeirante/30*GS$4+SUMIF(AR86:AR89,"&lt;0")*Cadeirante/30*GS$4</f>
        <v>0</v>
      </c>
      <c r="GT86" s="104">
        <f>SUMIF(AT86:AT89,"&lt;0")*Cadeirante/30*GT$4+SUMIF(AV86:AV89,"&lt;0")*Cadeirante/30*GT$4</f>
        <v>0</v>
      </c>
      <c r="GU86" s="104">
        <f>SUMIF(AX86:AX89,"&lt;0")*Cadeirante/30*GU$4+SUMIF(AZ86:AZ89,"&lt;0")*Cadeirante/30*GU$4</f>
        <v>0</v>
      </c>
      <c r="GV86" s="104">
        <f>SUMIF(BB86:BB89,"&lt;0")*Cadeirante/30*GV$4+SUMIF(BD86:BD89,"&lt;0")*Cadeirante/30*GV$4</f>
        <v>0</v>
      </c>
      <c r="GW86" s="104">
        <f>SUMIF(BF86:BF89,"&lt;0")*Cadeirante/30*GW$4+SUMIF(BH86:BH89,"&lt;0")*Cadeirante/30*GW$4</f>
        <v>0</v>
      </c>
      <c r="GX86" s="104">
        <f>SUMIF(BJ86:BJ89,"&lt;0")*Cadeirante/30*GX$4+SUMIF(BL86:BL89,"&lt;0")*Cadeirante/30*GX$4</f>
        <v>0</v>
      </c>
      <c r="GY86" s="104">
        <f>SUMIF(BN86:BN89,"&lt;0")*Cadeirante/30*GY$4+SUMIF(BP86:BP89,"&lt;0")*Cadeirante/30*GY$4</f>
        <v>0</v>
      </c>
      <c r="GZ86" s="104">
        <f>SUMIF(BR86:BR89,"&lt;0")*Cadeirante/30*GZ$4+SUMIF(BT86:BT89,"&lt;0")*Cadeirante/30*GZ$4</f>
        <v>0</v>
      </c>
      <c r="HA86" s="104">
        <f>SUMIF(BV86:BV89,"&lt;0")*Cadeirante/30*HA$4+SUMIF(BX86:BX89,"&lt;0")*Cadeirante/30*HA$4</f>
        <v>0</v>
      </c>
      <c r="HB86" s="104">
        <f>SUMIF(BZ86:BZ89,"&lt;0")*Cadeirante/30*HB$4+SUMIF(CB86:CB89,"&lt;0")*Cadeirante/30*HB$4</f>
        <v>0</v>
      </c>
      <c r="HC86" s="104">
        <f>SUMIF(CD86:CD89,"&lt;0")*Cadeirante/30*HC$4+SUMIF(CF86:CF89,"&lt;0")*Cadeirante/30*HC$4</f>
        <v>0</v>
      </c>
      <c r="HD86" s="104">
        <f>SUMIF(CH86:CH89,"&lt;0")*Cadeirante/30*HD$4+SUMIF(CJ86:CJ89,"&lt;0")*Cadeirante/30*HD$4</f>
        <v>0</v>
      </c>
      <c r="HE86" s="104">
        <f>SUMIF(CL86:CL89,"&lt;0")*Cadeirante/30*HE$4+SUMIF(CN86:CN89,"&lt;0")*Cadeirante/30*HE$4</f>
        <v>0</v>
      </c>
      <c r="HF86" s="104">
        <f>SUMIF(CP86:CP89,"&lt;0")*Cadeirante/30*HF$4+SUMIF(CR86:CR89,"&lt;0")*Cadeirante/30*HF$4</f>
        <v>0</v>
      </c>
      <c r="HG86" s="104">
        <f>SUMIF(CT86:CT89,"&lt;0")*Cadeirante/30*HG$4+SUMIF(CV86:CV89,"&lt;0")*Cadeirante/30*HG$4</f>
        <v>0</v>
      </c>
      <c r="HH86" s="104">
        <f>SUMIF(CX86:CX89,"&lt;0")*Cadeirante/30*HH$4+SUMIF(CZ86:CZ89,"&lt;0")*Cadeirante/30*HH$4</f>
        <v>0</v>
      </c>
      <c r="HI86" s="104">
        <f>SUMIF(DB86:DB89,"&lt;0")*Cadeirante/30*HI$4+SUMIF(DD86:DD89,"&lt;0")*Cadeirante/30*HI$4</f>
        <v>0</v>
      </c>
      <c r="HJ86" s="104">
        <f>SUMIF(DF86:DF89,"&lt;0")*Cadeirante/30*HJ$4+SUMIF(DH86:DH89,"&lt;0")*Cadeirante/30*HJ$4</f>
        <v>0</v>
      </c>
      <c r="HK86" s="104">
        <f>SUMIF(DJ86:DJ89,"&lt;0")*Cadeirante/30*HK$4+SUMIF(DL86:DL89,"&lt;0")*Cadeirante/30*HK$4</f>
        <v>0</v>
      </c>
      <c r="HL86" s="104">
        <f>SUMIF(DN86:DN89,"&lt;0")*Cadeirante/30*HL$4+SUMIF(DP86:DP89,"&lt;0")*Cadeirante/30*HL$4</f>
        <v>0</v>
      </c>
      <c r="HM86" s="104">
        <f>SUMIF(DR86:DR89,"&lt;0")*Cadeirante/30*HM$4+SUMIF(DT86:DT89,"&lt;0")*Cadeirante/30*HM$4</f>
        <v>0</v>
      </c>
      <c r="HN86" s="104">
        <f>SUMIF(DV86:DV89,"&lt;0")*Cadeirante/30*HN$4+SUMIF(DX86:DX89,"&lt;0")*Cadeirante/30*HN$4</f>
        <v>0</v>
      </c>
      <c r="HO86" s="104">
        <f>SUMIF(DZ86:DZ89,"&lt;0")*Cadeirante/30*HO$4+SUMIF(EB86:EB89,"&lt;0")*Cadeirante/30*HO$4</f>
        <v>0</v>
      </c>
      <c r="HP86" s="104">
        <f>SUMIF(ED86:ED89,"&lt;0")*Cadeirante/30*HP$4+SUMIF(EF86:EF89,"&lt;0")*Cadeirante/30*HP$4</f>
        <v>0</v>
      </c>
      <c r="HQ86" s="64"/>
      <c r="HR86" s="64"/>
      <c r="HS86" s="64"/>
      <c r="HT86" s="64"/>
      <c r="HU86" s="64"/>
      <c r="HV86" s="64"/>
      <c r="HW86" s="176">
        <v>17629.309999999998</v>
      </c>
      <c r="HX86" s="64"/>
      <c r="HY86" s="280">
        <f>IF(ISTEXT(EM86), VALUE(EM86), EM86)</f>
        <v>0</v>
      </c>
      <c r="HZ86" s="280">
        <f>IF(ISTEXT(EN86), VALUE(EN86), EN86)</f>
        <v>0</v>
      </c>
      <c r="IA86" s="280">
        <f>IF(ISTEXT(EO86), VALUE(EO86), EO86)</f>
        <v>0</v>
      </c>
      <c r="IB86" s="64" t="b">
        <f>HW86=FE86</f>
        <v>0</v>
      </c>
      <c r="IC86" s="64"/>
    </row>
    <row r="87" spans="1:237" s="106" customFormat="1" ht="22.5" customHeight="1" x14ac:dyDescent="0.25">
      <c r="A87" s="368" t="s">
        <v>3260</v>
      </c>
      <c r="B87" s="369" t="s">
        <v>3261</v>
      </c>
      <c r="C87" s="370" t="s">
        <v>3193</v>
      </c>
      <c r="D87" s="371" t="s">
        <v>3262</v>
      </c>
      <c r="E87" s="371" t="s">
        <v>3263</v>
      </c>
      <c r="F87" s="372" t="s">
        <v>3181</v>
      </c>
      <c r="G87" s="372" t="s">
        <v>3182</v>
      </c>
      <c r="H87" s="373" t="s">
        <v>2811</v>
      </c>
      <c r="I87" s="374" t="s">
        <v>2811</v>
      </c>
      <c r="J87" s="421" t="s">
        <v>3183</v>
      </c>
      <c r="K87" s="421" t="s">
        <v>3185</v>
      </c>
      <c r="L87" s="329">
        <f>CONTINUA!BV87</f>
        <v>0</v>
      </c>
      <c r="M87" s="329">
        <f>CONTINUA!BW87</f>
        <v>0</v>
      </c>
      <c r="N87" s="895"/>
      <c r="O87" s="896" t="s">
        <v>3420</v>
      </c>
      <c r="P87" s="897">
        <v>0</v>
      </c>
      <c r="Q87" s="400"/>
      <c r="R87" s="401"/>
      <c r="S87" s="400"/>
      <c r="T87" s="401"/>
      <c r="U87" s="400"/>
      <c r="V87" s="401"/>
      <c r="W87" s="400"/>
      <c r="X87" s="401"/>
      <c r="Y87" s="400"/>
      <c r="Z87" s="401"/>
      <c r="AA87" s="400"/>
      <c r="AB87" s="401"/>
      <c r="AC87" s="400"/>
      <c r="AD87" s="401"/>
      <c r="AE87" s="400"/>
      <c r="AF87" s="401"/>
      <c r="AG87" s="400"/>
      <c r="AH87" s="401"/>
      <c r="AI87" s="400"/>
      <c r="AJ87" s="401"/>
      <c r="AK87" s="400"/>
      <c r="AL87" s="401"/>
      <c r="AM87" s="400"/>
      <c r="AN87" s="401"/>
      <c r="AO87" s="400"/>
      <c r="AP87" s="401"/>
      <c r="AQ87" s="400"/>
      <c r="AR87" s="401"/>
      <c r="AS87" s="400"/>
      <c r="AT87" s="401"/>
      <c r="AU87" s="400"/>
      <c r="AV87" s="401"/>
      <c r="AW87" s="400"/>
      <c r="AX87" s="401"/>
      <c r="AY87" s="400"/>
      <c r="AZ87" s="401"/>
      <c r="BA87" s="400"/>
      <c r="BB87" s="401"/>
      <c r="BC87" s="400"/>
      <c r="BD87" s="401"/>
      <c r="BE87" s="400"/>
      <c r="BF87" s="401"/>
      <c r="BG87" s="400"/>
      <c r="BH87" s="401"/>
      <c r="BI87" s="400"/>
      <c r="BJ87" s="401"/>
      <c r="BK87" s="400"/>
      <c r="BL87" s="401"/>
      <c r="BM87" s="400"/>
      <c r="BN87" s="401"/>
      <c r="BO87" s="400"/>
      <c r="BP87" s="401"/>
      <c r="BQ87" s="400"/>
      <c r="BR87" s="401"/>
      <c r="BS87" s="400"/>
      <c r="BT87" s="401"/>
      <c r="BU87" s="400"/>
      <c r="BV87" s="401"/>
      <c r="BW87" s="400"/>
      <c r="BX87" s="401"/>
      <c r="BY87" s="400"/>
      <c r="BZ87" s="401"/>
      <c r="CA87" s="400"/>
      <c r="CB87" s="401"/>
      <c r="CC87" s="400"/>
      <c r="CD87" s="401"/>
      <c r="CE87" s="400"/>
      <c r="CF87" s="401"/>
      <c r="CG87" s="400"/>
      <c r="CH87" s="401"/>
      <c r="CI87" s="400"/>
      <c r="CJ87" s="401"/>
      <c r="CK87" s="400"/>
      <c r="CL87" s="401"/>
      <c r="CM87" s="400"/>
      <c r="CN87" s="401"/>
      <c r="CO87" s="400"/>
      <c r="CP87" s="401"/>
      <c r="CQ87" s="400"/>
      <c r="CR87" s="401"/>
      <c r="CS87" s="400"/>
      <c r="CT87" s="401"/>
      <c r="CU87" s="400"/>
      <c r="CV87" s="401"/>
      <c r="CW87" s="400"/>
      <c r="CX87" s="401"/>
      <c r="CY87" s="400"/>
      <c r="CZ87" s="401"/>
      <c r="DA87" s="400"/>
      <c r="DB87" s="401"/>
      <c r="DC87" s="400"/>
      <c r="DD87" s="401"/>
      <c r="DE87" s="400"/>
      <c r="DF87" s="401"/>
      <c r="DG87" s="400"/>
      <c r="DH87" s="401"/>
      <c r="DI87" s="400"/>
      <c r="DJ87" s="401"/>
      <c r="DK87" s="400"/>
      <c r="DL87" s="401"/>
      <c r="DM87" s="400"/>
      <c r="DN87" s="401"/>
      <c r="DO87" s="400"/>
      <c r="DP87" s="401"/>
      <c r="DQ87" s="400"/>
      <c r="DR87" s="401"/>
      <c r="DS87" s="400"/>
      <c r="DT87" s="401"/>
      <c r="DU87" s="400"/>
      <c r="DV87" s="401"/>
      <c r="DW87" s="400"/>
      <c r="DX87" s="401"/>
      <c r="DY87" s="400"/>
      <c r="DZ87" s="401"/>
      <c r="EA87" s="400"/>
      <c r="EB87" s="401"/>
      <c r="EC87" s="400"/>
      <c r="ED87" s="401"/>
      <c r="EE87" s="400"/>
      <c r="EF87" s="401"/>
      <c r="EG87" s="400"/>
      <c r="EH87" s="401"/>
      <c r="EI87" s="400"/>
      <c r="EJ87" s="447"/>
      <c r="EK87" s="511"/>
      <c r="EL87" s="514"/>
      <c r="EM87" s="448"/>
      <c r="EN87" s="344"/>
      <c r="EO87" s="345"/>
      <c r="EP87" s="171">
        <f t="shared" si="95"/>
        <v>0</v>
      </c>
      <c r="EQ87" s="171">
        <f t="shared" si="96"/>
        <v>0</v>
      </c>
      <c r="ER87" s="171">
        <f t="shared" si="97"/>
        <v>0</v>
      </c>
      <c r="ES87" s="171">
        <f t="shared" si="98"/>
        <v>0</v>
      </c>
      <c r="ET87" s="171">
        <f t="shared" si="99"/>
        <v>0</v>
      </c>
      <c r="EU87" s="171">
        <f t="shared" si="100"/>
        <v>0</v>
      </c>
      <c r="EV87" s="172">
        <f t="shared" si="101"/>
        <v>0</v>
      </c>
      <c r="EW87" s="173"/>
      <c r="EX87" s="248">
        <f t="shared" si="113"/>
        <v>0</v>
      </c>
      <c r="EY87" s="174">
        <f>(L87*regular)+(M87*Cadeirantee)</f>
        <v>0</v>
      </c>
      <c r="EZ87" s="249">
        <f>SUMIF(FG87:GJ87,"&gt;0")</f>
        <v>0</v>
      </c>
      <c r="FA87" s="249">
        <f>SUMIF(FG87:GJ87,"&lt;0")+SUMIF(GN87:HP87,"&lt;0")</f>
        <v>0</v>
      </c>
      <c r="FB87" s="174">
        <v>0</v>
      </c>
      <c r="FC87" s="126">
        <f>N87*km*'VALORES TABELA'!$B$13</f>
        <v>0</v>
      </c>
      <c r="FD87" s="250">
        <f t="shared" ref="FD87:FD90" si="114">GL87</f>
        <v>0</v>
      </c>
      <c r="FE87" s="105"/>
      <c r="FF87" s="119"/>
      <c r="FG87" s="119"/>
      <c r="FH87" s="119"/>
      <c r="FI87" s="119"/>
      <c r="FJ87" s="119"/>
      <c r="FK87" s="119"/>
      <c r="FL87" s="119"/>
      <c r="FM87" s="119"/>
      <c r="FN87" s="119"/>
      <c r="FO87" s="119"/>
      <c r="FP87" s="119"/>
      <c r="FQ87" s="119"/>
      <c r="FR87" s="119"/>
      <c r="FS87" s="119"/>
      <c r="FT87" s="119"/>
      <c r="FU87" s="119"/>
      <c r="FV87" s="119"/>
      <c r="FW87" s="119"/>
      <c r="FX87" s="119"/>
      <c r="FY87" s="119"/>
      <c r="FZ87" s="119"/>
      <c r="GA87" s="119"/>
      <c r="GB87" s="119"/>
      <c r="GC87" s="119"/>
      <c r="GD87" s="119"/>
      <c r="GE87" s="119"/>
      <c r="GF87" s="119"/>
      <c r="GG87" s="119"/>
      <c r="GH87" s="119"/>
      <c r="GI87" s="119"/>
      <c r="GJ87" s="119"/>
      <c r="GK87" s="251"/>
      <c r="GL87" s="103">
        <f t="shared" si="102"/>
        <v>0</v>
      </c>
      <c r="GM87" s="124"/>
      <c r="GN87" s="104"/>
      <c r="GO87" s="104"/>
      <c r="GP87" s="104"/>
      <c r="GQ87" s="104"/>
      <c r="GR87" s="104"/>
      <c r="GS87" s="104"/>
      <c r="GT87" s="104"/>
      <c r="GU87" s="104"/>
      <c r="GV87" s="104"/>
      <c r="GW87" s="104"/>
      <c r="GX87" s="104"/>
      <c r="GY87" s="104"/>
      <c r="GZ87" s="104"/>
      <c r="HA87" s="104"/>
      <c r="HB87" s="104"/>
      <c r="HC87" s="104"/>
      <c r="HD87" s="104"/>
      <c r="HE87" s="104"/>
      <c r="HF87" s="104"/>
      <c r="HG87" s="104"/>
      <c r="HH87" s="104"/>
      <c r="HI87" s="104"/>
      <c r="HJ87" s="104"/>
      <c r="HK87" s="104"/>
      <c r="HL87" s="104"/>
      <c r="HM87" s="104"/>
      <c r="HN87" s="104"/>
      <c r="HO87" s="104"/>
      <c r="HP87" s="104"/>
      <c r="HQ87" s="64"/>
      <c r="HR87" s="64"/>
      <c r="HS87" s="64"/>
      <c r="HT87" s="64"/>
      <c r="HU87" s="64"/>
      <c r="HV87" s="64"/>
      <c r="HW87" s="105"/>
      <c r="HX87" s="64"/>
      <c r="HY87" s="280">
        <f t="shared" ref="HY87:HY90" si="115">IF(ISTEXT(EM87), VALUE(EM87), EM87)</f>
        <v>0</v>
      </c>
      <c r="HZ87" s="280">
        <f t="shared" ref="HZ87:HZ90" si="116">IF(ISTEXT(EN87), VALUE(EN87), EN87)</f>
        <v>0</v>
      </c>
      <c r="IA87" s="280">
        <f t="shared" ref="IA87:IA90" si="117">IF(ISTEXT(EO87), VALUE(EO87), EO87)</f>
        <v>0</v>
      </c>
      <c r="IB87" s="64"/>
      <c r="IC87" s="64"/>
    </row>
    <row r="88" spans="1:237" s="106" customFormat="1" ht="22.5" customHeight="1" x14ac:dyDescent="0.25">
      <c r="A88" s="368" t="s">
        <v>3260</v>
      </c>
      <c r="B88" s="369" t="s">
        <v>3261</v>
      </c>
      <c r="C88" s="375" t="s">
        <v>3193</v>
      </c>
      <c r="D88" s="371" t="s">
        <v>3262</v>
      </c>
      <c r="E88" s="371" t="s">
        <v>3263</v>
      </c>
      <c r="F88" s="376" t="s">
        <v>3181</v>
      </c>
      <c r="G88" s="376" t="s">
        <v>3182</v>
      </c>
      <c r="H88" s="373" t="s">
        <v>2811</v>
      </c>
      <c r="I88" s="374" t="s">
        <v>2811</v>
      </c>
      <c r="J88" s="421" t="s">
        <v>3183</v>
      </c>
      <c r="K88" s="422" t="s">
        <v>3186</v>
      </c>
      <c r="L88" s="329">
        <f>CONTINUA!BV88</f>
        <v>0</v>
      </c>
      <c r="M88" s="329">
        <f>CONTINUA!BW88</f>
        <v>0</v>
      </c>
      <c r="N88" s="895"/>
      <c r="O88" s="896" t="s">
        <v>3420</v>
      </c>
      <c r="P88" s="897">
        <v>0</v>
      </c>
      <c r="Q88" s="400"/>
      <c r="R88" s="401"/>
      <c r="S88" s="400"/>
      <c r="T88" s="401"/>
      <c r="U88" s="400"/>
      <c r="V88" s="401"/>
      <c r="W88" s="400"/>
      <c r="X88" s="401"/>
      <c r="Y88" s="400"/>
      <c r="Z88" s="401"/>
      <c r="AA88" s="400"/>
      <c r="AB88" s="401"/>
      <c r="AC88" s="400"/>
      <c r="AD88" s="401"/>
      <c r="AE88" s="400"/>
      <c r="AF88" s="401"/>
      <c r="AG88" s="400"/>
      <c r="AH88" s="401"/>
      <c r="AI88" s="400"/>
      <c r="AJ88" s="401"/>
      <c r="AK88" s="400"/>
      <c r="AL88" s="401"/>
      <c r="AM88" s="400"/>
      <c r="AN88" s="401"/>
      <c r="AO88" s="400"/>
      <c r="AP88" s="401"/>
      <c r="AQ88" s="400"/>
      <c r="AR88" s="401"/>
      <c r="AS88" s="400"/>
      <c r="AT88" s="401"/>
      <c r="AU88" s="400"/>
      <c r="AV88" s="401"/>
      <c r="AW88" s="400"/>
      <c r="AX88" s="401"/>
      <c r="AY88" s="400"/>
      <c r="AZ88" s="401"/>
      <c r="BA88" s="400"/>
      <c r="BB88" s="401"/>
      <c r="BC88" s="400"/>
      <c r="BD88" s="401"/>
      <c r="BE88" s="400"/>
      <c r="BF88" s="401"/>
      <c r="BG88" s="400"/>
      <c r="BH88" s="401"/>
      <c r="BI88" s="400"/>
      <c r="BJ88" s="401"/>
      <c r="BK88" s="400"/>
      <c r="BL88" s="401"/>
      <c r="BM88" s="400"/>
      <c r="BN88" s="401"/>
      <c r="BO88" s="400"/>
      <c r="BP88" s="401"/>
      <c r="BQ88" s="400"/>
      <c r="BR88" s="401"/>
      <c r="BS88" s="400"/>
      <c r="BT88" s="401"/>
      <c r="BU88" s="400"/>
      <c r="BV88" s="401"/>
      <c r="BW88" s="400"/>
      <c r="BX88" s="401"/>
      <c r="BY88" s="400"/>
      <c r="BZ88" s="401"/>
      <c r="CA88" s="400"/>
      <c r="CB88" s="401"/>
      <c r="CC88" s="400"/>
      <c r="CD88" s="401"/>
      <c r="CE88" s="400"/>
      <c r="CF88" s="401"/>
      <c r="CG88" s="400"/>
      <c r="CH88" s="401"/>
      <c r="CI88" s="400"/>
      <c r="CJ88" s="401"/>
      <c r="CK88" s="400"/>
      <c r="CL88" s="401"/>
      <c r="CM88" s="400"/>
      <c r="CN88" s="401"/>
      <c r="CO88" s="400"/>
      <c r="CP88" s="401"/>
      <c r="CQ88" s="400"/>
      <c r="CR88" s="401"/>
      <c r="CS88" s="400"/>
      <c r="CT88" s="401"/>
      <c r="CU88" s="400"/>
      <c r="CV88" s="401"/>
      <c r="CW88" s="400"/>
      <c r="CX88" s="401"/>
      <c r="CY88" s="400"/>
      <c r="CZ88" s="401"/>
      <c r="DA88" s="400"/>
      <c r="DB88" s="401"/>
      <c r="DC88" s="400"/>
      <c r="DD88" s="401"/>
      <c r="DE88" s="400"/>
      <c r="DF88" s="401"/>
      <c r="DG88" s="400"/>
      <c r="DH88" s="401"/>
      <c r="DI88" s="400"/>
      <c r="DJ88" s="401"/>
      <c r="DK88" s="400"/>
      <c r="DL88" s="401"/>
      <c r="DM88" s="400"/>
      <c r="DN88" s="401"/>
      <c r="DO88" s="400"/>
      <c r="DP88" s="401"/>
      <c r="DQ88" s="400"/>
      <c r="DR88" s="401"/>
      <c r="DS88" s="400"/>
      <c r="DT88" s="401"/>
      <c r="DU88" s="400"/>
      <c r="DV88" s="401"/>
      <c r="DW88" s="400"/>
      <c r="DX88" s="401"/>
      <c r="DY88" s="400"/>
      <c r="DZ88" s="401"/>
      <c r="EA88" s="400"/>
      <c r="EB88" s="401"/>
      <c r="EC88" s="400"/>
      <c r="ED88" s="401"/>
      <c r="EE88" s="400"/>
      <c r="EF88" s="401"/>
      <c r="EG88" s="400"/>
      <c r="EH88" s="401"/>
      <c r="EI88" s="400"/>
      <c r="EJ88" s="447"/>
      <c r="EK88" s="511"/>
      <c r="EL88" s="514"/>
      <c r="EM88" s="448"/>
      <c r="EN88" s="344"/>
      <c r="EO88" s="345"/>
      <c r="EP88" s="171">
        <f t="shared" si="95"/>
        <v>0</v>
      </c>
      <c r="EQ88" s="171">
        <f t="shared" si="96"/>
        <v>0</v>
      </c>
      <c r="ER88" s="171">
        <f t="shared" si="97"/>
        <v>0</v>
      </c>
      <c r="ES88" s="171">
        <f t="shared" si="98"/>
        <v>0</v>
      </c>
      <c r="ET88" s="171">
        <f t="shared" si="99"/>
        <v>0</v>
      </c>
      <c r="EU88" s="171">
        <f t="shared" si="100"/>
        <v>0</v>
      </c>
      <c r="EV88" s="172">
        <f t="shared" si="101"/>
        <v>0</v>
      </c>
      <c r="EW88" s="125"/>
      <c r="EX88" s="248">
        <f t="shared" si="113"/>
        <v>0</v>
      </c>
      <c r="EY88" s="174">
        <f>(L88*regular)+(M88*Cadeirantee)</f>
        <v>0</v>
      </c>
      <c r="EZ88" s="249">
        <f>SUMIF(FG88:GJ88,"&gt;0")</f>
        <v>0</v>
      </c>
      <c r="FA88" s="249">
        <f>SUMIF(FG88:GJ88,"&lt;0")+SUMIF(GN88:HP88,"&lt;0")</f>
        <v>0</v>
      </c>
      <c r="FB88" s="174">
        <v>0</v>
      </c>
      <c r="FC88" s="126">
        <f>N88*km*'VALORES TABELA'!$B$13</f>
        <v>0</v>
      </c>
      <c r="FD88" s="250">
        <f t="shared" si="114"/>
        <v>0</v>
      </c>
      <c r="FE88" s="105"/>
      <c r="FF88" s="108"/>
      <c r="FG88" s="108"/>
      <c r="FH88" s="108"/>
      <c r="FI88" s="108"/>
      <c r="FJ88" s="108"/>
      <c r="FK88" s="108"/>
      <c r="FL88" s="108"/>
      <c r="FM88" s="108"/>
      <c r="FN88" s="108"/>
      <c r="FO88" s="108"/>
      <c r="FP88" s="108"/>
      <c r="FQ88" s="108"/>
      <c r="FR88" s="108"/>
      <c r="FS88" s="108"/>
      <c r="FT88" s="108"/>
      <c r="FU88" s="108"/>
      <c r="FV88" s="108"/>
      <c r="FW88" s="108"/>
      <c r="FX88" s="108"/>
      <c r="FY88" s="108"/>
      <c r="FZ88" s="108"/>
      <c r="GA88" s="108"/>
      <c r="GB88" s="108"/>
      <c r="GC88" s="108"/>
      <c r="GD88" s="108"/>
      <c r="GE88" s="108"/>
      <c r="GF88" s="108"/>
      <c r="GG88" s="108"/>
      <c r="GH88" s="108"/>
      <c r="GI88" s="108"/>
      <c r="GJ88" s="108"/>
      <c r="GK88" s="251"/>
      <c r="GL88" s="103">
        <f t="shared" si="102"/>
        <v>0</v>
      </c>
      <c r="GM88" s="124"/>
      <c r="GN88" s="104"/>
      <c r="GO88" s="104"/>
      <c r="GP88" s="104"/>
      <c r="GQ88" s="104"/>
      <c r="GR88" s="104"/>
      <c r="GS88" s="104"/>
      <c r="GT88" s="104"/>
      <c r="GU88" s="104"/>
      <c r="GV88" s="104"/>
      <c r="GW88" s="104"/>
      <c r="GX88" s="104"/>
      <c r="GY88" s="104"/>
      <c r="GZ88" s="104"/>
      <c r="HA88" s="104"/>
      <c r="HB88" s="104"/>
      <c r="HC88" s="104"/>
      <c r="HD88" s="104"/>
      <c r="HE88" s="104"/>
      <c r="HF88" s="104"/>
      <c r="HG88" s="104"/>
      <c r="HH88" s="104"/>
      <c r="HI88" s="104"/>
      <c r="HJ88" s="104"/>
      <c r="HK88" s="104"/>
      <c r="HL88" s="104"/>
      <c r="HM88" s="104"/>
      <c r="HN88" s="104"/>
      <c r="HO88" s="104"/>
      <c r="HP88" s="104"/>
      <c r="HQ88" s="64"/>
      <c r="HR88" s="64"/>
      <c r="HS88" s="64"/>
      <c r="HT88" s="64"/>
      <c r="HU88" s="64"/>
      <c r="HV88" s="64"/>
      <c r="HW88" s="105"/>
      <c r="HX88" s="64"/>
      <c r="HY88" s="280">
        <f t="shared" si="115"/>
        <v>0</v>
      </c>
      <c r="HZ88" s="280">
        <f t="shared" si="116"/>
        <v>0</v>
      </c>
      <c r="IA88" s="280">
        <f t="shared" si="117"/>
        <v>0</v>
      </c>
      <c r="IB88" s="64"/>
      <c r="IC88" s="64"/>
    </row>
    <row r="89" spans="1:237" s="106" customFormat="1" ht="22.5" customHeight="1" x14ac:dyDescent="0.25">
      <c r="A89" s="368" t="s">
        <v>3260</v>
      </c>
      <c r="B89" s="369" t="s">
        <v>3261</v>
      </c>
      <c r="C89" s="375" t="s">
        <v>3193</v>
      </c>
      <c r="D89" s="371" t="s">
        <v>3262</v>
      </c>
      <c r="E89" s="371" t="s">
        <v>3263</v>
      </c>
      <c r="F89" s="376" t="s">
        <v>3181</v>
      </c>
      <c r="G89" s="376" t="s">
        <v>3182</v>
      </c>
      <c r="H89" s="373" t="s">
        <v>2811</v>
      </c>
      <c r="I89" s="374" t="s">
        <v>2811</v>
      </c>
      <c r="J89" s="421" t="s">
        <v>3183</v>
      </c>
      <c r="K89" s="423" t="s">
        <v>3187</v>
      </c>
      <c r="L89" s="329">
        <f>CONTINUA!BV89</f>
        <v>0</v>
      </c>
      <c r="M89" s="329">
        <f>CONTINUA!BW89</f>
        <v>0</v>
      </c>
      <c r="N89" s="895"/>
      <c r="O89" s="896" t="s">
        <v>3420</v>
      </c>
      <c r="P89" s="897">
        <v>0</v>
      </c>
      <c r="Q89" s="400"/>
      <c r="R89" s="401"/>
      <c r="S89" s="400"/>
      <c r="T89" s="401"/>
      <c r="U89" s="400"/>
      <c r="V89" s="401"/>
      <c r="W89" s="400"/>
      <c r="X89" s="401"/>
      <c r="Y89" s="400"/>
      <c r="Z89" s="401"/>
      <c r="AA89" s="400"/>
      <c r="AB89" s="401"/>
      <c r="AC89" s="400"/>
      <c r="AD89" s="401"/>
      <c r="AE89" s="400"/>
      <c r="AF89" s="401"/>
      <c r="AG89" s="400"/>
      <c r="AH89" s="401"/>
      <c r="AI89" s="400"/>
      <c r="AJ89" s="401"/>
      <c r="AK89" s="400"/>
      <c r="AL89" s="401"/>
      <c r="AM89" s="400"/>
      <c r="AN89" s="401"/>
      <c r="AO89" s="400"/>
      <c r="AP89" s="401"/>
      <c r="AQ89" s="400"/>
      <c r="AR89" s="401"/>
      <c r="AS89" s="400"/>
      <c r="AT89" s="401"/>
      <c r="AU89" s="400"/>
      <c r="AV89" s="401"/>
      <c r="AW89" s="400"/>
      <c r="AX89" s="401"/>
      <c r="AY89" s="400"/>
      <c r="AZ89" s="401"/>
      <c r="BA89" s="400"/>
      <c r="BB89" s="401"/>
      <c r="BC89" s="400"/>
      <c r="BD89" s="401"/>
      <c r="BE89" s="400"/>
      <c r="BF89" s="401"/>
      <c r="BG89" s="400"/>
      <c r="BH89" s="401"/>
      <c r="BI89" s="400"/>
      <c r="BJ89" s="401"/>
      <c r="BK89" s="400"/>
      <c r="BL89" s="401"/>
      <c r="BM89" s="400"/>
      <c r="BN89" s="401"/>
      <c r="BO89" s="400"/>
      <c r="BP89" s="401"/>
      <c r="BQ89" s="400"/>
      <c r="BR89" s="401"/>
      <c r="BS89" s="400"/>
      <c r="BT89" s="401"/>
      <c r="BU89" s="400"/>
      <c r="BV89" s="401"/>
      <c r="BW89" s="400"/>
      <c r="BX89" s="401"/>
      <c r="BY89" s="400"/>
      <c r="BZ89" s="401"/>
      <c r="CA89" s="400"/>
      <c r="CB89" s="401"/>
      <c r="CC89" s="400"/>
      <c r="CD89" s="401"/>
      <c r="CE89" s="400"/>
      <c r="CF89" s="401"/>
      <c r="CG89" s="400"/>
      <c r="CH89" s="401"/>
      <c r="CI89" s="400"/>
      <c r="CJ89" s="401"/>
      <c r="CK89" s="400"/>
      <c r="CL89" s="401"/>
      <c r="CM89" s="400"/>
      <c r="CN89" s="401"/>
      <c r="CO89" s="400"/>
      <c r="CP89" s="401"/>
      <c r="CQ89" s="400"/>
      <c r="CR89" s="401"/>
      <c r="CS89" s="400"/>
      <c r="CT89" s="401"/>
      <c r="CU89" s="400"/>
      <c r="CV89" s="401"/>
      <c r="CW89" s="400"/>
      <c r="CX89" s="401"/>
      <c r="CY89" s="400"/>
      <c r="CZ89" s="401"/>
      <c r="DA89" s="400"/>
      <c r="DB89" s="401"/>
      <c r="DC89" s="400"/>
      <c r="DD89" s="401"/>
      <c r="DE89" s="400"/>
      <c r="DF89" s="401"/>
      <c r="DG89" s="400"/>
      <c r="DH89" s="401"/>
      <c r="DI89" s="400"/>
      <c r="DJ89" s="401"/>
      <c r="DK89" s="400"/>
      <c r="DL89" s="401"/>
      <c r="DM89" s="400"/>
      <c r="DN89" s="401"/>
      <c r="DO89" s="400"/>
      <c r="DP89" s="401"/>
      <c r="DQ89" s="400"/>
      <c r="DR89" s="401"/>
      <c r="DS89" s="400"/>
      <c r="DT89" s="401"/>
      <c r="DU89" s="400"/>
      <c r="DV89" s="401"/>
      <c r="DW89" s="400"/>
      <c r="DX89" s="401"/>
      <c r="DY89" s="400"/>
      <c r="DZ89" s="401"/>
      <c r="EA89" s="400"/>
      <c r="EB89" s="401"/>
      <c r="EC89" s="400"/>
      <c r="ED89" s="401"/>
      <c r="EE89" s="400"/>
      <c r="EF89" s="401"/>
      <c r="EG89" s="400"/>
      <c r="EH89" s="401"/>
      <c r="EI89" s="400"/>
      <c r="EJ89" s="447"/>
      <c r="EK89" s="511"/>
      <c r="EL89" s="514"/>
      <c r="EM89" s="448"/>
      <c r="EN89" s="344"/>
      <c r="EO89" s="345"/>
      <c r="EP89" s="171">
        <f t="shared" si="95"/>
        <v>0</v>
      </c>
      <c r="EQ89" s="171">
        <f t="shared" si="96"/>
        <v>0</v>
      </c>
      <c r="ER89" s="171">
        <f t="shared" si="97"/>
        <v>0</v>
      </c>
      <c r="ES89" s="171">
        <f t="shared" si="98"/>
        <v>0</v>
      </c>
      <c r="ET89" s="171">
        <f t="shared" si="99"/>
        <v>0</v>
      </c>
      <c r="EU89" s="171">
        <f t="shared" si="100"/>
        <v>0</v>
      </c>
      <c r="EV89" s="172">
        <f t="shared" si="101"/>
        <v>0</v>
      </c>
      <c r="EW89" s="127"/>
      <c r="EX89" s="248">
        <f t="shared" si="113"/>
        <v>0</v>
      </c>
      <c r="EY89" s="174">
        <f>(L89*regular)+(M89*Cadeirantee)</f>
        <v>0</v>
      </c>
      <c r="EZ89" s="249">
        <f>SUMIF(FG89:GJ89,"&gt;0")</f>
        <v>0</v>
      </c>
      <c r="FA89" s="249">
        <f>SUMIF(FG89:GJ89,"&lt;0")+SUMIF(GN89:HP89,"&lt;0")</f>
        <v>0</v>
      </c>
      <c r="FB89" s="174">
        <v>0</v>
      </c>
      <c r="FC89" s="126">
        <f>N89*km*'VALORES TABELA'!$B$13</f>
        <v>0</v>
      </c>
      <c r="FD89" s="250">
        <f t="shared" si="114"/>
        <v>0</v>
      </c>
      <c r="FE89" s="105"/>
      <c r="FF89" s="118"/>
      <c r="FG89" s="118"/>
      <c r="FH89" s="118"/>
      <c r="FI89" s="118"/>
      <c r="FJ89" s="118"/>
      <c r="FK89" s="118"/>
      <c r="FL89" s="118"/>
      <c r="FM89" s="118"/>
      <c r="FN89" s="118"/>
      <c r="FO89" s="118"/>
      <c r="FP89" s="118"/>
      <c r="FQ89" s="118"/>
      <c r="FR89" s="118"/>
      <c r="FS89" s="118"/>
      <c r="FT89" s="118"/>
      <c r="FU89" s="118"/>
      <c r="FV89" s="118"/>
      <c r="FW89" s="118"/>
      <c r="FX89" s="118"/>
      <c r="FY89" s="118"/>
      <c r="FZ89" s="118"/>
      <c r="GA89" s="118"/>
      <c r="GB89" s="118"/>
      <c r="GC89" s="118"/>
      <c r="GD89" s="118"/>
      <c r="GE89" s="118"/>
      <c r="GF89" s="118"/>
      <c r="GG89" s="118"/>
      <c r="GH89" s="118"/>
      <c r="GI89" s="118"/>
      <c r="GJ89" s="118"/>
      <c r="GK89" s="252"/>
      <c r="GL89" s="103">
        <f t="shared" si="102"/>
        <v>0</v>
      </c>
      <c r="GM89" s="124"/>
      <c r="GN89" s="104"/>
      <c r="GO89" s="104"/>
      <c r="GP89" s="104"/>
      <c r="GQ89" s="104"/>
      <c r="GR89" s="104"/>
      <c r="GS89" s="104"/>
      <c r="GT89" s="104"/>
      <c r="GU89" s="104"/>
      <c r="GV89" s="104"/>
      <c r="GW89" s="104"/>
      <c r="GX89" s="104"/>
      <c r="GY89" s="104"/>
      <c r="GZ89" s="104"/>
      <c r="HA89" s="104"/>
      <c r="HB89" s="104"/>
      <c r="HC89" s="104"/>
      <c r="HD89" s="104"/>
      <c r="HE89" s="104"/>
      <c r="HF89" s="104"/>
      <c r="HG89" s="104"/>
      <c r="HH89" s="104"/>
      <c r="HI89" s="104"/>
      <c r="HJ89" s="104"/>
      <c r="HK89" s="104"/>
      <c r="HL89" s="104"/>
      <c r="HM89" s="104"/>
      <c r="HN89" s="104"/>
      <c r="HO89" s="104"/>
      <c r="HP89" s="104"/>
      <c r="HQ89" s="64"/>
      <c r="HR89" s="65"/>
      <c r="HS89" s="65"/>
      <c r="HT89" s="65"/>
      <c r="HU89" s="65"/>
      <c r="HV89" s="65"/>
      <c r="HW89" s="105"/>
      <c r="HX89" s="65"/>
      <c r="HY89" s="280">
        <f t="shared" si="115"/>
        <v>0</v>
      </c>
      <c r="HZ89" s="280">
        <f t="shared" si="116"/>
        <v>0</v>
      </c>
      <c r="IA89" s="280">
        <f t="shared" si="117"/>
        <v>0</v>
      </c>
      <c r="IB89" s="65"/>
      <c r="IC89" s="65"/>
    </row>
    <row r="90" spans="1:237" s="106" customFormat="1" ht="22.5" customHeight="1" thickBot="1" x14ac:dyDescent="0.3">
      <c r="A90" s="377" t="s">
        <v>3260</v>
      </c>
      <c r="B90" s="378" t="s">
        <v>3261</v>
      </c>
      <c r="C90" s="379" t="s">
        <v>3193</v>
      </c>
      <c r="D90" s="380" t="s">
        <v>3262</v>
      </c>
      <c r="E90" s="380" t="s">
        <v>3263</v>
      </c>
      <c r="F90" s="381" t="s">
        <v>3181</v>
      </c>
      <c r="G90" s="381" t="s">
        <v>3182</v>
      </c>
      <c r="H90" s="382" t="s">
        <v>2811</v>
      </c>
      <c r="I90" s="383" t="s">
        <v>2811</v>
      </c>
      <c r="J90" s="421" t="s">
        <v>3183</v>
      </c>
      <c r="K90" s="424" t="s">
        <v>60</v>
      </c>
      <c r="L90" s="329">
        <f>CONTINUA!BV90</f>
        <v>0</v>
      </c>
      <c r="M90" s="329">
        <f>CONTINUA!BW90</f>
        <v>0</v>
      </c>
      <c r="N90" s="895"/>
      <c r="O90" s="896" t="s">
        <v>3420</v>
      </c>
      <c r="P90" s="897">
        <v>0</v>
      </c>
      <c r="Q90" s="400"/>
      <c r="R90" s="401"/>
      <c r="S90" s="400"/>
      <c r="T90" s="401"/>
      <c r="U90" s="400"/>
      <c r="V90" s="401"/>
      <c r="W90" s="400"/>
      <c r="X90" s="401"/>
      <c r="Y90" s="400"/>
      <c r="Z90" s="401"/>
      <c r="AA90" s="400"/>
      <c r="AB90" s="401"/>
      <c r="AC90" s="400"/>
      <c r="AD90" s="401"/>
      <c r="AE90" s="400"/>
      <c r="AF90" s="401"/>
      <c r="AG90" s="400"/>
      <c r="AH90" s="401"/>
      <c r="AI90" s="400"/>
      <c r="AJ90" s="401"/>
      <c r="AK90" s="400"/>
      <c r="AL90" s="401"/>
      <c r="AM90" s="400"/>
      <c r="AN90" s="401"/>
      <c r="AO90" s="400"/>
      <c r="AP90" s="401"/>
      <c r="AQ90" s="400"/>
      <c r="AR90" s="401"/>
      <c r="AS90" s="400"/>
      <c r="AT90" s="401"/>
      <c r="AU90" s="400"/>
      <c r="AV90" s="401"/>
      <c r="AW90" s="400"/>
      <c r="AX90" s="401"/>
      <c r="AY90" s="400"/>
      <c r="AZ90" s="401"/>
      <c r="BA90" s="400"/>
      <c r="BB90" s="401"/>
      <c r="BC90" s="400"/>
      <c r="BD90" s="401"/>
      <c r="BE90" s="400"/>
      <c r="BF90" s="401"/>
      <c r="BG90" s="400"/>
      <c r="BH90" s="401"/>
      <c r="BI90" s="400"/>
      <c r="BJ90" s="401"/>
      <c r="BK90" s="400"/>
      <c r="BL90" s="401"/>
      <c r="BM90" s="400"/>
      <c r="BN90" s="401"/>
      <c r="BO90" s="400"/>
      <c r="BP90" s="401"/>
      <c r="BQ90" s="400"/>
      <c r="BR90" s="401"/>
      <c r="BS90" s="400"/>
      <c r="BT90" s="401"/>
      <c r="BU90" s="400"/>
      <c r="BV90" s="401"/>
      <c r="BW90" s="400"/>
      <c r="BX90" s="401"/>
      <c r="BY90" s="400"/>
      <c r="BZ90" s="401"/>
      <c r="CA90" s="400"/>
      <c r="CB90" s="401"/>
      <c r="CC90" s="400"/>
      <c r="CD90" s="401"/>
      <c r="CE90" s="400"/>
      <c r="CF90" s="401"/>
      <c r="CG90" s="400"/>
      <c r="CH90" s="401"/>
      <c r="CI90" s="400"/>
      <c r="CJ90" s="401"/>
      <c r="CK90" s="400"/>
      <c r="CL90" s="401"/>
      <c r="CM90" s="400"/>
      <c r="CN90" s="401"/>
      <c r="CO90" s="400"/>
      <c r="CP90" s="401"/>
      <c r="CQ90" s="400"/>
      <c r="CR90" s="401"/>
      <c r="CS90" s="400"/>
      <c r="CT90" s="401"/>
      <c r="CU90" s="400"/>
      <c r="CV90" s="401"/>
      <c r="CW90" s="400"/>
      <c r="CX90" s="401"/>
      <c r="CY90" s="400"/>
      <c r="CZ90" s="401"/>
      <c r="DA90" s="400"/>
      <c r="DB90" s="401"/>
      <c r="DC90" s="400"/>
      <c r="DD90" s="401"/>
      <c r="DE90" s="400"/>
      <c r="DF90" s="401"/>
      <c r="DG90" s="400"/>
      <c r="DH90" s="401"/>
      <c r="DI90" s="400"/>
      <c r="DJ90" s="401"/>
      <c r="DK90" s="400"/>
      <c r="DL90" s="401"/>
      <c r="DM90" s="400"/>
      <c r="DN90" s="401"/>
      <c r="DO90" s="400"/>
      <c r="DP90" s="401"/>
      <c r="DQ90" s="400"/>
      <c r="DR90" s="401"/>
      <c r="DS90" s="400"/>
      <c r="DT90" s="401"/>
      <c r="DU90" s="400"/>
      <c r="DV90" s="401"/>
      <c r="DW90" s="400"/>
      <c r="DX90" s="401"/>
      <c r="DY90" s="400"/>
      <c r="DZ90" s="401"/>
      <c r="EA90" s="400"/>
      <c r="EB90" s="401"/>
      <c r="EC90" s="400"/>
      <c r="ED90" s="401"/>
      <c r="EE90" s="400"/>
      <c r="EF90" s="401"/>
      <c r="EG90" s="400"/>
      <c r="EH90" s="401"/>
      <c r="EI90" s="400"/>
      <c r="EJ90" s="447"/>
      <c r="EK90" s="512"/>
      <c r="EL90" s="515"/>
      <c r="EM90" s="450"/>
      <c r="EN90" s="348"/>
      <c r="EO90" s="348"/>
      <c r="EP90" s="179">
        <f t="shared" si="95"/>
        <v>0</v>
      </c>
      <c r="EQ90" s="179">
        <f t="shared" si="96"/>
        <v>0</v>
      </c>
      <c r="ER90" s="179">
        <f t="shared" si="97"/>
        <v>0</v>
      </c>
      <c r="ES90" s="179">
        <f t="shared" si="98"/>
        <v>0</v>
      </c>
      <c r="ET90" s="179">
        <f t="shared" si="99"/>
        <v>0</v>
      </c>
      <c r="EU90" s="179">
        <f t="shared" si="100"/>
        <v>0</v>
      </c>
      <c r="EV90" s="172">
        <f t="shared" si="101"/>
        <v>0</v>
      </c>
      <c r="EW90" s="253"/>
      <c r="EX90" s="254">
        <v>0</v>
      </c>
      <c r="EY90" s="180">
        <v>0</v>
      </c>
      <c r="EZ90" s="255">
        <v>0</v>
      </c>
      <c r="FA90" s="255">
        <v>0</v>
      </c>
      <c r="FB90" s="180">
        <f>SUM(FF90:GI90)/2</f>
        <v>0</v>
      </c>
      <c r="FC90" s="256">
        <f>N90*km*'VALORES TABELA'!$B$13</f>
        <v>0</v>
      </c>
      <c r="FD90" s="250">
        <f t="shared" si="114"/>
        <v>0</v>
      </c>
      <c r="FE90" s="257"/>
      <c r="FF90" s="181">
        <f>((Q90+S90)*Percapita)+((R90+T90)*Cadeirante)</f>
        <v>0</v>
      </c>
      <c r="FG90" s="181">
        <f>((U90+W90)*Percapita/30*FG$4)+((V90+X90)*Cadeirante/30*FG$4)</f>
        <v>0</v>
      </c>
      <c r="FH90" s="181">
        <f>((Y90+AA90)*Percapita/30*FH$4)+((Z90+AB90)*Cadeirante/30*FH$4)</f>
        <v>0</v>
      </c>
      <c r="FI90" s="181">
        <f>((AC90+AE90)*Percapita/30*FI$4)+((AD90+AF90)*Cadeirante/30*FI$4)</f>
        <v>0</v>
      </c>
      <c r="FJ90" s="181">
        <f>((AG90+AI90)*Percapita/30*FJ$4)+((AH90+AJ90)*Cadeirante/30*FJ$4)</f>
        <v>0</v>
      </c>
      <c r="FK90" s="181">
        <f>((AK90+AM90)*Percapita/30*FK$4)+((AL90+AN90)*Cadeirante/30*FK$4)</f>
        <v>0</v>
      </c>
      <c r="FL90" s="181">
        <f>((AO90+AQ90)*Percapita/30*FL$4)+((AP90+AR90)*Cadeirante/30*FL$4)</f>
        <v>0</v>
      </c>
      <c r="FM90" s="181">
        <f>((AS90+AU90)*Percapita/30*FM$4)+((AT90+AV90)*Cadeirante/30*FM$4)</f>
        <v>0</v>
      </c>
      <c r="FN90" s="181">
        <f>((AW90+AY90)*Percapita/30*FN$4)+((AX90+AZ90)*Cadeirante/30*FN$4)</f>
        <v>0</v>
      </c>
      <c r="FO90" s="181">
        <f>((BA90+BC90)*Percapita/30*FO$4)+((BB90+BD90)*Cadeirante/30*FO$4)</f>
        <v>0</v>
      </c>
      <c r="FP90" s="181">
        <f>((BE90+BG90)*Percapita/30*FP$4)+((BF90+BH90)*Cadeirante/30*FP$4)</f>
        <v>0</v>
      </c>
      <c r="FQ90" s="181">
        <f>((BI90+BK90)*Percapita/30*FQ$4)+((BJ90+BL90)*Cadeirante/30*FQ$4)</f>
        <v>0</v>
      </c>
      <c r="FR90" s="181">
        <f>((BM90+BO90)*Percapita/30*FR$4)+((BN90+BP90)*Cadeirante/30*FR$4)</f>
        <v>0</v>
      </c>
      <c r="FS90" s="181">
        <f>((BQ90+BS90)*Percapita/30*FS$4)+((BR90+BT90)*Cadeirante/30*FS$4)</f>
        <v>0</v>
      </c>
      <c r="FT90" s="181">
        <f>((BU90+BW90)*Percapita/30*FT$4)+((BV90+BX90)*Cadeirante/30*FT$4)</f>
        <v>0</v>
      </c>
      <c r="FU90" s="181">
        <f>((BY90+CA90)*Percapita/30*FU$4)+((BZ90+CB90)*Cadeirante/30*FU$4)</f>
        <v>0</v>
      </c>
      <c r="FV90" s="181">
        <f>((CC90+CE90)*Percapita/30*FV$4)+((CD90+CF90)*Cadeirante/30*FV$4)</f>
        <v>0</v>
      </c>
      <c r="FW90" s="181">
        <f>((CG90+CI90)*Percapita/30*FW$4)+((CI90+CK90)*Cadeirante/30*FW$4)</f>
        <v>0</v>
      </c>
      <c r="FX90" s="181">
        <f>((CK90+CM90)*Percapita/30*FX$4)+((CL90+CN90)*Cadeirante/30*FX$4)</f>
        <v>0</v>
      </c>
      <c r="FY90" s="181">
        <f>((CO90+CQ90)*Percapita/30*FY$4)+((CP90+CR90)*Cadeirante/30*FY$4)</f>
        <v>0</v>
      </c>
      <c r="FZ90" s="181">
        <f>((CS90+CU90)*Percapita/30*FZ$4)+((CT90+CV90)*Cadeirante/30*FZ$4)</f>
        <v>0</v>
      </c>
      <c r="GA90" s="181">
        <f>((CW90+CY90)*Percapita/30*GA$4)+((CX90+CZ90)*Cadeirante/30*GA$4)</f>
        <v>0</v>
      </c>
      <c r="GB90" s="181">
        <f>((DA90+DC90)*Percapita/30*GB$4)+((DB90+DD90)*Cadeirante/30*GB$4)</f>
        <v>0</v>
      </c>
      <c r="GC90" s="181">
        <f>((DE90+DG90)*Percapita/30*GC$4)+((DF90+DH90)*Cadeirante/30*GC$4)</f>
        <v>0</v>
      </c>
      <c r="GD90" s="181">
        <f>((DI90+DK90)*Percapita/30*GD$4)+((DJ90+DL90)*Cadeirante/30*GD$4)</f>
        <v>0</v>
      </c>
      <c r="GE90" s="181">
        <f>((DM90+DO90)*Percapita/30*GE$4)+((DN90+DP90)*Cadeirante/30*GE$4)</f>
        <v>0</v>
      </c>
      <c r="GF90" s="181">
        <f>((DQ90+DS90)*Percapita/30*GF$4)+((DR90+DT90)*Cadeirante/30*GF$4)</f>
        <v>0</v>
      </c>
      <c r="GG90" s="181">
        <f>((DU90+DW90)*Percapita/30*GG$4)+((DV90+DX90)*Cadeirante/30*GG$4)</f>
        <v>0</v>
      </c>
      <c r="GH90" s="181">
        <f>((DY90+EA90)*Percapita/30*GH$4)+((DZ90+EB90)*Cadeirante/30*GH$4)</f>
        <v>0</v>
      </c>
      <c r="GI90" s="181">
        <f>((EC90+EE90)*Percapita/30*GI$4)+((ED90+EF90)*Cadeirante/30*GI$4)</f>
        <v>0</v>
      </c>
      <c r="GJ90" s="181">
        <f>((EG90+EI90)*Percapita)+((EH90+EJ90)*Cadeirante)</f>
        <v>0</v>
      </c>
      <c r="GK90" s="258"/>
      <c r="GL90" s="103">
        <f t="shared" si="102"/>
        <v>0</v>
      </c>
      <c r="GM90" s="124"/>
      <c r="GN90" s="182"/>
      <c r="GO90" s="182"/>
      <c r="GP90" s="182"/>
      <c r="GQ90" s="182"/>
      <c r="GR90" s="182"/>
      <c r="GS90" s="182"/>
      <c r="GT90" s="182"/>
      <c r="GU90" s="182"/>
      <c r="GV90" s="182"/>
      <c r="GW90" s="182"/>
      <c r="GX90" s="182"/>
      <c r="GY90" s="182"/>
      <c r="GZ90" s="182"/>
      <c r="HA90" s="182"/>
      <c r="HB90" s="182"/>
      <c r="HC90" s="182"/>
      <c r="HD90" s="182"/>
      <c r="HE90" s="182"/>
      <c r="HF90" s="182"/>
      <c r="HG90" s="182"/>
      <c r="HH90" s="182"/>
      <c r="HI90" s="182"/>
      <c r="HJ90" s="182"/>
      <c r="HK90" s="182"/>
      <c r="HL90" s="182"/>
      <c r="HM90" s="182"/>
      <c r="HN90" s="182"/>
      <c r="HO90" s="182"/>
      <c r="HP90" s="259"/>
      <c r="HQ90" s="64"/>
      <c r="HW90" s="257"/>
      <c r="HY90" s="280">
        <f t="shared" si="115"/>
        <v>0</v>
      </c>
      <c r="HZ90" s="280">
        <f t="shared" si="116"/>
        <v>0</v>
      </c>
      <c r="IA90" s="280">
        <f t="shared" si="117"/>
        <v>0</v>
      </c>
    </row>
    <row r="91" spans="1:237" s="106" customFormat="1" ht="22.5" customHeight="1" x14ac:dyDescent="0.25">
      <c r="A91" t="s">
        <v>3264</v>
      </c>
      <c r="B91" s="522" t="s">
        <v>3265</v>
      </c>
      <c r="C91" s="523">
        <v>1</v>
      </c>
      <c r="D91" s="524" t="s">
        <v>3266</v>
      </c>
      <c r="E91" s="524" t="s">
        <v>3267</v>
      </c>
      <c r="F91" s="525" t="s">
        <v>3181</v>
      </c>
      <c r="G91" s="525" t="s">
        <v>3182</v>
      </c>
      <c r="H91" s="350" t="s">
        <v>2812</v>
      </c>
      <c r="I91" s="351" t="s">
        <v>2812</v>
      </c>
      <c r="J91" s="409" t="s">
        <v>3183</v>
      </c>
      <c r="K91" s="410" t="s">
        <v>3184</v>
      </c>
      <c r="L91" s="329">
        <f>CONTINUA!BV91</f>
        <v>0</v>
      </c>
      <c r="M91" s="329">
        <f>CONTINUA!BW91</f>
        <v>0</v>
      </c>
      <c r="N91" s="895"/>
      <c r="O91" s="896" t="s">
        <v>3421</v>
      </c>
      <c r="P91" s="897">
        <v>0</v>
      </c>
      <c r="Q91" s="400"/>
      <c r="R91" s="401"/>
      <c r="S91" s="400"/>
      <c r="T91" s="401"/>
      <c r="U91" s="400"/>
      <c r="V91" s="401"/>
      <c r="W91" s="400"/>
      <c r="X91" s="401"/>
      <c r="Y91" s="400"/>
      <c r="Z91" s="401"/>
      <c r="AA91" s="400"/>
      <c r="AB91" s="401"/>
      <c r="AC91" s="400"/>
      <c r="AD91" s="401"/>
      <c r="AE91" s="400"/>
      <c r="AF91" s="401"/>
      <c r="AG91" s="400"/>
      <c r="AH91" s="401"/>
      <c r="AI91" s="400"/>
      <c r="AJ91" s="401"/>
      <c r="AK91" s="400"/>
      <c r="AL91" s="401"/>
      <c r="AM91" s="400"/>
      <c r="AN91" s="401"/>
      <c r="AO91" s="400"/>
      <c r="AP91" s="401"/>
      <c r="AQ91" s="400"/>
      <c r="AR91" s="401"/>
      <c r="AS91" s="400"/>
      <c r="AT91" s="401"/>
      <c r="AU91" s="400"/>
      <c r="AV91" s="401"/>
      <c r="AW91" s="400"/>
      <c r="AX91" s="401"/>
      <c r="AY91" s="400"/>
      <c r="AZ91" s="401"/>
      <c r="BA91" s="400"/>
      <c r="BB91" s="401"/>
      <c r="BC91" s="400"/>
      <c r="BD91" s="401"/>
      <c r="BE91" s="400"/>
      <c r="BF91" s="401"/>
      <c r="BG91" s="400"/>
      <c r="BH91" s="401"/>
      <c r="BI91" s="400"/>
      <c r="BJ91" s="401"/>
      <c r="BK91" s="400"/>
      <c r="BL91" s="401"/>
      <c r="BM91" s="400"/>
      <c r="BN91" s="401"/>
      <c r="BO91" s="400"/>
      <c r="BP91" s="401"/>
      <c r="BQ91" s="400"/>
      <c r="BR91" s="401"/>
      <c r="BS91" s="400"/>
      <c r="BT91" s="401"/>
      <c r="BU91" s="400"/>
      <c r="BV91" s="401"/>
      <c r="BW91" s="400"/>
      <c r="BX91" s="401"/>
      <c r="BY91" s="400"/>
      <c r="BZ91" s="401"/>
      <c r="CA91" s="400"/>
      <c r="CB91" s="401"/>
      <c r="CC91" s="400"/>
      <c r="CD91" s="401"/>
      <c r="CE91" s="400"/>
      <c r="CF91" s="401"/>
      <c r="CG91" s="400"/>
      <c r="CH91" s="401"/>
      <c r="CI91" s="400"/>
      <c r="CJ91" s="401"/>
      <c r="CK91" s="400"/>
      <c r="CL91" s="401"/>
      <c r="CM91" s="400"/>
      <c r="CN91" s="401"/>
      <c r="CO91" s="400"/>
      <c r="CP91" s="401"/>
      <c r="CQ91" s="400"/>
      <c r="CR91" s="401"/>
      <c r="CS91" s="400"/>
      <c r="CT91" s="401"/>
      <c r="CU91" s="400"/>
      <c r="CV91" s="401"/>
      <c r="CW91" s="400"/>
      <c r="CX91" s="401"/>
      <c r="CY91" s="400"/>
      <c r="CZ91" s="401"/>
      <c r="DA91" s="400"/>
      <c r="DB91" s="401"/>
      <c r="DC91" s="400"/>
      <c r="DD91" s="401"/>
      <c r="DE91" s="400"/>
      <c r="DF91" s="401"/>
      <c r="DG91" s="400"/>
      <c r="DH91" s="401"/>
      <c r="DI91" s="400"/>
      <c r="DJ91" s="401"/>
      <c r="DK91" s="400"/>
      <c r="DL91" s="401"/>
      <c r="DM91" s="400"/>
      <c r="DN91" s="401"/>
      <c r="DO91" s="400"/>
      <c r="DP91" s="401"/>
      <c r="DQ91" s="400"/>
      <c r="DR91" s="401"/>
      <c r="DS91" s="400"/>
      <c r="DT91" s="401"/>
      <c r="DU91" s="400"/>
      <c r="DV91" s="401"/>
      <c r="DW91" s="400"/>
      <c r="DX91" s="401"/>
      <c r="DY91" s="400"/>
      <c r="DZ91" s="401"/>
      <c r="EA91" s="400"/>
      <c r="EB91" s="401"/>
      <c r="EC91" s="400"/>
      <c r="ED91" s="401"/>
      <c r="EE91" s="400"/>
      <c r="EF91" s="401"/>
      <c r="EG91" s="400"/>
      <c r="EH91" s="401"/>
      <c r="EI91" s="400"/>
      <c r="EJ91" s="447"/>
      <c r="EK91" s="510"/>
      <c r="EL91" s="513"/>
      <c r="EM91" s="520"/>
      <c r="EN91" s="520"/>
      <c r="EO91" s="520"/>
      <c r="EP91" s="171">
        <f t="shared" si="95"/>
        <v>0</v>
      </c>
      <c r="EQ91" s="171">
        <f t="shared" si="96"/>
        <v>0</v>
      </c>
      <c r="ER91" s="171">
        <f t="shared" si="97"/>
        <v>0</v>
      </c>
      <c r="ES91" s="171">
        <f t="shared" si="98"/>
        <v>0</v>
      </c>
      <c r="ET91" s="171">
        <f t="shared" si="99"/>
        <v>0</v>
      </c>
      <c r="EU91" s="171">
        <f t="shared" si="100"/>
        <v>0</v>
      </c>
      <c r="EV91" s="172">
        <f t="shared" si="101"/>
        <v>0</v>
      </c>
      <c r="EW91" s="367">
        <f>IF(C91=4,IF(MAX(Q91:EJ93)&gt;0,(Especiall/30*(IF(($G91-$F91)=($G$5-$F$5),30,IF(DAY($G91)=31,($G91-$F91),($G91-$F91)+1)))),0),0)</f>
        <v>0</v>
      </c>
      <c r="EX91" s="248">
        <f t="shared" ref="EX91:EX94" si="118">FF91</f>
        <v>22131.260000000002</v>
      </c>
      <c r="EY91" s="174">
        <f>(L91*regular)+(M91*Cadeirantee)</f>
        <v>0</v>
      </c>
      <c r="EZ91" s="249">
        <f>SUMIF(FG91:GJ91,"&gt;0")</f>
        <v>0</v>
      </c>
      <c r="FA91" s="249">
        <f>SUMIF(FG91:GJ91,"&lt;0")+SUMIF(GN91:HP91,"&lt;0")</f>
        <v>-231.13800000000003</v>
      </c>
      <c r="FB91" s="174">
        <v>0</v>
      </c>
      <c r="FC91" s="175">
        <f>N91*km*'VALORES TABELA'!$B$13</f>
        <v>0</v>
      </c>
      <c r="FD91" s="250">
        <f>GL91</f>
        <v>0</v>
      </c>
      <c r="FE91" s="176">
        <f>(EW91+EW92+EW93+EW94+EX91+EX92+EX93+EX94+EY91+EY92+EY93+EY94+EY95+EZ91+EZ92+EZ93+EZ94+FA91+FA92+FA93+FA94+FC91+FC92+FC93+FC94+HY91-HZ91-IA91+FD91+FD92+FD93+FD94+FB95)</f>
        <v>21900.122000000003</v>
      </c>
      <c r="FF91" s="177">
        <f>IF(C91=4,SUM(Q91+Q92+Q93+S91+S92+S93)*Percapita/30*FF$4+(R91+R92+R93+T91+T92+T93)*Cadeirante/30*FF$4,IF(C91=3,IF(Q94+S94=10,Fixo/30*FF$4+(Q91+Q92+Q93+S91+S92+S93)*Percapita/30*FF$4+(R94+T94)*Cadeirante/30*FF$4,IF(Q94+S94&lt;=9,(Q94+S94)*Crechee/30*FF$4)+(R94+T94)*Cadeirante/30*FF$4+(Q91+Q92+Q93+S91+S92+S93)*Percapita/30*FF$4)+IF(Q94+S94&gt;=11,Fixo/30*FF$4+(Q94+S94-10)*Crechee/30*FF$4,0),IF(C91=2,IF(R91+R92+R93+R94+T91+T92+T93+T94=1,Cadeirante/30*FF$4,IF(R91+R92+R93+R94+T91+T92+T93+T94=2,Fixo/30*FF$4,IF(R91+R92+R93+R94+T91+T92+T93+T94&gt;2,Fixo/30*FF$4+(R91+R92+R93+R94+T91+T92+T93+T94-2)*Cadeirante/30*FF$4)))+(Q91+Q92+Q93+S91+S92+S93)*Percapita/30*FF$4+(Q94+S94)*Crechee/30*FF$4,IF(C91=1,IF(Q91+Q92+Q93+R91+R92+R93+S91+S92+S93+T91+T92+T93&lt;=15,(Q91+Q92+Q93+S91+S92+S93)*Percapita/30*FF$4,IF(Q91+Q92+Q93+R91+R92+R93+S91+S92+S93+T91+T92+T93&gt;=16,Fixo/30*FF$4+(Q91+Q92+Q93+R91+R92+R93+S91+S92+S93+T91+T92-16)*Percapita/30*FF$4))))))</f>
        <v>22131.260000000002</v>
      </c>
      <c r="FG91" s="177">
        <f>IF(C91=4,SUM(U91+U92+U93+W91+W92+W93)*Percapita/30*FG$4+(V91+V92+V93+X91+X92+X93)*Cadeirante/30*FG$4,IF(C91=3,IF(U94+W94=10,Fixo/30*FG$4+(U91+U92+U93+W91+W92+W93)*Percapita/30*FG$4+(V94+X94)*Cadeirante/30*FG$4,IF(U94+W94&lt;=9,(U94+W94)*Crechee/30*FG$4)+(V94+X94)*Cadeirante/30*FG$4+(U91+U92+U93+W91+W92+W93)*Percapita/30*FG$4)+IF(U94+W94&gt;=11,Fixo/30*FG$4+(U94+W94-10)*Crechee/30*FG$4,0),IF(C91=2,IF(V91+V92+V93+V94+X91+X92+X93+X94=1,Cadeirante/30*FG$4,IF(V91+V92+V93+V94+X91+X92+X93+X94=2,Fixo/30*FG$4,IF(V91+V92+V93+V94+X91+X92+X93+X94&gt;2,Fixo/30*FG$4+(V91+V92+V93+V94+X91+X92+X93+X94-2)*Cadeirante/30*FG$4)))+(U91+U92+U93+W91+W92+W93)*Percapita/30*FG$4+(U94+W94)*Crechee/30*FG$4,IF(C91=1,IF(U91+U92+U93+V91+V92+V93+W91+W92+W93+X91+X92+X93&lt;=15,(U91+U92+U93+W91+W92+W93)*Percapita/30*FG$4,IF(U91+U92+U93+V91+V92+V93+W91+W92+W93+X91+X92+X93&gt;=16,Fixo/30*FG$4+(U91+U92+U93+V91+V92+V93+W91+W92+W93+X91+X92-16)*Percapita/30*FG$4))))))</f>
        <v>0</v>
      </c>
      <c r="FH91" s="177">
        <f>IF(C91=4,SUM(Y91+Y92+Y93+AA91+AA92+AA93)*Percapita/30*FH$4+(Z91+Z92+Z93+AB91+AB92+AB93)*Cadeirante/30*FH$4,IF(C91=3,IF(Y94+AA94=10,Fixo/30*FH$4+(Y91+Y92+Y93+AA91+AA92+AA93)*Percapita/30*FH$4+(Z94+AB94)*Cadeirante/30*FH$4,IF(Y94+AA94&lt;=9,(Y94+AA94)*Crechee/30*FH$4)+(Z94+AB94)*Cadeirante/30*FH$4+(Y91+Y92+Y93+AA91+AA92+AA93)*Percapita/30*FH$4)+IF(Y94+AA94&gt;=11,Fixo/30*FH$4+(Y94+AA94-10)*Crechee/30*FH$4,0),IF(C91=2,IF(Z91+Z92+Z93+Z94+AB91+AB92+AB93+AB94=1,Cadeirante/30*FH$4,IF(Z91+Z92+Z93+Z94+AB91+AB92+AB93+AB94=2,Fixo/30*FH$4,IF(Z91+Z92+Z93+Z94+AB91+AB92+AB93+AB94&gt;2,Fixo/30*FH$4+(Z91+Z92+Z93+Z94+AB91+AB92+AB93+AB94-2)*Cadeirante/30*FH$4)))+(Y91+Y92+Y93+AA91+AA92+AA93)*Percapita/30*FH$4+(Y94+AA94)*Crechee/30*FH$4,IF(C91=1,IF(Y91+Y92+Y93+Z91+Z92+Z93+AA91+AA92+AA93+AB91+AB92+AB93&lt;=15,(Y91+Y92+Y93+AA91+AA92+AA93)*Percapita/30*FH$4,IF(Y91+Y92+Y93+Z91+Z92+Z93+AA91+AA92+AA93+AB91+AB92+AB93&gt;=16,Fixo/30*FH$4+(Y91+Y92+Y93+Z91+Z92+Z93+AA91+AA92+AA93+AB91+AB92-16)*Percapita/30*FH$4))))))</f>
        <v>0</v>
      </c>
      <c r="FI91" s="177">
        <f>IF(C91=4,SUM(AC91+AC92+AC93+AE91+AE92+AE93)*Percapita/30*FI$4+(AD91+AD92+AD93+AF91+AF92+AF93)*Cadeirante/30*FI$4,IF(C91=3,IF(AC94+AE94=10,Fixo/30*FI$4+(AC91+AC92+AC93+AE91+AE92+AE93)*Percapita/30*FI$4+(AD94+AF94)*Cadeirante/30*FI$4,IF(AC94+AE94&lt;=9,(AC94+AE94)*Crechee/30*FI$4)+(AD94+AF94)*Cadeirante/30*FI$4+(AC91+AC92+AC93+AE91+AE92+AE93)*Percapita/30*FI$4)+IF(AC94+AE94&gt;=11,Fixo/30*FI$4+(AC94+AE94-10)*Crechee/30*FI$4,0),IF(C91=2,IF(AD91+AD92+AD93+AD94+AF91+AF92+AF93+AF94=1,Cadeirante/30*FI$4,IF(AD91+AD92+AD93+AD94+AF91+AF92+AF93+AF94=2,Fixo/30*FI$4,IF(AD91+AD92+AD93+AD94+AF91+AF92+AF93+AF94&gt;2,Fixo/30*FI$4+(AD91+AD92+AD93+AD94+AF91+AF92+AF93+AF94-2)*Cadeirante/30*FI$4)))+(AC91+AC92+AC93+AE91+AE92+AE93)*Percapita/30*FI$4+(AC94+AE94)*Crechee/30*FI$4,IF(C91=1,IF(AC91+AC92+AC93+AD91+AD92+AD93+AE91+AE92+AE93+AF91+AF92+AF93&lt;=15,(AC91+AC92+AC93+AE91+AE92+AE93)*Percapita/30*FI$4,IF(AC91+AC92+AC93+AD91+AD92+AD93+AE91+AE92+AE93+AF91+AF92+AF93&gt;=16,Fixo/30*FI$4+(AC91+AC92+AC93+AD91+AD92+AD93+AE91+AE92+AE93+AF91+AF92-16)*Percapita/30*FI$4))))))</f>
        <v>0</v>
      </c>
      <c r="FJ91" s="177">
        <f>IF(C91=4,SUM(AG91+AG92+AG93+AI91+AI92+AI93)*Percapita/30*FJ$4+(AH91+AH92+AH93+AJ91+AJ92+AJ93)*Cadeirante/30*FJ$4,IF(C91=3,IF(AG94+AI94=10,Fixo/30*FJ$4+(AG91+AG92+AG93+AI91+AI92+AI93)*Percapita/30*FJ$4+(AH94+AJ94)*Cadeirante/30*FJ$4,IF(AG94+AI94&lt;=9,(AG94+AI94)*Crechee/30*FJ$4)+(AH94+AJ94)*Cadeirante/30*FJ$4+(AG91+AG92+AG93+AI91+AI92+AI93)*Percapita/30*FJ$4)+IF(AG94+AI94&gt;=11,Fixo/30*FJ$4+(AG94+AI94-10)*Crechee/30*FJ$4,0),IF(C91=2,IF(AH91+AH92+AH93+AH94+AJ91+AJ92+AJ93+AJ94=1,Cadeirante/30*FJ$4,IF(AH91+AH92+AH93+AH94+AJ91+AJ92+AJ93+AJ94=2,Fixo/30*FJ$4,IF(AH91+AH92+AH93+AH94+AJ91+AJ92+AJ93+AJ94&gt;2,Fixo/30*FJ$4+(AH91+AH92+AH93+AH94+AJ91+AJ92+AJ93+AJ94-2)*Cadeirante/30*FJ$4)))+(AG91+AG92+AG93+AI91+AI92+AI93)*Percapita/30*FJ$4+(AG94+AI94)*Crechee/30*FJ$4,IF(C91=1,IF(AG91+AG92+AG93+AH91+AH92+AH93+AI91+AI92+AI93+AJ91+AJ92+AJ93&lt;=15,(AG91+AG92+AG93+AI91+AI92+AI93)*Percapita/30*FJ$4,IF(AG91+AG92+AG93+AH91+AH92+AH93+AI91+AI92+AI93+AJ91+AJ92+AJ93&gt;=16,Fixo/30*FJ$4+(AG91+AG92+AG93+AH91+AH92+AH93+AI91+AI92+AI93+AJ91+AJ92-16)*Percapita/30*FJ$4))))))</f>
        <v>0</v>
      </c>
      <c r="FK91" s="177">
        <f>IF(C91=4,SUM(AK91+AK92+AK93+AM91+AM92+AM93)*Percapita/30*FK$4+(AL91+AL92+AL93+AN91+AN92+AN93)*Cadeirante/30*FK$4,IF(C91=3,IF(AK94+AM94=10,Fixo/30*FK$4+(AK91+AK92+AK93+AM91+AM92+AM93)*Percapita/30*FK$4+(AL94+AN94)*Cadeirante/30*FK$4,IF(AK94+AM94&lt;=9,(AK94+AM94)*Crechee/30*FK$4)+(AL94+AN94)*Cadeirante/30*FK$4+(AK91+AK92+AK93+AM91+AM92+AM93)*Percapita/30*FK$4)+IF(AK94+AM94&gt;=11,Fixo/30*FK$4+(AK94+AM94-10)*Crechee/30*FK$4,0),IF(C91=2,IF(AL91+AL92+AL93+AL94+AN91+AN92+AN93+AN94=1,Cadeirante/30*FK$4,IF(AL91+AL92+AL93+AL94+AN91+AN92+AN93+AN94=2,Fixo/30*FK$4,IF(AL91+AL92+AL93+AL94+AN91+AN92+AN93+AN94&gt;2,Fixo/30*FK$4+(AL91+AL92+AL93+AL94+AN91+AN92+AN93+AN94-2)*Cadeirante/30*FK$4)))+(AK91+AK92+AK93+AM91+AM92+AM93)*Percapita/30*FK$4+(AK94+AM94)*Crechee/30*FK$4,IF(C91=1,IF(AK91+AK92+AK93+AL91+AL92+AL93+AM91+AM92+AM93+AN91+AN92+AN93&lt;=15,(AK91+AK92+AK93+AM91+AM92+AM93)*Percapita/30*FK$4,IF(AK91+AK92+AK93+AL91+AL92+AL93+AM91+AM92+AM93+AN91+AN92+AN93&gt;=16,Fixo/30*FK$4+(AK91+AK92+AK93+AL91+AL92+AL93+AM91+AM92+AM93+AN91+AN92-16)*Percapita/30*FK$4))))))</f>
        <v>0</v>
      </c>
      <c r="FL91" s="177">
        <f>IF(C91=4,SUM(AO91+AO92+AO93+AQ91+AQ92+AQ93)*Percapita/30*FL$4+(AP91+AP92+AP93+AR91+AR92+AR93)*Cadeirante/30*FL$4,IF(C91=3,IF(AO94+AQ94=10,Fixo/30*FL$4+(AO91+AO92+AO93+AQ91+AQ92+AQ93)*Percapita/30*FL$4+(AP94+AR94)*Cadeirante/30*FL$4,IF(AO94+AQ94&lt;=9,(AO94+AQ94)*Crechee/30*FL$4)+(AP94+AR94)*Cadeirante/30*FL$4+(AO91+AO92+AO93+AQ91+AQ92+AQ93)*Percapita/30*FL$4)+IF(AO94+AQ94&gt;=11,Fixo/30*FL$4+(AO94+AQ94-10)*Crechee/30*FL$4,0),IF(C91=2,IF(AP91+AP92+AP93+AP94+AR91+AR92+AR93+AR94=1,Cadeirante/30*FL$4,IF(AP91+AP92+AP93+AP94+AR91+AR92+AR93+AR94=2,Fixo/30*FL$4,IF(AP91+AP92+AP93+AP94+AR91+AR92+AR93+AR94&gt;2,Fixo/30*FL$4+(AP91+AP92+AP93+AP94+AR91+AR92+AR93+AR94-2)*Cadeirante/30*FL$4)))+(AO91+AO92+AO93+AQ91+AQ92+AQ93)*Percapita/30*FL$4+(AO94+AQ94)*Crechee/30*FL$4,IF(C91=1,IF(AO91+AO92+AO93+AP91+AP92+AP93+AQ91+AQ92+AQ93+AR91+AR92+AR93&lt;=15,(AO91+AO92+AO93+AQ91+AQ92+AQ93)*Percapita/30*FL$4,IF(AO91+AO92+AO93+AP91+AP92+AP93+AQ91+AQ92+AQ93+AR91+AR92+AR93&gt;=16,Fixo/30*FL$4+(AO91+AO92+AO93+AP91+AP92+AP93+AQ91+AQ92+AQ93+AR91+AR92-16)*Percapita/30*FL$4))))))</f>
        <v>0</v>
      </c>
      <c r="FM91" s="177">
        <f>IF(C91=4,SUM(AS91+AS92+AS93+AU91+AU92+AU93)*Percapita/30*FM$4+(AT91+AT92+AT93+AV91+AV92+AV93)*Cadeirante/30*FM$4,IF(C91=3,IF(AS94+AU94=10,Fixo/30*FM$4+(AS91+AS92+AS93+AU91+AU92+AU93)*Percapita/30*FM$4+(AT94+AV94)*Cadeirante/30*FM$4,IF(AS94+AU94&lt;=9,(AS94+AU94)*Crechee/30*FM$4)+(AT94+AV94)*Cadeirante/30*FM$4+(AS91+AS92+AS93+AU91+AU92+AU93)*Percapita/30*FM$4)+IF(AS94+AU94&gt;=11,Fixo/30*FM$4+(AS94+AU94-10)*Crechee/30*FM$4,0),IF(C91=2,IF(AT91+AT92+AT93+AT94+AV91+AV92+AV93+AV94=1,Cadeirante/30*FM$4,IF(AT91+AT92+AT93+AT94+AV91+AV92+AV93+AV94=2,Fixo/30*FM$4,IF(AT91+AT92+AT93+AT94+AV91+AV92+AV93+AV94&gt;2,Fixo/30*FM$4+(AT91+AT92+AT93+AT94+AV91+AV92+AV93+AV94-2)*Cadeirante/30*FM$4)))+(AS91+AS92+AS93+AU91+AU92+AU93)*Percapita/30*FM$4+(AS94+AU94)*Crechee/30*FM$4,IF(C91=1,IF(AS91+AS92+AS93+AT91+AT92+AT93+AU91+AU92+AU93+AV91+AV92+AV93&lt;=15,(AS91+AS92+AS93+AU91+AU92+AU93)*Percapita/30*FM$4,IF(AS91+AS92+AS93+AT91+AT92+AT93+AU91+AU92+AU93+AV91+AV92+AV93&gt;=16,Fixo/30*FM$4+(AS91+AS92+AS93+AT91+AT92+AT93+AU91+AU92+AU93+AV91+AV92-16)*Percapita/30*FM$4))))))</f>
        <v>0</v>
      </c>
      <c r="FN91" s="177">
        <f>IF(C91=4,SUM(AW91+AW92+AW93+AY91+AY92+AY93)*Percapita/30*FN$4+(AX91+AX92+AX93+AZ91+AZ92+AZ93)*Cadeirante/30*FN$4,IF(C91=3,IF(AW94+AY94=10,Fixo/30*FN$4+(AW91+AW92+AW93+AY91+AY92+AY93)*Percapita/30*FN$4+(AX94+AZ94)*Cadeirante/30*FN$4,IF(AW94+AY94&lt;=9,(AW94+AY94)*Crechee/30*FN$4)+(AX94+AZ94)*Cadeirante/30*FN$4+(AW91+AW92+AW93+AY91+AY92+AY93)*Percapita/30*FN$4)+IF(AW94+AY94&gt;=11,Fixo/30*FN$4+(AW94+AY94-10)*Crechee/30*FN$4,0),IF(C91=2,IF(AX91+AX92+AX93+AX94+AZ91+AZ92+AZ93+AZ94=1,Cadeirante/30*FN$4,IF(AX91+AX92+AX93+AX94+AZ91+AZ92+AZ93+AZ94=2,Fixo/30*FN$4,IF(AX91+AX92+AX93+AX94+AZ91+AZ92+AZ93+AZ94&gt;2,Fixo/30*FN$4+(AX91+AX92+AX93+AX94+AZ91+AZ92+AZ93+AZ94-2)*Cadeirante/30*FN$4)))+(AW91+AW92+AW93+AY91+AY92+AY93)*Percapita/30*FN$4+(AW94+AY94)*Crechee/30*FN$4,IF(C91=1,IF(AW91+AW92+AW93+AX91+AX92+AX93+AY91+AY92+AY93+AZ91+AZ92+AZ93&lt;=15,(AW91+AW92+AW93+AY91+AY92+AY93)*Percapita/30*FN$4,IF(AW91+AW92+AW93+AX91+AX92+AX93+AY91+AY92+AY93+AZ91+AZ92+AZ93&gt;=16,Fixo/30*FN$4+(AW91+AW92+AW93+AX91+AX92+AX93+AY91+AY92+AY93+AZ91+AZ92-16)*Percapita/30*FN$4))))))</f>
        <v>0</v>
      </c>
      <c r="FO91" s="177">
        <f>IF(C91=4,SUM(BA91+BA92+BA93+BC91+BC92+BC93)*Percapita/30*FO$4+(BB91+BB92+BB93+BD91+BD92+BD93)*Cadeirante/30*FO$4,IF(C91=3,IF(BA94+BC94=10,Fixo/30*FO$4+(BA91+BA92+BA93+BC91+BC92+BC93)*Percapita/30*FO$4+(BB94+BD94)*Cadeirante/30*FO$4,IF(BA94+BC94&lt;=9,(BA94+BC94)*Crechee/30*FO$4)+(BB94+BD94)*Cadeirante/30*FO$4+(BA91+BA92+BA93+BC91+BC92+BC93)*Percapita/30*FO$4)+IF(BA94+BC94&gt;=11,Fixo/30*FO$4+(BA94+BC94-10)*Crechee/30*FO$4,0),IF(C91=2,IF(BB91+BB92+BB93+BB94+BD91+BD92+BD93+BD94=1,Cadeirante/30*FO$4,IF(BB91+BB92+BB93+BB94+BD91+BD92+BD93+BD94=2,Fixo/30*FO$4,IF(BB91+BB92+BB93+BB94+BD91+BD92+BD93+BD94&gt;2,Fixo/30*FO$4+(BB91+BB92+BB93+BB94+BD91+BD92+BD93+BD94-2)*Cadeirante/30*FO$4)))+(BA91+BA92+BA93+BC91+BC92+BC93)*Percapita/30*FO$4+(BA94+BC94)*Crechee/30*FO$4,IF(C91=1,IF(BA91+BA92+BA93+BB91+BB92+BB93+BC91+BC92+BC93+BD91+BD92+BD93&lt;=15,(BA91+BA92+BA93+BC91+BC92+BC93)*Percapita/30*FO$4,IF(BA91+BA92+BA93+BB91+BB92+BB93+BC91+BC92+BC93+BD91+BD92+BD93&gt;=16,Fixo/30*FO$4+(BA91+BA92+BA93+BB91+BB92+BB93+BC91+BC92+BC93+BD91+BD92-16)*Percapita/30*FO$4))))))</f>
        <v>0</v>
      </c>
      <c r="FP91" s="177">
        <f>IF(C91=4,SUM(BE91+BE92+BE93+BG91+BG92+BG93)*Percapita/30*FP$4+(BF91+BF92+BF93+BH91+BH92+BH93)*Cadeirante/30*FP$4,IF(C91=3,IF(BE94+BG94=10,Fixo/30*FP$4+(BE91+BE92+BE93+BG91+BG92+BG93)*Percapita/30*FP$4+(BF94+BH94)*Cadeirante/30*FP$4,IF(BE94+BG94&lt;=9,(BE94+BG94)*Crechee/30*FP$4)+(BF94+BH94)*Cadeirante/30*FP$4+(BE91+BE92+BE93+BG91+BG92+BG93)*Percapita/30*FP$4)+IF(BE94+BG94&gt;=11,Fixo/30*FP$4+(BE94+BG94-10)*Crechee/30*FP$4,0),IF(C91=2,IF(BF91+BF92+BF93+BF94+BH91+BH92+BH93+BH94=1,Cadeirante/30*FP$4,IF(BF91+BF92+BF93+BF94+BH91+BH92+BH93+BH94=2,Fixo/30*FP$4,IF(BF91+BF92+BF93+BF94+BH91+BH92+BH93+BH94&gt;2,Fixo/30*FP$4+(BF91+BF92+BF93+BF94+BH91+BH92+BH93+BH94-2)*Cadeirante/30*FP$4)))+(BE91+BE92+BE93+BG91+BG92+BG93)*Percapita/30*FP$4+(BE94+BG94)*Crechee/30*FP$4,IF(C91=1,IF(BE91+BE92+BE93+BF91+BF92+BF93+BG91+BG92+BG93+BH91+BH92+BH93&lt;=15,(BE91+BE92+BE93+BG91+BG92+BG93)*Percapita/30*FP$4,IF(BE91+BE92+BE93+BF91+BF92+BF93+BG91+BG92+BG93+BH91+BH92+BH93&gt;=16,Fixo/30*FP$4+(BE91+BE92+BE93+BF91+BF92+BF93+BG91+BG92+BG93+BH91+BH92-16)*Percapita/30*FP$4))))))</f>
        <v>0</v>
      </c>
      <c r="FQ91" s="177">
        <f>IF(C91=4,SUM(BI91+BI92+BI93+BK91+BK92+BK93)*Percapita/30*FQ$4+(BJ91+BJ92+BJ93+BL91+BL92+BL93)*Cadeirante/30*FQ$4,IF(C91=3,IF(BI94+BK94=10,Fixo/30*FQ$4+(BI91+BI92+BI93+BK91+BK92+BK93)*Percapita/30*FQ$4+(BJ94+BL94)*Cadeirante/30*FQ$4,IF(BI94+BK94&lt;=9,(BI94+BK94)*Crechee/30*FQ$4)+(BJ94+BL94)*Cadeirante/30*FQ$4+(BI91+BI92+BI93+BK91+BK92+BK93)*Percapita/30*FQ$4)+IF(BI94+BK94&gt;=11,Fixo/30*FQ$4+(BI94+BK94-10)*Crechee/30*FQ$4,0),IF(C91=2,IF(BJ91+BJ92+BJ93+BJ94+BL91+BL92+BL93+BL94=1,Cadeirante/30*FQ$4,IF(BJ91+BJ92+BJ93+BJ94+BL91+BL92+BL93+BL94=2,Fixo/30*FQ$4,IF(BJ91+BJ92+BJ93+BJ94+BL91+BL92+BL93+BL94&gt;2,Fixo/30*FQ$4+(BJ91+BJ92+BJ93+BJ94+BL91+BL92+BL93+BL94-2)*Cadeirante/30*FQ$4)))+(BI91+BI92+BI93+BK91+BK92+BK93)*Percapita/30*FQ$4+(BI94+BK94)*Crechee/30*FQ$4,IF(C91=1,IF(BI91+BI92+BI93+BJ91+BJ92+BJ93+BK91+BK92+BK93+BL91+BL92+BL93&lt;=15,(BI91+BI92+BI93+BK91+BK92+BK93)*Percapita/30*FQ$4,IF(BI91+BI92+BI93+BJ91+BJ92+BJ93+BK91+BK92+BK93+BL91+BL92+BL93&gt;=16,Fixo/30*FQ$4+(BI91+BI92+BI93+BJ91+BJ92+BJ93+BK91+BK92+BK93+BL91+BL92-16)*Percapita/30*FQ$4))))))</f>
        <v>0</v>
      </c>
      <c r="FR91" s="177">
        <f>IF(C91=4,SUM(BM91+BM92+BM93+BO91+BO92+BO93)*Percapita/30*FR$4+(BN91+BN92+BN93+BP91+BP92+BP93)*Cadeirante/30*FR$4,IF(C91=3,IF(BM94+BO94=10,Fixo/30*FR$4+(BM91+BM92+BM93+BO91+BO92+BO93)*Percapita/30*FR$4+(BN94+BP94)*Cadeirante/30*FR$4,IF(BM94+BO94&lt;=9,(BM94+BO94)*Crechee/30*FR$4)+(BN94+BP94)*Cadeirante/30*FR$4+(BM91+BM92+BM93+BO91+BO92+BO93)*Percapita/30*FR$4)+IF(BM94+BO94&gt;=11,Fixo/30*FR$4+(BM94+BO94-10)*Crechee/30*FR$4,0),IF(C91=2,IF(BN91+BN92+BN93+BN94+BP91+BP92+BP93+BP94=1,Cadeirante/30*FR$4,IF(BN91+BN92+BN93+BN94+BP91+BP92+BP93+BP94=2,Fixo/30*FR$4,IF(BN91+BN92+BN93+BN94+BP91+BP92+BP93+BP94&gt;2,Fixo/30*FR$4+(BN91+BN92+BN93+BN94+BP91+BP92+BP93+BP94-2)*Cadeirante/30*FR$4)))+(BM91+BM92+BM93+BO91+BO92+BO93)*Percapita/30*FR$4+(BM94+BO94)*Crechee/30*FR$4,IF(C91=1,IF(BM91+BM92+BM93+BN91+BN92+BN93+BO91+BO92+BO93+BP91+BP92+BP93&lt;=15,(BM91+BM92+BM93+BO91+BO92+BO93)*Percapita/30*FR$4,IF(BM91+BM92+BM93+BN91+BN92+BN93+BO91+BO92+BO93+BP91+BP92+BP93&gt;=16,Fixo/30*FR$4+(BM91+BM92+BM93+BN91+BN92+BN93+BO91+BO92+BO93+BP91+BP92-16)*Percapita/30*FR$4))))))</f>
        <v>-231.13800000000003</v>
      </c>
      <c r="FS91" s="177">
        <f>IF(C91=4,SUM(BQ91+BQ92+BQ93+BS91+BS92+BS93)*Percapita/30*FS$4+(BR91+BR92+BR93+BT91+BT92+BT93)*Cadeirante/30*FS$4,IF(C91=3,IF(BQ94+BS94=10,Fixo/30*FS$4+(BQ91+BQ92+BQ93+BS91+BS92+BS93)*Percapita/30*FS$4+(BR94+BT94)*Cadeirante/30*FS$4,IF(BQ94+BS94&lt;=9,(BQ94+BS94)*Crechee/30*FS$4)+(BR94+BT94)*Cadeirante/30*FS$4+(BQ91+BQ92+BQ93+BS91+BS92+BS93)*Percapita/30*FS$4)+IF(BQ94+BS94&gt;=11,Fixo/30*FS$4+(BQ94+BS94-10)*Crechee/30*FS$4,0),IF(C91=2,IF(BR91+BR92+BR93+BR94+BT91+BT92+BT93+BT94=1,Cadeirante/30*FS$4,IF(BR91+BR92+BR93+BR94+BT91+BT92+BT93+BT94=2,Fixo/30*FS$4,IF(BR91+BR92+BR93+BR94+BT91+BT92+BT93+BT94&gt;2,Fixo/30*FS$4+(BR91+BR92+BR93+BR94+BT91+BT92+BT93+BT94-2)*Cadeirante/30*FS$4)))+(BQ91+BQ92+BQ93+BS91+BS92+BS93)*Percapita/30*FS$4+(BQ94+BS94)*Crechee/30*FS$4,IF(C91=1,IF(BQ91+BQ92+BQ93+BR91+BR92+BR93+BS91+BS92+BS93+BT91+BT92+BT93&lt;=15,(BQ91+BQ92+BQ93+BS91+BS92+BS93)*Percapita/30*FS$4,IF(BQ91+BQ92+BQ93+BR91+BR92+BR93+BS91+BS92+BS93+BT91+BT92+BT93&gt;=16,Fixo/30*FS$4+(BQ91+BQ92+BQ93+BR91+BR92+BR93+BS91+BS92+BS93+BT91+BT92-16)*Percapita/30*FS$4))))))</f>
        <v>0</v>
      </c>
      <c r="FT91" s="177">
        <f>IF(C91=4,SUM(BU91+BU92+BU93+BW91+BW92+BW93)*Percapita/30*FT$4+(BV91+BV92+BV93+BX91+BX92+BX93)*Cadeirante/30*FT$4,IF(C91=3,IF(BU94+BW94=10,Fixo/30*FT$4+(BU91+BU92+BU93+BW91+BW92+BW93)*Percapita/30*FT$4+(BV94+BX94)*Cadeirante/30*FT$4,IF(BU94+BW94&lt;=9,(BU94+BW94)*Crechee/30*FT$4)+(BV94+BX94)*Cadeirante/30*FT$4+(BU91+BU92+BU93+BW91+BW92+BW93)*Percapita/30*FT$4)+IF(BU94+BW94&gt;=11,Fixo/30*FT$4+(BU94+BW94-10)*Crechee/30*FT$4,0),IF(C91=2,IF(BV91+BV92+BV93+BV94+BX91+BX92+BX93+BX94=1,Cadeirante/30*FT$4,IF(BV91+BV92+BV93+BV94+BX91+BX92+BX93+BX94=2,Fixo/30*FT$4,IF(BV91+BV92+BV93+BV94+BX91+BX92+BX93+BX94&gt;2,Fixo/30*FT$4+(BV91+BV92+BV93+BV94+BX91+BX92+BX93+BX94-2)*Cadeirante/30*FT$4)))+(BU91+BU92+BU93+BW91+BW92+BW93)*Percapita/30*FT$4+(BU94+BW94)*Crechee/30*FT$4,IF(C91=1,IF(BU91+BU92+BU93+BV91+BV92+BV93+BW91+BW92+BW93+BX91+BX92+BX93&lt;=15,(BU91+BU92+BU93+BW91+BW92+BW93)*Percapita/30*FT$4,IF(BU91+BU92+BU93+BV91+BV92+BV93+BW91+BW92+BW93+BX91+BX92+BX93&gt;=16,Fixo/30*FT$4+(BU91+BU92+BU93+BV91+BV92+BV93+BW91+BW92+BW93+BX91+BX92-16)*Percapita/30*FT$4))))))</f>
        <v>0</v>
      </c>
      <c r="FU91" s="177">
        <f>IF(C91=4,SUM(BY91+BY92+BY93+CA91+CA92+CA93)*Percapita/30*FU$4+(BZ91+BZ92+BZ93+CB91+CB92+CB93)*Cadeirante/30*FU$4,IF(C91=3,IF(BY94+CA94=10,Fixo/30*FU$4+(BY91+BY92+BY93+CA91+CA92+CA93)*Percapita/30*FU$4+(BZ94+CB94)*Cadeirante/30*FU$4,IF(BY94+CA94&lt;=9,(BY94+CA94)*Crechee/30*FU$4)+(BZ94+CB94)*Cadeirante/30*FU$4+(BY91+BY92+BY93+CA91+CA92+CA93)*Percapita/30*FU$4)+IF(BY94+CA94&gt;=11,Fixo/30*FU$4+(BY94+CA94-10)*Crechee/30*FU$4,0),IF(C91=2,IF(BZ91+BZ92+BZ93+BZ94+CB91+CB92+CB93+CB94=1,Cadeirante/30*FU$4,IF(BZ91+BZ92+BZ93+BZ94+CB91+CB92+CB93+CB94=2,Fixo/30*FU$4,IF(BZ91+BZ92+BZ93+BZ94+CB91+CB92+CB93+CB94&gt;2,Fixo/30*FU$4+(BZ91+BZ92+BZ93+BZ94+CB91+CB92+CB93+CB94-2)*Cadeirante/30*FU$4)))+(BY91+BY92+BY93+CA91+CA92+CA93)*Percapita/30*FU$4+(BY94+CA94)*Crechee/30*FU$4,IF(C91=1,IF(BY91+BY92+BY93+BZ91+BZ92+BZ93+CA91+CA92+CA93+CB91+CB92+CB93&lt;=15,(BY91+BY92+BY93+CA91+CA92+CA93)*Percapita/30*FU$4,IF(BY91+BY92+BY93+BZ91+BZ92+BZ93+CA91+CA92+CA93+CB91+CB92+CB93&gt;=16,Fixo/30*FU$4+(BY91+BY92+BY93+BZ91+BZ92+BZ93+CA91+CA92+CA93+CB91+CB92-16)*Percapita/30*FU$4))))))</f>
        <v>0</v>
      </c>
      <c r="FV91" s="177">
        <f>IF(C91=4,SUM(CC91+CC92+CC93+CE91+CE92+CE93)*Percapita/30*FV$4+(CD91+CD92+CD93+CF91+CF92+CF93)*Cadeirante/30*FV$4,IF(C91=3,IF(CC94+CE94=10,Fixo/30*FV$4+(CC91+CC92+CC93+CE91+CE92+CE93)*Percapita/30*FV$4+(CD94+CF94)*Cadeirante/30*FV$4,IF(CC94+CE94&lt;=9,(CC94+CE94)*Crechee/30*FV$4)+(CD94+CF94)*Cadeirante/30*FV$4+(CC91+CC92+CC93+CE91+CE92+CE93)*Percapita/30*FV$4)+IF(CC94+CE94&gt;=11,Fixo/30*FV$4+(CC94+CE94-10)*Crechee/30*FV$4,0),IF(C91=2,IF(CD91+CD92+CD93+CD94+CF91+CF92+CF93+CF94=1,Cadeirante/30*FV$4,IF(CD91+CD92+CD93+CD94+CF91+CF92+CF93+CF94=2,Fixo/30*FV$4,IF(CD91+CD92+CD93+CD94+CF91+CF92+CF93+CF94&gt;2,Fixo/30*FV$4+(CD91+CD92+CD93+CD94+CF91+CF92+CF93+CF94-2)*Cadeirante/30*FV$4)))+(CC91+CC92+CC93+CE91+CE92+CE93)*Percapita/30*FV$4+(CC94+CE94)*Crechee/30*FV$4,IF(C91=1,IF(CC91+CC92+CC93+CD91+CD92+CD93+CE91+CE92+CE93+CF91+CF92+CF93&lt;=15,(CC91+CC92+CC93+CE91+CE92+CE93)*Percapita/30*FV$4,IF(CC91+CC92+CC93+CD91+CD92+CD93+CE91+CE92+CE93+CF91+CF92+CF93&gt;=16,Fixo/30*FV$4+(CC91+CC92+CC93+CD91+CD92+CD93+CE91+CE92+CE93+CF91+CF92-16)*Percapita/30*FV$4))))))</f>
        <v>0</v>
      </c>
      <c r="FW91" s="177">
        <f>IF(C91=4,SUM(CG91+CG92+CG93+CI91+CI92+CI93)*Percapita/30*FW$4+(CH91+CH92+CH93+CJ91+CJ92+CJ93)*Cadeirante/30*FW$4,IF(C91=3,IF(CG94+CI94=10,Fixo/30*FW$4+(CG91+CG92+CG93+CI91+CI92+CI93)*Percapita/30*FW$4+(CH94+CJ94)*Cadeirante/30*FW$4,IF(CG94+CI94&lt;=9,(CG94+CI94)*Crechee/30*FW$4)+(CH94+CJ94)*Cadeirante/30*FW$4+(CG91+CG92+CG93+CI91+CI92+CI93)*Percapita/30*FW$4)+IF(CG94+CI94&gt;=11,Fixo/30*FW$4+(CG94+CI94-10)*Crechee/30*FW$4,0),IF(C91=2,IF(CH91+CH92+CH93+CH94+CJ91+CJ92+CJ93+CJ94=1,Cadeirante/30*FW$4,IF(CH91+CH92+CH93+CH94+CJ91+CJ92+CJ93+CJ94=2,Fixo/30*FW$4,IF(CH91+CH92+CH93+CH94+CJ91+CJ92+CJ93+CJ94&gt;2,Fixo/30*FW$4+(CH91+CH92+CH93+CH94+CJ91+CJ92+CJ93+CJ94-2)*Cadeirante/30*FW$4)))+(CG91+CG92+CG93+CI91+CI92+CI93)*Percapita/30*FW$4+(CG94+CI94)*Crechee/30*FW$4,IF(C91=1,IF(CG91+CG92+CG93+CH91+CH92+CH93+CI91+CI92+CI93+CJ91+CJ92+CJ93&lt;=15,(CG91+CG92+CG93+CI91+CI92+CI93)*Percapita/30*FW$4,IF(CG91+CG92+CG93+CH91+CH92+CH93+CI91+CI92+CI93+CJ91+CJ92+CJ93&gt;=16,Fixo/30*FW$4+(CG91+CG92+CG93+CH91+CH92+CH93+CI91+CI92+CI93+CJ91+CJ92-16)*Percapita/30*FW$4))))))</f>
        <v>0</v>
      </c>
      <c r="FX91" s="177">
        <f>IF(C91=4,SUM(CK91+CK92+CK93+CM91+CM92+CM93)*Percapita/30*FX$4+(CL91+CL92+CL93+CN91+CN92+CN93)*Cadeirante/30*FX$4,IF(C91=3,IF(CK94+CM94=10,Fixo/30*FX$4+(CK91+CK92+CK93+CM91+CM92+CM93)*Percapita/30*FX$4+(CL94+CN94)*Cadeirante/30*FX$4,IF(CK94+CM94&lt;=9,(CK94+CM94)*Crechee/30*FX$4)+(CL94+CN94)*Cadeirante/30*FX$4+(CK91+CK92+CK93+CM91+CM92+CM93)*Percapita/30*FX$4)+IF(CK94+CM94&gt;=11,Fixo/30*FX$4+(CK94+CM94-10)*Crechee/30*FX$4,0),IF(C91=2,IF(CL91+CL92+CL93+CL94+CN91+CN92+CN93+CN94=1,Cadeirante/30*FX$4,IF(CL91+CL92+CL93+CL94+CN91+CN92+CN93+CN94=2,Fixo/30*FX$4,IF(CL91+CL92+CL93+CL94+CN91+CN92+CN93+CN94&gt;2,Fixo/30*FX$4+(CL91+CL92+CL93+CL94+CN91+CN92+CN93+CN94-2)*Cadeirante/30*FX$4)))+(CK91+CK92+CK93+CM91+CM92+CM93)*Percapita/30*FX$4+(CK94+CM94)*Crechee/30*FX$4,IF(C91=1,IF(CK91+CK92+CK93+CL91+CL92+CL93+CM91+CM92+CM93+CN91+CN92+CN93&lt;=15,(CK91+CK92+CK93+CM91+CM92+CM93)*Percapita/30*FX$4,IF(CK91+CK92+CK93+CL91+CL92+CL93+CM91+CM92+CM93+CN91+CN92+CN93&gt;=16,Fixo/30*FX$4+(CK91+CK92+CK93+CL91+CL92+CL93+CM91+CM92+CM93+CN91+CN92-16)*Percapita/30*FX$4))))))</f>
        <v>0</v>
      </c>
      <c r="FY91" s="177">
        <f>IF(C91=4,SUM(CO91+CO92+CO93+CQ91+CQ92+CQ93)*Percapita/30*FY$4+(CP91+CP92+CP93+CR91+CR92+CR93)*Cadeirante/30*FY$4,IF(C91=3,IF(CO94+CQ94=10,Fixo/30*FY$4+(CO91+CO92+CO93+CQ91+CQ92+CQ93)*Percapita/30*FY$4+(CP94+CR94)*Cadeirante/30*FY$4,IF(CO94+CQ94&lt;=9,(CO94+CQ94)*Crechee/30*FY$4)+(CP94+CR94)*Cadeirante/30*FY$4+(CO91+CO92+CO93+CQ91+CQ92+CQ93)*Percapita/30*FY$4)+IF(CO94+CQ94&gt;=11,Fixo/30*FY$4+(CO94+CQ94-10)*Crechee/30*FY$4,0),IF(C91=2,IF(CP91+CP92+CP93+CP94+CR91+CR92+CR93+CR94=1,Cadeirante/30*FY$4,IF(CP91+CP92+CP93+CP94+CR91+CR92+CR93+CR94=2,Fixo/30*FY$4,IF(CP91+CP92+CP93+CP94+CR91+CR92+CR93+CR94&gt;2,Fixo/30*FY$4+(CP91+CP92+CP93+CP94+CR91+CR92+CR93+CR94-2)*Cadeirante/30*FY$4)))+(CO91+CO92+CO93+CQ91+CQ92+CQ93)*Percapita/30*FY$4+(CO94+CQ94)*Crechee/30*FY$4,IF(C91=1,IF(CO91+CO92+CO93+CP91+CP92+CP93+CQ91+CQ92+CQ93+CR91+CR92+CR93&lt;=15,(CO91+CO92+CO93+CQ91+CQ92+CQ93)*Percapita/30*FY$4,IF(CO91+CO92+CO93+CP91+CP92+CP93+CQ91+CQ92+CQ93+CR91+CR92+CR93&gt;=16,Fixo/30*FY$4+(CO91+CO92+CO93+CP91+CP92+CP93+CQ91+CQ92+CQ93+CR91+CR92-16)*Percapita/30*FY$4))))))</f>
        <v>0</v>
      </c>
      <c r="FZ91" s="177">
        <f>IF(C91=4,SUM(CS91+CS92+CS93+CU91+CU92+CU93)*Percapita/30*FZ$4+(CT91+CT92+CT93+CV91+CV92+CV93)*Cadeirante/30*FZ$4,IF(C91=3,IF(CS94+CU94=10,Fixo/30*FZ$4+(CS91+CS92+CS93+CU91+CU92+CU93)*Percapita/30*FZ$4+(CT94+CV94)*Cadeirante/30*FZ$4,IF(CS94+CU94&lt;=9,(CS94+CU94)*Crechee/30*FZ$4)+(CT94+CV94)*Cadeirante/30*FZ$4+(CS91+CS92+CS93+CU91+CU92+CU93)*Percapita/30*FZ$4)+IF(CS94+CU94&gt;=11,Fixo/30*FZ$4+(CS94+CU94-10)*Crechee/30*FZ$4,0),IF(C91=2,IF(CT91+CT92+CT93+CT94+CV91+CV92+CV93+CV94=1,Cadeirante/30*FZ$4,IF(CT91+CT92+CT93+CT94+CV91+CV92+CV93+CV94=2,Fixo/30*FZ$4,IF(CT91+CT92+CT93+CT94+CV91+CV92+CV93+CV94&gt;2,Fixo/30*FZ$4+(CT91+CT92+CT93+CT94+CV91+CV92+CV93+CV94-2)*Cadeirante/30*FZ$4)))+(CS91+CS92+CS93+CU91+CU92+CU93)*Percapita/30*FZ$4+(CS94+CU94)*Crechee/30*FZ$4,IF(C91=1,IF(CS91+CS92+CS93+CT91+CT92+CT93+CU91+CU92+CU93+CV91+CV92+CV93&lt;=15,(CS91+CS92+CS93+CU91+CU92+CU93)*Percapita/30*FZ$4,IF(CS91+CS92+CS93+CT91+CT92+CT93+CU91+CU92+CU93+CV91+CV92+CV93&gt;=16,Fixo/30*FZ$4+(CS91+CS92+CS93+CT91+CT92+CT93+CU91+CU92+CU93+CV91+CV92-16)*Percapita/30*FZ$4))))))</f>
        <v>0</v>
      </c>
      <c r="GA91" s="177">
        <f>IF(C91=4,SUM(CW91+CW92+CW93+CY91+CY92+CY93)*Percapita/30*GA$4+(CX91+CX92+CX93+CZ91+CZ92+CZ93)*Cadeirante/30*GA$4,IF(C91=3,IF(CW94+CY94=10,Fixo/30*GA$4+(CW91+CW92+CW93+CY91+CY92+CY93)*Percapita/30*GA$4+(CX94+CZ94)*Cadeirante/30*GA$4,IF(CW94+CY94&lt;=9,(CW94+CY94)*Crechee/30*GA$4)+(CX94+CZ94)*Cadeirante/30*GA$4+(CW91+CW92+CW93+CY91+CY92+CY93)*Percapita/30*GA$4)+IF(CW94+CY94&gt;=11,Fixo/30*GA$4+(CW94+CY94-10)*Crechee/30*GA$4,0),IF(C91=2,IF(CX91+CX92+CX93+CX94+CZ91+CZ92+CZ93+CZ94=1,Cadeirante/30*GA$4,IF(CX91+CX92+CX93+CX94+CZ91+CZ92+CZ93+CZ94=2,Fixo/30*GA$4,IF(CX91+CX92+CX93+CX94+CZ91+CZ92+CZ93+CZ94&gt;2,Fixo/30*GA$4+(CX91+CX92+CX93+CX94+CZ91+CZ92+CZ93+CZ94-2)*Cadeirante/30*GA$4)))+(CW91+CW92+CW93+CY91+CY92+CY93)*Percapita/30*GA$4+(CW94+CY94)*Crechee/30*GA$4,IF(C91=1,IF(CW91+CW92+CW93+CX91+CX92+CX93+CY91+CY92+CY93+CZ91+CZ92+CZ93&lt;=15,(CW91+CW92+CW93+CY91+CY92+CY93)*Percapita/30*GA$4,IF(CW91+CW92+CW93+CX91+CX92+CX93+CY91+CY92+CY93+CZ91+CZ92+CZ93&gt;=16,Fixo/30*GA$4+(CW91+CW92+CW93+CX91+CX92+CX93+CY91+CY92+CY93+CZ91+CZ92-16)*Percapita/30*GA$4))))))</f>
        <v>0</v>
      </c>
      <c r="GB91" s="177">
        <f>IF(C91=4,SUM(DA91+DA92+DA93+DC91+DC92+DC93)*Percapita/30*GB$4+(DB91+DB92+DB93+DD91+DD92+DD93)*Cadeirante/30*GB$4,IF(C91=3,IF(DA94+DC94=10,Fixo/30*GB$4+(DA91+DA92+DA93+DC91+DC92+DC93)*Percapita/30*GB$4+(DB94+DD94)*Cadeirante/30*GB$4,IF(DA94+DC94&lt;=9,(DA94+DC94)*Crechee/30*GB$4)+(DB94+DD94)*Cadeirante/30*GB$4+(DA91+DA92+DA93+DC91+DC92+DC93)*Percapita/30*GB$4)+IF(DA94+DC94&gt;=11,Fixo/30*GB$4+(DA94+DC94-10)*Crechee/30*GB$4,0),IF(C91=2,IF(DB91+DB92+DB93+DB94+DD91+DD92+DD93+DD94=1,Cadeirante/30*GB$4,IF(DB91+DB92+DB93+DB94+DD91+DD92+DD93+DD94=2,Fixo/30*GB$4,IF(DB91+DB92+DB93+DB94+DD91+DD92+DD93+DD94&gt;2,Fixo/30*GB$4+(DB91+DB92+DB93+DB94+DD91+DD92+DD93+DD94-2)*Cadeirante/30*GB$4)))+(DA91+DA92+DA93+DC91+DC92+DC93)*Percapita/30*GB$4+(DA94+DC94)*Crechee/30*GB$4,IF(C91=1,IF(DA91+DA92+DA93+DB91+DB92+DB93+DC91+DC92+DC93+DD91+DD92+DD93&lt;=15,(DA91+DA92+DA93+DC91+DC92+DC93)*Percapita/30*GB$4,IF(DA91+DA92+DA93+DB91+DB92+DB93+DC91+DC92+DC93+DD91+DD92+DD93&gt;=16,Fixo/30*GB$4+(DA91+DA92+DA93+DB91+DB92+DB93+DC91+DC92+DC93+DD91+DD92-16)*Percapita/30*GB$4))))))</f>
        <v>0</v>
      </c>
      <c r="GC91" s="177">
        <f>IF(C91=4,SUM(DE91+DE92+DE93+DG91+DG92+DG93)*Percapita/30*GC$4+(DF91+DF92+DF93+DH91+DH92+DH93)*Cadeirante/30*GC$4,IF(C91=3,IF(DE94+DG94=10,Fixo/30*GC$4+(DE91+DE92+DE93+DG91+DG92+DG93)*Percapita/30*GC$4+(DF94+DH94)*Cadeirante/30*GC$4,IF(DE94+DG94&lt;=9,(DE94+DG94)*Crechee/30*GC$4)+(DF94+DH94)*Cadeirante/30*GC$4+(DE91+DE92+DE93+DG91+DG92+DG93)*Percapita/30*GC$4)+IF(DE94+DG94&gt;=11,Fixo/30*GC$4+(DE94+DG94-10)*Crechee/30*GC$4,0),IF(C91=2,IF(DF91+DF92+DF93+DF94+DH91+DH92+DH93+DH94=1,Cadeirante/30*GC$4,IF(DF91+DF92+DF93+DF94+DH91+DH92+DH93+DH94=2,Fixo/30*GC$4,IF(DF91+DF92+DF93+DF94+DH91+DH92+DH93+DH94&gt;2,Fixo/30*GC$4+(DF91+DF92+DF93+DF94+DH91+DH92+DH93+DH94-2)*Cadeirante/30*GC$4)))+(DE91+DE92+DE93+DG91+DG92+DG93)*Percapita/30*GC$4+(DE94+DG94)*Crechee/30*GC$4,IF(C91=1,IF(DE91+DE92+DE93+DF91+DF92+DF93+DG91+DG92+DG93+DH91+DH92+DH93&lt;=15,(DE91+DE92+DE93+DG91+DG92+DG93)*Percapita/30*GC$4,IF(DE91+DE92+DE93+DF91+DF92+DF93+DG91+DG92+DG93+DH91+DH92+DH93&gt;=16,Fixo/30*GC$4+(DE91+DE92+DE93+DF91+DF92+DF93+DG91+DG92+DG93+DH91+DH92-16)*Percapita/30*GC$4))))))</f>
        <v>0</v>
      </c>
      <c r="GD91" s="177">
        <f>IF(C91=4,SUM(DI91+DI92+DI93+DK91+DK92+DK93)*Percapita/30*GD$4+(DJ91+DJ92+DJ93+DL91+DL92+DL93)*Cadeirante/30*GD$4,IF(C91=3,IF(DI94+DK94=10,Fixo/30*GD$4+(DI91+DI92+DI93+DK91+DK92+DK93)*Percapita/30*GD$4+(DJ94+DL94)*Cadeirante/30*GD$4,IF(DI94+DK94&lt;=9,(DI94+DK94)*Crechee/30*GD$4)+(DJ94+DL94)*Cadeirante/30*GD$4+(DI91+DI92+DI93+DK91+DK92+DK93)*Percapita/30*GD$4)+IF(DI94+DK94&gt;=11,Fixo/30*GD$4+(DI94+DK94-10)*Crechee/30*GD$4,0),IF(C91=2,IF(DJ91+DJ92+DJ93+DJ94+DL91+DL92+DL93+DL94=1,Cadeirante/30*GD$4,IF(DJ91+DJ92+DJ93+DJ94+DL91+DL92+DL93+DL94=2,Fixo/30*GD$4,IF(DJ91+DJ92+DJ93+DJ94+DL91+DL92+DL93+DL94&gt;2,Fixo/30*GD$4+(DJ91+DJ92+DJ93+DJ94+DL91+DL92+DL93+DL94-2)*Cadeirante/30*GD$4)))+(DI91+DI92+DI93+DK91+DK92+DK93)*Percapita/30*GD$4+(DI94+DK94)*Crechee/30*GD$4,IF(C91=1,IF(DI91+DI92+DI93+DJ91+DJ92+DJ93+DK91+DK92+DK93+DL91+DL92+DL93&lt;=15,(DI91+DI92+DI93+DK91+DK92+DK93)*Percapita/30*GD$4,IF(DI91+DI92+DI93+DJ91+DJ92+DJ93+DK91+DK92+DK93+DL91+DL92+DL93&gt;=16,Fixo/30*GD$4+(DI91+DI92+DI93+DJ91+DJ92+DJ93+DK91+DK92+DK93+DL91+DL92-16)*Percapita/30*GD$4))))))</f>
        <v>0</v>
      </c>
      <c r="GE91" s="177">
        <f>IF(C91=4,SUM(DM91+DM92+DM93+DO91+DO92+DO93)*Percapita/30*GE$4+(DN91+DN92+DN93+DP91+DP92+DP93)*Cadeirante/30*GE$4,IF(C91=3,IF(DM94+DO94=10,Fixo/30*GE$4+(DM91+DM92+DM93+DO91+DO92+DO93)*Percapita/30*GE$4+(DN94+DP94)*Cadeirante/30*GE$4,IF(DM94+DO94&lt;=9,(DM94+DO94)*Crechee/30*GE$4)+(DN94+DP94)*Cadeirante/30*GE$4+(DM91+DM92+DM93+DO91+DO92+DO93)*Percapita/30*GE$4)+IF(DM94+DO94&gt;=11,Fixo/30*GE$4+(DM94+DO94-10)*Crechee/30*GE$4,0),IF(C91=2,IF(DN91+DN92+DN93+DN94+DP91+DP92+DP93+DP94=1,Cadeirante/30*GE$4,IF(DN91+DN92+DN93+DN94+DP91+DP92+DP93+DP94=2,Fixo/30*GE$4,IF(DN91+DN92+DN93+DN94+DP91+DP92+DP93+DP94&gt;2,Fixo/30*GE$4+(DN91+DN92+DN93+DN94+DP91+DP92+DP93+DP94-2)*Cadeirante/30*GE$4)))+(DM91+DM92+DM93+DO91+DO92+DO93)*Percapita/30*GE$4+(DM94+DO94)*Crechee/30*GE$4,IF(C91=1,IF(DM91+DM92+DM93+DN91+DN92+DN93+DO91+DO92+DO93+DP91+DP92+DP93&lt;=15,(DM91+DM92+DM93+DO91+DO92+DO93)*Percapita/30*GE$4,IF(DM91+DM92+DM93+DN91+DN92+DN93+DO91+DO92+DO93+DP91+DP92+DP93&gt;=16,Fixo/30*GE$4+(DM91+DM92+DM93+DN91+DN92+DN93+DO91+DO92+DO93+DP91+DP92-16)*Percapita/30*GE$4))))))</f>
        <v>0</v>
      </c>
      <c r="GF91" s="177">
        <f>IF(C91=4,SUM(DQ91+DQ92+DQ93+DS91+DS92+DS93)*Percapita/30*GF$4+(DR91+DR92+DR93+DT91+DT92+DT93)*Cadeirante/30*GF$4,IF(C91=3,IF(DQ94+DS94=10,Fixo/30*GF$4+(DQ91+DQ92+DQ93+DS91+DS92+DS93)*Percapita/30*GF$4+(DR94+DT94)*Cadeirante/30*GF$4,IF(DQ94+DS94&lt;=9,(DQ94+DS94)*Crechee/30*GF$4)+(DR94+DT94)*Cadeirante/30*GF$4+(DQ91+DQ92+DQ93+DS91+DS92+DS93)*Percapita/30*GF$4)+IF(DQ94+DS94&gt;=11,Fixo/30*GF$4+(DQ94+DS94-10)*Crechee/30*GF$4,0),IF(C91=2,IF(DR91+DR92+DR93+DR94+DT91+DT92+DT93+DT94=1,Cadeirante/30*GF$4,IF(DR91+DR92+DR93+DR94+DT91+DT92+DT93+DT94=2,Fixo/30*GF$4,IF(DR91+DR92+DR93+DR94+DT91+DT92+DT93+DT94&gt;2,Fixo/30*GF$4+(DR91+DR92+DR93+DR94+DT91+DT92+DT93+DT94-2)*Cadeirante/30*GF$4)))+(DQ91+DQ92+DQ93+DS91+DS92+DS93)*Percapita/30*GF$4+(DQ94+DS94)*Crechee/30*GF$4,IF(C91=1,IF(DQ91+DQ92+DQ93+DR91+DR92+DR93+DS91+DS92+DS93+DT91+DT92+DT93&lt;=15,(DQ91+DQ92+DQ93+DS91+DS92+DS93)*Percapita/30*GF$4,IF(DQ91+DQ92+DQ93+DR91+DR92+DR93+DS91+DS92+DS93+DT91+DT92+DT93&gt;=16,Fixo/30*GF$4+(DQ91+DQ92+DQ93+DR91+DR92+DR93+DS91+DS92+DS93+DT91+DT92-16)*Percapita/30*GF$4))))))</f>
        <v>0</v>
      </c>
      <c r="GG91" s="177">
        <f>IF(C91=4,SUM(DU91+DU92+DU93+DW91+DW92+DW93)*Percapita/30*GG$4+(DV91+DV92+DV93+DX91+DX92+DX93)*Cadeirante/30*GG$4,IF(C91=3,IF(DU94+DW94=10,Fixo/30*GG$4+(DU91+DU92+DU93+DW91+DW92+DW93)*Percapita/30*GG$4+(DV94+DX94)*Cadeirante/30*GG$4,IF(DU94+DW94&lt;=9,(DU94+DW94)*Crechee/30*GG$4)+(DV94+DX94)*Cadeirante/30*GG$4+(DU91+DU92+DU93+DW91+DW92+DW93)*Percapita/30*GG$4)+IF(DU94+DW94&gt;=11,Fixo/30*GG$4+(DU94+DW94-10)*Crechee/30*GG$4,0),IF(C91=2,IF(DV91+DV92+DV93+DV94+DX91+DX92+DX93+DX94=1,Cadeirante/30*GG$4,IF(DV91+DV92+DV93+DV94+DX91+DX92+DX93+DX94=2,Fixo/30*GG$4,IF(DV91+DV92+DV93+DV94+DX91+DX92+DX93+DX94&gt;2,Fixo/30*GG$4+(DV91+DV92+DV93+DV94+DX91+DX92+DX93+DX94-2)*Cadeirante/30*GG$4)))+(DU91+DU92+DU93+DW91+DW92+DW93)*Percapita/30*GG$4+(DU94+DW94)*Crechee/30*GG$4,IF(C91=1,IF(DU91+DU92+DU93+DV91+DV92+DV93+DW91+DW92+DW93+DX91+DX92+DX93&lt;=15,(DU91+DU92+DU93+DW91+DW92+DW93)*Percapita/30*GG$4,IF(DU91+DU92+DU93+DV91+DV92+DV93+DW91+DW92+DW93+DX91+DX92+DX93&gt;=16,Fixo/30*GG$4+(DU91+DU92+DU93+DV91+DV92+DV93+DW91+DW92+DW93+DX91+DX92-16)*Percapita/30*GG$4))))))</f>
        <v>0</v>
      </c>
      <c r="GH91" s="177">
        <f>IF(C91=4,SUM(DY91+DY92+DY93+EA91+EA92+EA93)*Percapita/30*GH$4+(DZ91+DZ92+DZ93+EB91+EB92+EB93)*Cadeirante/30*GH$4,IF(C91=3,IF(DY94+EA94=10,Fixo/30*GH$4+(DY91+DY92+DY93+EA91+EA92+EA93)*Percapita/30*GH$4+(DZ94+EB94)*Cadeirante/30*GH$4,IF(DY94+EA94&lt;=9,(DY94+EA94)*Crechee/30*GH$4)+(DZ94+EB94)*Cadeirante/30*GH$4+(DY91+DY92+DY93+EA91+EA92+EA93)*Percapita/30*GH$4)+IF(DY94+EA94&gt;=11,Fixo/30*GH$4+(DY94+EA94-10)*Crechee/30*GH$4,0),IF(C91=2,IF(DZ91+DZ92+DZ93+DZ94+EB91+EB92+EB93+EB94=1,Cadeirante/30*GH$4,IF(DZ91+DZ92+DZ93+DZ94+EB91+EB92+EB93+EB94=2,Fixo/30*GH$4,IF(DZ91+DZ92+DZ93+DZ94+EB91+EB92+EB93+EB94&gt;2,Fixo/30*GH$4+(DZ91+DZ92+DZ93+DZ94+EB91+EB92+EB93+EB94-2)*Cadeirante/30*GH$4)))+(DY91+DY92+DY93+EA91+EA92+EA93)*Percapita/30*GH$4+(DY94+EA94)*Crechee/30*GH$4,IF(C91=1,IF(DY91+DY92+DY93+DZ91+DZ92+DZ93+EA91+EA92+EA93+EB91+EB92+EB93&lt;=15,(DY91+DY92+DY93+EA91+EA92+EA93)*Percapita/30*GH$4,IF(DY91+DY92+DY93+DZ91+DZ92+DZ93+EA91+EA92+EA93+EB91+EB92+EB93&gt;=16,Fixo/30*GH$4+(DY91+DY92+DY93+DZ91+DZ92+DZ93+EA91+EA92+EA93+EB91+EB92-16)*Percapita/30*GH$4))))))</f>
        <v>0</v>
      </c>
      <c r="GI91" s="177">
        <f>IF(C91=4,SUM(EC91+EC92+EC93+EE91+EE92+EE93)*Percapita/30*GI$4+(ED91+ED92+ED93+EF91+EF92+EF93)*Cadeirante/30*GI$4,IF(C91=3,IF(EC94+EE94=10,Fixo/30*GI$4+(EC91+EC92+EC93+EE91+EE92+EE93)*Percapita/30*GI$4+(ED94+EF94)*Cadeirante/30*GI$4,IF(EC94+EE94&lt;=9,(EC94+EE94)*Crechee/30*GI$4)+(ED94+EF94)*Cadeirante/30*GI$4+(EC91+EC92+EC93+EE91+EE92+EE93)*Percapita/30*GI$4)+IF(EC94+EE94&gt;=11,Fixo/30*GI$4+(EC94+EE94-10)*Crechee/30*GI$4,0),IF(C91=2,IF(ED91+ED92+ED93+ED94+EF91+EF92+EF93+EF94=1,Cadeirante/30*GI$4,IF(ED91+ED92+ED93+ED94+EF91+EF92+EF93+EF94=2,Fixo/30*GI$4,IF(ED91+ED92+ED93+ED94+EF91+EF92+EF93+EF94&gt;2,Fixo/30*GI$4+(ED91+ED92+ED93+ED94+EF91+EF92+EF93+EF94-2)*Cadeirante/30*GI$4)))+(EC91+EC92+EC93+EE91+EE92+EE93)*Percapita/30*GI$4+(EC94+EE94)*Crechee/30*GI$4,IF(C91=1,IF(EC91+EC92+EC93+ED91+ED92+ED93+EE91+EE92+EE93+EF91+EF92+EF93&lt;=15,(EC91+EC92+EC93+EE91+EE92+EE93)*Percapita/30*GI$4,IF(EC91+EC92+EC93+ED91+ED92+ED93+EE91+EE92+EE93+EF91+EF92+EF93&gt;=16,Fixo/30*GI$4+(EC91+EC92+EC93+ED91+ED92+ED93+EE91+EE92+EE93+EF91+EF92-16)*Percapita/30*GI$4))))))</f>
        <v>0</v>
      </c>
      <c r="GJ91" s="177">
        <f>IF(C91=4,SUM(EG91+EG92+EG93+EI91+EI92+EI93)*Percapita/30*GJ$4+(EH91+EH92+EH93+EJ91+EJ92+EJ93)*Cadeirante/30*GJ$4,IF(C91=3,IF(EG94+EI94=10,Fixo/30*GJ$4+(EG91+EG92+EG93+EI91+EI92+EI93)*Percapita/30*GJ$4+(EH94+EJ94)*Cadeirante/30*GJ$4,IF(EG94+EI94&lt;=9,(EG94+EI94)*Crechee/30*GJ$4)+(EH94+EJ94)*Cadeirante/30*GJ$4+(EG91+EG92+EG93+EI91+EI92+EI93)*Percapita/30*GJ$4)+IF(EG94+EI94&gt;=11,Fixo/30*GJ$4+(EG94+EI94-10)*Crechee/30*GJ$4,0),IF(C91=2,IF(EH91+EH92+EH93+EH94+EJ91+EJ92+EJ93+EJ94=1,Cadeirante/30*GJ$4,IF(EH91+EH92+EH93+EH94+EJ91+EJ92+EJ93+EJ94=2,Fixo/30*GJ$4,IF(EH91+EH92+EH93+EH94+EJ91+EJ92+EJ93+EJ94&gt;2,Fixo/30*GJ$4+(EH91+EH92+EH93+EH94+EJ91+EJ92+EJ93+EJ94-2)*Cadeirante/30*GJ$4)))+(EG91+EG92+EG93+EI91+EI92+EI93)*Percapita/30*GJ$4+(EG94+EI94)*Crechee/30*GJ$4,IF(C91=1,IF(EG91+EG92+EG93+EH91+EH92+EH93+EI91+EI92+EI93+EJ91+EJ92+EJ93&lt;=15,(EG91+EG92+EG93+EI91+EI92+EI93)*Percapita/30*GJ$4,IF(EG91+EG92+EG93+EH91+EH92+EH93+EI91+EI92+EI93+EJ91+EJ92+EJ93&gt;=16,Fixo/30*GJ$4+(EG91+EG92+EG93+EH91+EH92+EH93+EI91+EI92+EI93+EJ91+EJ92-16)*Percapita/30*GJ$4))))))</f>
        <v>0</v>
      </c>
      <c r="GK91" s="178"/>
      <c r="GL91" s="103">
        <f t="shared" si="102"/>
        <v>0</v>
      </c>
      <c r="GM91" s="124"/>
      <c r="GN91" s="104">
        <f>SUMIF(V91:V94,"&lt;0")*Cadeirante/30*GN$4+SUMIF(X91:X94,"&lt;0")*Cadeirante/30*GN$4</f>
        <v>0</v>
      </c>
      <c r="GO91" s="104">
        <f>SUMIF(Z91:Z94,"&lt;0")*Cadeirante/30*GO$4+SUMIF(AB91:AB94,"&lt;0")*Cadeirante/30*GO$4</f>
        <v>0</v>
      </c>
      <c r="GP91" s="104">
        <f>SUMIF(AD91:AD94,"&lt;0")*Cadeirante/30*GP$4+SUMIF(AF91:AF94,"&lt;0")*Cadeirante/30*GP$4</f>
        <v>0</v>
      </c>
      <c r="GQ91" s="104">
        <f>SUMIF(AH91:AH94,"&lt;0")*Cadeirante/30*GQ$4+SUMIF(AJ91:AJ94,"&lt;0")*Cadeirante/30*GQ$4</f>
        <v>0</v>
      </c>
      <c r="GR91" s="104">
        <f>SUMIF(AL91:AL94,"&lt;0")*Cadeirante/30*GR$4+SUMIF(AN91:AN94,"&lt;0")*Cadeirante/30*GR$4</f>
        <v>0</v>
      </c>
      <c r="GS91" s="104">
        <f>SUMIF(AP91:AP94,"&lt;0")*Cadeirante/30*GS$4+SUMIF(AR91:AR94,"&lt;0")*Cadeirante/30*GS$4</f>
        <v>0</v>
      </c>
      <c r="GT91" s="104">
        <f>SUMIF(AT91:AT94,"&lt;0")*Cadeirante/30*GT$4+SUMIF(AV91:AV94,"&lt;0")*Cadeirante/30*GT$4</f>
        <v>0</v>
      </c>
      <c r="GU91" s="104">
        <f>SUMIF(AX91:AX94,"&lt;0")*Cadeirante/30*GU$4+SUMIF(AZ91:AZ94,"&lt;0")*Cadeirante/30*GU$4</f>
        <v>0</v>
      </c>
      <c r="GV91" s="104">
        <f>SUMIF(BB91:BB94,"&lt;0")*Cadeirante/30*GV$4+SUMIF(BD91:BD94,"&lt;0")*Cadeirante/30*GV$4</f>
        <v>0</v>
      </c>
      <c r="GW91" s="104">
        <f>SUMIF(BF91:BF94,"&lt;0")*Cadeirante/30*GW$4+SUMIF(BH91:BH94,"&lt;0")*Cadeirante/30*GW$4</f>
        <v>0</v>
      </c>
      <c r="GX91" s="104">
        <f>SUMIF(BJ91:BJ94,"&lt;0")*Cadeirante/30*GX$4+SUMIF(BL91:BL94,"&lt;0")*Cadeirante/30*GX$4</f>
        <v>0</v>
      </c>
      <c r="GY91" s="104">
        <f>SUMIF(BN91:BN94,"&lt;0")*Cadeirante/30*GY$4+SUMIF(BP91:BP94,"&lt;0")*Cadeirante/30*GY$4</f>
        <v>0</v>
      </c>
      <c r="GZ91" s="104">
        <f>SUMIF(BR91:BR94,"&lt;0")*Cadeirante/30*GZ$4+SUMIF(BT91:BT94,"&lt;0")*Cadeirante/30*GZ$4</f>
        <v>0</v>
      </c>
      <c r="HA91" s="104">
        <f>SUMIF(BV91:BV94,"&lt;0")*Cadeirante/30*HA$4+SUMIF(BX91:BX94,"&lt;0")*Cadeirante/30*HA$4</f>
        <v>0</v>
      </c>
      <c r="HB91" s="104">
        <f>SUMIF(BZ91:BZ94,"&lt;0")*Cadeirante/30*HB$4+SUMIF(CB91:CB94,"&lt;0")*Cadeirante/30*HB$4</f>
        <v>0</v>
      </c>
      <c r="HC91" s="104">
        <f>SUMIF(CD91:CD94,"&lt;0")*Cadeirante/30*HC$4+SUMIF(CF91:CF94,"&lt;0")*Cadeirante/30*HC$4</f>
        <v>0</v>
      </c>
      <c r="HD91" s="104">
        <f>SUMIF(CH91:CH94,"&lt;0")*Cadeirante/30*HD$4+SUMIF(CJ91:CJ94,"&lt;0")*Cadeirante/30*HD$4</f>
        <v>0</v>
      </c>
      <c r="HE91" s="104">
        <f>SUMIF(CL91:CL94,"&lt;0")*Cadeirante/30*HE$4+SUMIF(CN91:CN94,"&lt;0")*Cadeirante/30*HE$4</f>
        <v>0</v>
      </c>
      <c r="HF91" s="104">
        <f>SUMIF(CP91:CP94,"&lt;0")*Cadeirante/30*HF$4+SUMIF(CR91:CR94,"&lt;0")*Cadeirante/30*HF$4</f>
        <v>0</v>
      </c>
      <c r="HG91" s="104">
        <f>SUMIF(CT91:CT94,"&lt;0")*Cadeirante/30*HG$4+SUMIF(CV91:CV94,"&lt;0")*Cadeirante/30*HG$4</f>
        <v>0</v>
      </c>
      <c r="HH91" s="104">
        <f>SUMIF(CX91:CX94,"&lt;0")*Cadeirante/30*HH$4+SUMIF(CZ91:CZ94,"&lt;0")*Cadeirante/30*HH$4</f>
        <v>0</v>
      </c>
      <c r="HI91" s="104">
        <f>SUMIF(DB91:DB94,"&lt;0")*Cadeirante/30*HI$4+SUMIF(DD91:DD94,"&lt;0")*Cadeirante/30*HI$4</f>
        <v>0</v>
      </c>
      <c r="HJ91" s="104">
        <f>SUMIF(DF91:DF94,"&lt;0")*Cadeirante/30*HJ$4+SUMIF(DH91:DH94,"&lt;0")*Cadeirante/30*HJ$4</f>
        <v>0</v>
      </c>
      <c r="HK91" s="104">
        <f>SUMIF(DJ91:DJ94,"&lt;0")*Cadeirante/30*HK$4+SUMIF(DL91:DL94,"&lt;0")*Cadeirante/30*HK$4</f>
        <v>0</v>
      </c>
      <c r="HL91" s="104">
        <f>SUMIF(DN91:DN94,"&lt;0")*Cadeirante/30*HL$4+SUMIF(DP91:DP94,"&lt;0")*Cadeirante/30*HL$4</f>
        <v>0</v>
      </c>
      <c r="HM91" s="104">
        <f>SUMIF(DR91:DR94,"&lt;0")*Cadeirante/30*HM$4+SUMIF(DT91:DT94,"&lt;0")*Cadeirante/30*HM$4</f>
        <v>0</v>
      </c>
      <c r="HN91" s="104">
        <f>SUMIF(DV91:DV94,"&lt;0")*Cadeirante/30*HN$4+SUMIF(DX91:DX94,"&lt;0")*Cadeirante/30*HN$4</f>
        <v>0</v>
      </c>
      <c r="HO91" s="104">
        <f>SUMIF(DZ91:DZ94,"&lt;0")*Cadeirante/30*HO$4+SUMIF(EB91:EB94,"&lt;0")*Cadeirante/30*HO$4</f>
        <v>0</v>
      </c>
      <c r="HP91" s="104">
        <f>SUMIF(ED91:ED94,"&lt;0")*Cadeirante/30*HP$4+SUMIF(EF91:EF94,"&lt;0")*Cadeirante/30*HP$4</f>
        <v>0</v>
      </c>
      <c r="HQ91" s="64"/>
      <c r="HR91" s="64"/>
      <c r="HS91" s="64"/>
      <c r="HT91" s="64"/>
      <c r="HU91" s="64"/>
      <c r="HV91" s="64"/>
      <c r="HW91" s="176">
        <v>17629.309999999998</v>
      </c>
      <c r="HX91" s="64"/>
      <c r="HY91" s="280">
        <f>IF(ISTEXT(EM91), VALUE(EM91), EM91)</f>
        <v>0</v>
      </c>
      <c r="HZ91" s="280">
        <f>IF(ISTEXT(EN91), VALUE(EN91), EN91)</f>
        <v>0</v>
      </c>
      <c r="IA91" s="280">
        <f>IF(ISTEXT(EO91), VALUE(EO91), EO91)</f>
        <v>0</v>
      </c>
      <c r="IB91" s="64" t="b">
        <f>HW91=FE91</f>
        <v>0</v>
      </c>
      <c r="IC91" s="64"/>
    </row>
    <row r="92" spans="1:237" s="106" customFormat="1" ht="22.5" customHeight="1" x14ac:dyDescent="0.25">
      <c r="A92" s="368" t="s">
        <v>3264</v>
      </c>
      <c r="B92" s="369" t="s">
        <v>3265</v>
      </c>
      <c r="C92" s="370" t="s">
        <v>3193</v>
      </c>
      <c r="D92" s="371" t="s">
        <v>3266</v>
      </c>
      <c r="E92" s="371" t="s">
        <v>3267</v>
      </c>
      <c r="F92" s="372" t="s">
        <v>3181</v>
      </c>
      <c r="G92" s="372" t="s">
        <v>3182</v>
      </c>
      <c r="H92" s="373" t="s">
        <v>2812</v>
      </c>
      <c r="I92" s="374" t="s">
        <v>2812</v>
      </c>
      <c r="J92" s="421" t="s">
        <v>3183</v>
      </c>
      <c r="K92" s="421" t="s">
        <v>3185</v>
      </c>
      <c r="L92" s="329">
        <f>CONTINUA!BV92</f>
        <v>0</v>
      </c>
      <c r="M92" s="329">
        <f>CONTINUA!BW92</f>
        <v>0</v>
      </c>
      <c r="N92" s="895"/>
      <c r="O92" s="896" t="s">
        <v>3421</v>
      </c>
      <c r="P92" s="897">
        <v>0</v>
      </c>
      <c r="Q92" s="400">
        <v>50</v>
      </c>
      <c r="R92" s="401"/>
      <c r="S92" s="400">
        <v>4</v>
      </c>
      <c r="T92" s="401"/>
      <c r="U92" s="400"/>
      <c r="V92" s="401"/>
      <c r="W92" s="400"/>
      <c r="X92" s="401"/>
      <c r="Y92" s="400"/>
      <c r="Z92" s="401"/>
      <c r="AA92" s="400"/>
      <c r="AB92" s="401"/>
      <c r="AC92" s="400"/>
      <c r="AD92" s="401"/>
      <c r="AE92" s="400"/>
      <c r="AF92" s="401"/>
      <c r="AG92" s="400"/>
      <c r="AH92" s="401"/>
      <c r="AI92" s="400"/>
      <c r="AJ92" s="401"/>
      <c r="AK92" s="400"/>
      <c r="AL92" s="401"/>
      <c r="AM92" s="400"/>
      <c r="AN92" s="401"/>
      <c r="AO92" s="400"/>
      <c r="AP92" s="401"/>
      <c r="AQ92" s="400"/>
      <c r="AR92" s="401"/>
      <c r="AS92" s="400"/>
      <c r="AT92" s="401"/>
      <c r="AU92" s="400"/>
      <c r="AV92" s="401"/>
      <c r="AW92" s="400"/>
      <c r="AX92" s="401"/>
      <c r="AY92" s="400"/>
      <c r="AZ92" s="401"/>
      <c r="BA92" s="400"/>
      <c r="BB92" s="401"/>
      <c r="BC92" s="400"/>
      <c r="BD92" s="401"/>
      <c r="BE92" s="400"/>
      <c r="BF92" s="401"/>
      <c r="BG92" s="400"/>
      <c r="BH92" s="401"/>
      <c r="BI92" s="400"/>
      <c r="BJ92" s="401"/>
      <c r="BK92" s="400"/>
      <c r="BL92" s="401"/>
      <c r="BM92" s="400">
        <v>-1</v>
      </c>
      <c r="BN92" s="401"/>
      <c r="BO92" s="400"/>
      <c r="BP92" s="401"/>
      <c r="BQ92" s="400"/>
      <c r="BR92" s="401"/>
      <c r="BS92" s="400"/>
      <c r="BT92" s="401"/>
      <c r="BU92" s="400"/>
      <c r="BV92" s="401"/>
      <c r="BW92" s="400"/>
      <c r="BX92" s="401"/>
      <c r="BY92" s="400"/>
      <c r="BZ92" s="401"/>
      <c r="CA92" s="400"/>
      <c r="CB92" s="401"/>
      <c r="CC92" s="400"/>
      <c r="CD92" s="401"/>
      <c r="CE92" s="400"/>
      <c r="CF92" s="401"/>
      <c r="CG92" s="400"/>
      <c r="CH92" s="401"/>
      <c r="CI92" s="400"/>
      <c r="CJ92" s="401"/>
      <c r="CK92" s="400"/>
      <c r="CL92" s="401"/>
      <c r="CM92" s="400"/>
      <c r="CN92" s="401"/>
      <c r="CO92" s="400"/>
      <c r="CP92" s="401"/>
      <c r="CQ92" s="400"/>
      <c r="CR92" s="401"/>
      <c r="CS92" s="400"/>
      <c r="CT92" s="401"/>
      <c r="CU92" s="400"/>
      <c r="CV92" s="401"/>
      <c r="CW92" s="400"/>
      <c r="CX92" s="401"/>
      <c r="CY92" s="400"/>
      <c r="CZ92" s="401"/>
      <c r="DA92" s="400"/>
      <c r="DB92" s="401"/>
      <c r="DC92" s="400"/>
      <c r="DD92" s="401"/>
      <c r="DE92" s="400"/>
      <c r="DF92" s="401"/>
      <c r="DG92" s="400"/>
      <c r="DH92" s="401"/>
      <c r="DI92" s="400"/>
      <c r="DJ92" s="401"/>
      <c r="DK92" s="400"/>
      <c r="DL92" s="401"/>
      <c r="DM92" s="400"/>
      <c r="DN92" s="401"/>
      <c r="DO92" s="400"/>
      <c r="DP92" s="401"/>
      <c r="DQ92" s="400"/>
      <c r="DR92" s="401"/>
      <c r="DS92" s="400"/>
      <c r="DT92" s="401"/>
      <c r="DU92" s="400"/>
      <c r="DV92" s="401"/>
      <c r="DW92" s="400"/>
      <c r="DX92" s="401"/>
      <c r="DY92" s="400"/>
      <c r="DZ92" s="401"/>
      <c r="EA92" s="400"/>
      <c r="EB92" s="401"/>
      <c r="EC92" s="400"/>
      <c r="ED92" s="401"/>
      <c r="EE92" s="400"/>
      <c r="EF92" s="401"/>
      <c r="EG92" s="400"/>
      <c r="EH92" s="401"/>
      <c r="EI92" s="400"/>
      <c r="EJ92" s="447"/>
      <c r="EK92" s="511"/>
      <c r="EL92" s="514"/>
      <c r="EM92" s="448"/>
      <c r="EN92" s="344"/>
      <c r="EO92" s="345"/>
      <c r="EP92" s="171">
        <f t="shared" si="95"/>
        <v>50</v>
      </c>
      <c r="EQ92" s="171">
        <f t="shared" si="96"/>
        <v>-1</v>
      </c>
      <c r="ER92" s="171">
        <f t="shared" si="97"/>
        <v>4</v>
      </c>
      <c r="ES92" s="171">
        <f t="shared" si="98"/>
        <v>0</v>
      </c>
      <c r="ET92" s="171">
        <f t="shared" si="99"/>
        <v>0</v>
      </c>
      <c r="EU92" s="171">
        <f t="shared" si="100"/>
        <v>0</v>
      </c>
      <c r="EV92" s="172">
        <f t="shared" si="101"/>
        <v>53</v>
      </c>
      <c r="EW92" s="173"/>
      <c r="EX92" s="248">
        <f t="shared" si="118"/>
        <v>0</v>
      </c>
      <c r="EY92" s="174">
        <f>(L92*regular)+(M92*Cadeirantee)</f>
        <v>0</v>
      </c>
      <c r="EZ92" s="249">
        <f>SUMIF(FG92:GJ92,"&gt;0")</f>
        <v>0</v>
      </c>
      <c r="FA92" s="249">
        <f>SUMIF(FG92:GJ92,"&lt;0")+SUMIF(GN92:HP92,"&lt;0")</f>
        <v>0</v>
      </c>
      <c r="FB92" s="174">
        <v>0</v>
      </c>
      <c r="FC92" s="126">
        <f>N92*km*'VALORES TABELA'!$B$13</f>
        <v>0</v>
      </c>
      <c r="FD92" s="250">
        <f t="shared" ref="FD92:FD95" si="119">GL92</f>
        <v>0</v>
      </c>
      <c r="FE92" s="105"/>
      <c r="FF92" s="119"/>
      <c r="FG92" s="119"/>
      <c r="FH92" s="119"/>
      <c r="FI92" s="119"/>
      <c r="FJ92" s="119"/>
      <c r="FK92" s="119"/>
      <c r="FL92" s="119"/>
      <c r="FM92" s="119"/>
      <c r="FN92" s="119"/>
      <c r="FO92" s="119"/>
      <c r="FP92" s="119"/>
      <c r="FQ92" s="119"/>
      <c r="FR92" s="119"/>
      <c r="FS92" s="119"/>
      <c r="FT92" s="119"/>
      <c r="FU92" s="119"/>
      <c r="FV92" s="119"/>
      <c r="FW92" s="119"/>
      <c r="FX92" s="119"/>
      <c r="FY92" s="119"/>
      <c r="FZ92" s="119"/>
      <c r="GA92" s="119"/>
      <c r="GB92" s="119"/>
      <c r="GC92" s="119"/>
      <c r="GD92" s="119"/>
      <c r="GE92" s="119"/>
      <c r="GF92" s="119"/>
      <c r="GG92" s="119"/>
      <c r="GH92" s="119"/>
      <c r="GI92" s="119"/>
      <c r="GJ92" s="119"/>
      <c r="GK92" s="251"/>
      <c r="GL92" s="103">
        <f t="shared" si="102"/>
        <v>0</v>
      </c>
      <c r="GM92" s="124"/>
      <c r="GN92" s="104"/>
      <c r="GO92" s="104"/>
      <c r="GP92" s="104"/>
      <c r="GQ92" s="104"/>
      <c r="GR92" s="104"/>
      <c r="GS92" s="104"/>
      <c r="GT92" s="104"/>
      <c r="GU92" s="104"/>
      <c r="GV92" s="104"/>
      <c r="GW92" s="104"/>
      <c r="GX92" s="104"/>
      <c r="GY92" s="104"/>
      <c r="GZ92" s="104"/>
      <c r="HA92" s="104"/>
      <c r="HB92" s="104"/>
      <c r="HC92" s="104"/>
      <c r="HD92" s="104"/>
      <c r="HE92" s="104"/>
      <c r="HF92" s="104"/>
      <c r="HG92" s="104"/>
      <c r="HH92" s="104"/>
      <c r="HI92" s="104"/>
      <c r="HJ92" s="104"/>
      <c r="HK92" s="104"/>
      <c r="HL92" s="104"/>
      <c r="HM92" s="104"/>
      <c r="HN92" s="104"/>
      <c r="HO92" s="104"/>
      <c r="HP92" s="104"/>
      <c r="HQ92" s="64"/>
      <c r="HR92" s="64"/>
      <c r="HS92" s="64"/>
      <c r="HT92" s="64"/>
      <c r="HU92" s="64"/>
      <c r="HV92" s="64"/>
      <c r="HW92" s="105"/>
      <c r="HX92" s="64"/>
      <c r="HY92" s="280">
        <f t="shared" ref="HY92:HY95" si="120">IF(ISTEXT(EM92), VALUE(EM92), EM92)</f>
        <v>0</v>
      </c>
      <c r="HZ92" s="280">
        <f t="shared" ref="HZ92:HZ95" si="121">IF(ISTEXT(EN92), VALUE(EN92), EN92)</f>
        <v>0</v>
      </c>
      <c r="IA92" s="280">
        <f t="shared" ref="IA92:IA95" si="122">IF(ISTEXT(EO92), VALUE(EO92), EO92)</f>
        <v>0</v>
      </c>
      <c r="IB92" s="64"/>
      <c r="IC92" s="64"/>
    </row>
    <row r="93" spans="1:237" s="106" customFormat="1" ht="22.5" customHeight="1" x14ac:dyDescent="0.25">
      <c r="A93" s="368" t="s">
        <v>3264</v>
      </c>
      <c r="B93" s="369" t="s">
        <v>3265</v>
      </c>
      <c r="C93" s="375" t="s">
        <v>3193</v>
      </c>
      <c r="D93" s="371" t="s">
        <v>3266</v>
      </c>
      <c r="E93" s="371" t="s">
        <v>3267</v>
      </c>
      <c r="F93" s="376" t="s">
        <v>3181</v>
      </c>
      <c r="G93" s="376" t="s">
        <v>3182</v>
      </c>
      <c r="H93" s="373" t="s">
        <v>2812</v>
      </c>
      <c r="I93" s="374" t="s">
        <v>2812</v>
      </c>
      <c r="J93" s="421" t="s">
        <v>3183</v>
      </c>
      <c r="K93" s="422" t="s">
        <v>3186</v>
      </c>
      <c r="L93" s="329">
        <f>CONTINUA!BV93</f>
        <v>0</v>
      </c>
      <c r="M93" s="329">
        <f>CONTINUA!BW93</f>
        <v>0</v>
      </c>
      <c r="N93" s="895"/>
      <c r="O93" s="896" t="s">
        <v>3421</v>
      </c>
      <c r="P93" s="897">
        <v>0</v>
      </c>
      <c r="Q93" s="400"/>
      <c r="R93" s="401"/>
      <c r="S93" s="400"/>
      <c r="T93" s="401"/>
      <c r="U93" s="400"/>
      <c r="V93" s="401"/>
      <c r="W93" s="400"/>
      <c r="X93" s="401"/>
      <c r="Y93" s="400"/>
      <c r="Z93" s="401"/>
      <c r="AA93" s="400"/>
      <c r="AB93" s="401"/>
      <c r="AC93" s="400"/>
      <c r="AD93" s="401"/>
      <c r="AE93" s="400"/>
      <c r="AF93" s="401"/>
      <c r="AG93" s="400"/>
      <c r="AH93" s="401"/>
      <c r="AI93" s="400"/>
      <c r="AJ93" s="401"/>
      <c r="AK93" s="400"/>
      <c r="AL93" s="401"/>
      <c r="AM93" s="400"/>
      <c r="AN93" s="401"/>
      <c r="AO93" s="400"/>
      <c r="AP93" s="401"/>
      <c r="AQ93" s="400"/>
      <c r="AR93" s="401"/>
      <c r="AS93" s="400"/>
      <c r="AT93" s="401"/>
      <c r="AU93" s="400"/>
      <c r="AV93" s="401"/>
      <c r="AW93" s="400"/>
      <c r="AX93" s="401"/>
      <c r="AY93" s="400"/>
      <c r="AZ93" s="401"/>
      <c r="BA93" s="400"/>
      <c r="BB93" s="401"/>
      <c r="BC93" s="400"/>
      <c r="BD93" s="401"/>
      <c r="BE93" s="400"/>
      <c r="BF93" s="401"/>
      <c r="BG93" s="400"/>
      <c r="BH93" s="401"/>
      <c r="BI93" s="400"/>
      <c r="BJ93" s="401"/>
      <c r="BK93" s="400"/>
      <c r="BL93" s="401"/>
      <c r="BM93" s="400"/>
      <c r="BN93" s="401"/>
      <c r="BO93" s="400"/>
      <c r="BP93" s="401"/>
      <c r="BQ93" s="400"/>
      <c r="BR93" s="401"/>
      <c r="BS93" s="400"/>
      <c r="BT93" s="401"/>
      <c r="BU93" s="400"/>
      <c r="BV93" s="401"/>
      <c r="BW93" s="400"/>
      <c r="BX93" s="401"/>
      <c r="BY93" s="400"/>
      <c r="BZ93" s="401"/>
      <c r="CA93" s="400"/>
      <c r="CB93" s="401"/>
      <c r="CC93" s="400"/>
      <c r="CD93" s="401"/>
      <c r="CE93" s="400"/>
      <c r="CF93" s="401"/>
      <c r="CG93" s="400"/>
      <c r="CH93" s="401"/>
      <c r="CI93" s="400"/>
      <c r="CJ93" s="401"/>
      <c r="CK93" s="400"/>
      <c r="CL93" s="401"/>
      <c r="CM93" s="400"/>
      <c r="CN93" s="401"/>
      <c r="CO93" s="400"/>
      <c r="CP93" s="401"/>
      <c r="CQ93" s="400"/>
      <c r="CR93" s="401"/>
      <c r="CS93" s="400"/>
      <c r="CT93" s="401"/>
      <c r="CU93" s="400"/>
      <c r="CV93" s="401"/>
      <c r="CW93" s="400"/>
      <c r="CX93" s="401"/>
      <c r="CY93" s="400"/>
      <c r="CZ93" s="401"/>
      <c r="DA93" s="400"/>
      <c r="DB93" s="401"/>
      <c r="DC93" s="400"/>
      <c r="DD93" s="401"/>
      <c r="DE93" s="400"/>
      <c r="DF93" s="401"/>
      <c r="DG93" s="400"/>
      <c r="DH93" s="401"/>
      <c r="DI93" s="400"/>
      <c r="DJ93" s="401"/>
      <c r="DK93" s="400"/>
      <c r="DL93" s="401"/>
      <c r="DM93" s="400"/>
      <c r="DN93" s="401"/>
      <c r="DO93" s="400"/>
      <c r="DP93" s="401"/>
      <c r="DQ93" s="400"/>
      <c r="DR93" s="401"/>
      <c r="DS93" s="400"/>
      <c r="DT93" s="401"/>
      <c r="DU93" s="400"/>
      <c r="DV93" s="401"/>
      <c r="DW93" s="400"/>
      <c r="DX93" s="401"/>
      <c r="DY93" s="400"/>
      <c r="DZ93" s="401"/>
      <c r="EA93" s="400"/>
      <c r="EB93" s="401"/>
      <c r="EC93" s="400"/>
      <c r="ED93" s="401"/>
      <c r="EE93" s="400"/>
      <c r="EF93" s="401"/>
      <c r="EG93" s="400"/>
      <c r="EH93" s="401"/>
      <c r="EI93" s="400"/>
      <c r="EJ93" s="447"/>
      <c r="EK93" s="511"/>
      <c r="EL93" s="514"/>
      <c r="EM93" s="448"/>
      <c r="EN93" s="344"/>
      <c r="EO93" s="345"/>
      <c r="EP93" s="171">
        <f t="shared" si="95"/>
        <v>0</v>
      </c>
      <c r="EQ93" s="171">
        <f t="shared" si="96"/>
        <v>0</v>
      </c>
      <c r="ER93" s="171">
        <f t="shared" si="97"/>
        <v>0</v>
      </c>
      <c r="ES93" s="171">
        <f t="shared" si="98"/>
        <v>0</v>
      </c>
      <c r="ET93" s="171">
        <f t="shared" si="99"/>
        <v>0</v>
      </c>
      <c r="EU93" s="171">
        <f t="shared" si="100"/>
        <v>0</v>
      </c>
      <c r="EV93" s="172">
        <f t="shared" si="101"/>
        <v>0</v>
      </c>
      <c r="EW93" s="125"/>
      <c r="EX93" s="248">
        <f t="shared" si="118"/>
        <v>0</v>
      </c>
      <c r="EY93" s="174">
        <f>(L93*regular)+(M93*Cadeirantee)</f>
        <v>0</v>
      </c>
      <c r="EZ93" s="249">
        <f>SUMIF(FG93:GJ93,"&gt;0")</f>
        <v>0</v>
      </c>
      <c r="FA93" s="249">
        <f>SUMIF(FG93:GJ93,"&lt;0")+SUMIF(GN93:HP93,"&lt;0")</f>
        <v>0</v>
      </c>
      <c r="FB93" s="174">
        <v>0</v>
      </c>
      <c r="FC93" s="126">
        <f>N93*km*'VALORES TABELA'!$B$13</f>
        <v>0</v>
      </c>
      <c r="FD93" s="250">
        <f t="shared" si="119"/>
        <v>0</v>
      </c>
      <c r="FE93" s="105"/>
      <c r="FF93" s="108"/>
      <c r="FG93" s="108"/>
      <c r="FH93" s="108"/>
      <c r="FI93" s="108"/>
      <c r="FJ93" s="108"/>
      <c r="FK93" s="108"/>
      <c r="FL93" s="108"/>
      <c r="FM93" s="108"/>
      <c r="FN93" s="108"/>
      <c r="FO93" s="108"/>
      <c r="FP93" s="108"/>
      <c r="FQ93" s="108"/>
      <c r="FR93" s="108"/>
      <c r="FS93" s="108"/>
      <c r="FT93" s="108"/>
      <c r="FU93" s="108"/>
      <c r="FV93" s="108"/>
      <c r="FW93" s="108"/>
      <c r="FX93" s="108"/>
      <c r="FY93" s="108"/>
      <c r="FZ93" s="108"/>
      <c r="GA93" s="108"/>
      <c r="GB93" s="108"/>
      <c r="GC93" s="108"/>
      <c r="GD93" s="108"/>
      <c r="GE93" s="108"/>
      <c r="GF93" s="108"/>
      <c r="GG93" s="108"/>
      <c r="GH93" s="108"/>
      <c r="GI93" s="108"/>
      <c r="GJ93" s="108"/>
      <c r="GK93" s="251"/>
      <c r="GL93" s="103">
        <f t="shared" si="102"/>
        <v>0</v>
      </c>
      <c r="GM93" s="124"/>
      <c r="GN93" s="104"/>
      <c r="GO93" s="104"/>
      <c r="GP93" s="104"/>
      <c r="GQ93" s="104"/>
      <c r="GR93" s="104"/>
      <c r="GS93" s="104"/>
      <c r="GT93" s="104"/>
      <c r="GU93" s="104"/>
      <c r="GV93" s="104"/>
      <c r="GW93" s="104"/>
      <c r="GX93" s="104"/>
      <c r="GY93" s="104"/>
      <c r="GZ93" s="104"/>
      <c r="HA93" s="104"/>
      <c r="HB93" s="104"/>
      <c r="HC93" s="104"/>
      <c r="HD93" s="104"/>
      <c r="HE93" s="104"/>
      <c r="HF93" s="104"/>
      <c r="HG93" s="104"/>
      <c r="HH93" s="104"/>
      <c r="HI93" s="104"/>
      <c r="HJ93" s="104"/>
      <c r="HK93" s="104"/>
      <c r="HL93" s="104"/>
      <c r="HM93" s="104"/>
      <c r="HN93" s="104"/>
      <c r="HO93" s="104"/>
      <c r="HP93" s="104"/>
      <c r="HQ93" s="64"/>
      <c r="HR93" s="64"/>
      <c r="HS93" s="64"/>
      <c r="HT93" s="64"/>
      <c r="HU93" s="64"/>
      <c r="HV93" s="64"/>
      <c r="HW93" s="105"/>
      <c r="HX93" s="64"/>
      <c r="HY93" s="280">
        <f t="shared" si="120"/>
        <v>0</v>
      </c>
      <c r="HZ93" s="280">
        <f t="shared" si="121"/>
        <v>0</v>
      </c>
      <c r="IA93" s="280">
        <f t="shared" si="122"/>
        <v>0</v>
      </c>
      <c r="IB93" s="64"/>
      <c r="IC93" s="64"/>
    </row>
    <row r="94" spans="1:237" s="106" customFormat="1" ht="22.5" customHeight="1" x14ac:dyDescent="0.25">
      <c r="A94" s="368" t="s">
        <v>3264</v>
      </c>
      <c r="B94" s="369" t="s">
        <v>3265</v>
      </c>
      <c r="C94" s="375" t="s">
        <v>3193</v>
      </c>
      <c r="D94" s="371" t="s">
        <v>3266</v>
      </c>
      <c r="E94" s="371" t="s">
        <v>3267</v>
      </c>
      <c r="F94" s="376" t="s">
        <v>3181</v>
      </c>
      <c r="G94" s="376" t="s">
        <v>3182</v>
      </c>
      <c r="H94" s="373" t="s">
        <v>2812</v>
      </c>
      <c r="I94" s="374" t="s">
        <v>2812</v>
      </c>
      <c r="J94" s="421" t="s">
        <v>3183</v>
      </c>
      <c r="K94" s="423" t="s">
        <v>3187</v>
      </c>
      <c r="L94" s="329">
        <f>CONTINUA!BV94</f>
        <v>0</v>
      </c>
      <c r="M94" s="329">
        <f>CONTINUA!BW94</f>
        <v>0</v>
      </c>
      <c r="N94" s="895"/>
      <c r="O94" s="896" t="s">
        <v>3421</v>
      </c>
      <c r="P94" s="897">
        <v>0</v>
      </c>
      <c r="Q94" s="400"/>
      <c r="R94" s="401"/>
      <c r="S94" s="400"/>
      <c r="T94" s="401"/>
      <c r="U94" s="400"/>
      <c r="V94" s="401"/>
      <c r="W94" s="400"/>
      <c r="X94" s="401"/>
      <c r="Y94" s="400"/>
      <c r="Z94" s="401"/>
      <c r="AA94" s="400"/>
      <c r="AB94" s="401"/>
      <c r="AC94" s="400"/>
      <c r="AD94" s="401"/>
      <c r="AE94" s="400"/>
      <c r="AF94" s="401"/>
      <c r="AG94" s="400"/>
      <c r="AH94" s="401"/>
      <c r="AI94" s="400"/>
      <c r="AJ94" s="401"/>
      <c r="AK94" s="400"/>
      <c r="AL94" s="401"/>
      <c r="AM94" s="400"/>
      <c r="AN94" s="401"/>
      <c r="AO94" s="400"/>
      <c r="AP94" s="401"/>
      <c r="AQ94" s="400"/>
      <c r="AR94" s="401"/>
      <c r="AS94" s="400"/>
      <c r="AT94" s="401"/>
      <c r="AU94" s="400"/>
      <c r="AV94" s="401"/>
      <c r="AW94" s="400"/>
      <c r="AX94" s="401"/>
      <c r="AY94" s="400"/>
      <c r="AZ94" s="401"/>
      <c r="BA94" s="400"/>
      <c r="BB94" s="401"/>
      <c r="BC94" s="400"/>
      <c r="BD94" s="401"/>
      <c r="BE94" s="400"/>
      <c r="BF94" s="401"/>
      <c r="BG94" s="400"/>
      <c r="BH94" s="401"/>
      <c r="BI94" s="400"/>
      <c r="BJ94" s="401"/>
      <c r="BK94" s="400"/>
      <c r="BL94" s="401"/>
      <c r="BM94" s="400"/>
      <c r="BN94" s="401"/>
      <c r="BO94" s="400"/>
      <c r="BP94" s="401"/>
      <c r="BQ94" s="400"/>
      <c r="BR94" s="401"/>
      <c r="BS94" s="400"/>
      <c r="BT94" s="401"/>
      <c r="BU94" s="400"/>
      <c r="BV94" s="401"/>
      <c r="BW94" s="400"/>
      <c r="BX94" s="401"/>
      <c r="BY94" s="400"/>
      <c r="BZ94" s="401"/>
      <c r="CA94" s="400"/>
      <c r="CB94" s="401"/>
      <c r="CC94" s="400"/>
      <c r="CD94" s="401"/>
      <c r="CE94" s="400"/>
      <c r="CF94" s="401"/>
      <c r="CG94" s="400"/>
      <c r="CH94" s="401"/>
      <c r="CI94" s="400"/>
      <c r="CJ94" s="401"/>
      <c r="CK94" s="400"/>
      <c r="CL94" s="401"/>
      <c r="CM94" s="400"/>
      <c r="CN94" s="401"/>
      <c r="CO94" s="400"/>
      <c r="CP94" s="401"/>
      <c r="CQ94" s="400"/>
      <c r="CR94" s="401"/>
      <c r="CS94" s="400"/>
      <c r="CT94" s="401"/>
      <c r="CU94" s="400"/>
      <c r="CV94" s="401"/>
      <c r="CW94" s="400"/>
      <c r="CX94" s="401"/>
      <c r="CY94" s="400"/>
      <c r="CZ94" s="401"/>
      <c r="DA94" s="400"/>
      <c r="DB94" s="401"/>
      <c r="DC94" s="400"/>
      <c r="DD94" s="401"/>
      <c r="DE94" s="400"/>
      <c r="DF94" s="401"/>
      <c r="DG94" s="400"/>
      <c r="DH94" s="401"/>
      <c r="DI94" s="400"/>
      <c r="DJ94" s="401"/>
      <c r="DK94" s="400"/>
      <c r="DL94" s="401"/>
      <c r="DM94" s="400"/>
      <c r="DN94" s="401"/>
      <c r="DO94" s="400"/>
      <c r="DP94" s="401"/>
      <c r="DQ94" s="400"/>
      <c r="DR94" s="401"/>
      <c r="DS94" s="400"/>
      <c r="DT94" s="401"/>
      <c r="DU94" s="400"/>
      <c r="DV94" s="401"/>
      <c r="DW94" s="400"/>
      <c r="DX94" s="401"/>
      <c r="DY94" s="400"/>
      <c r="DZ94" s="401"/>
      <c r="EA94" s="400"/>
      <c r="EB94" s="401"/>
      <c r="EC94" s="400"/>
      <c r="ED94" s="401"/>
      <c r="EE94" s="400"/>
      <c r="EF94" s="401"/>
      <c r="EG94" s="400"/>
      <c r="EH94" s="401"/>
      <c r="EI94" s="400"/>
      <c r="EJ94" s="447"/>
      <c r="EK94" s="511"/>
      <c r="EL94" s="514"/>
      <c r="EM94" s="448"/>
      <c r="EN94" s="344"/>
      <c r="EO94" s="345"/>
      <c r="EP94" s="171">
        <f t="shared" si="95"/>
        <v>0</v>
      </c>
      <c r="EQ94" s="171">
        <f t="shared" si="96"/>
        <v>0</v>
      </c>
      <c r="ER94" s="171">
        <f t="shared" si="97"/>
        <v>0</v>
      </c>
      <c r="ES94" s="171">
        <f t="shared" si="98"/>
        <v>0</v>
      </c>
      <c r="ET94" s="171">
        <f t="shared" si="99"/>
        <v>0</v>
      </c>
      <c r="EU94" s="171">
        <f t="shared" si="100"/>
        <v>0</v>
      </c>
      <c r="EV94" s="172">
        <f t="shared" si="101"/>
        <v>0</v>
      </c>
      <c r="EW94" s="127"/>
      <c r="EX94" s="248">
        <f t="shared" si="118"/>
        <v>0</v>
      </c>
      <c r="EY94" s="174">
        <f>(L94*regular)+(M94*Cadeirantee)</f>
        <v>0</v>
      </c>
      <c r="EZ94" s="249">
        <f>SUMIF(FG94:GJ94,"&gt;0")</f>
        <v>0</v>
      </c>
      <c r="FA94" s="249">
        <f>SUMIF(FG94:GJ94,"&lt;0")+SUMIF(GN94:HP94,"&lt;0")</f>
        <v>0</v>
      </c>
      <c r="FB94" s="174">
        <v>0</v>
      </c>
      <c r="FC94" s="126">
        <f>N94*km*'VALORES TABELA'!$B$13</f>
        <v>0</v>
      </c>
      <c r="FD94" s="250">
        <f t="shared" si="119"/>
        <v>0</v>
      </c>
      <c r="FE94" s="105"/>
      <c r="FF94" s="118"/>
      <c r="FG94" s="118"/>
      <c r="FH94" s="118"/>
      <c r="FI94" s="118"/>
      <c r="FJ94" s="118"/>
      <c r="FK94" s="118"/>
      <c r="FL94" s="118"/>
      <c r="FM94" s="118"/>
      <c r="FN94" s="118"/>
      <c r="FO94" s="118"/>
      <c r="FP94" s="118"/>
      <c r="FQ94" s="118"/>
      <c r="FR94" s="118"/>
      <c r="FS94" s="118"/>
      <c r="FT94" s="118"/>
      <c r="FU94" s="118"/>
      <c r="FV94" s="118"/>
      <c r="FW94" s="118"/>
      <c r="FX94" s="118"/>
      <c r="FY94" s="118"/>
      <c r="FZ94" s="118"/>
      <c r="GA94" s="118"/>
      <c r="GB94" s="118"/>
      <c r="GC94" s="118"/>
      <c r="GD94" s="118"/>
      <c r="GE94" s="118"/>
      <c r="GF94" s="118"/>
      <c r="GG94" s="118"/>
      <c r="GH94" s="118"/>
      <c r="GI94" s="118"/>
      <c r="GJ94" s="118"/>
      <c r="GK94" s="252"/>
      <c r="GL94" s="103">
        <f t="shared" si="102"/>
        <v>0</v>
      </c>
      <c r="GM94" s="124"/>
      <c r="GN94" s="104"/>
      <c r="GO94" s="104"/>
      <c r="GP94" s="104"/>
      <c r="GQ94" s="104"/>
      <c r="GR94" s="104"/>
      <c r="GS94" s="104"/>
      <c r="GT94" s="104"/>
      <c r="GU94" s="104"/>
      <c r="GV94" s="104"/>
      <c r="GW94" s="104"/>
      <c r="GX94" s="104"/>
      <c r="GY94" s="104"/>
      <c r="GZ94" s="104"/>
      <c r="HA94" s="104"/>
      <c r="HB94" s="104"/>
      <c r="HC94" s="104"/>
      <c r="HD94" s="104"/>
      <c r="HE94" s="104"/>
      <c r="HF94" s="104"/>
      <c r="HG94" s="104"/>
      <c r="HH94" s="104"/>
      <c r="HI94" s="104"/>
      <c r="HJ94" s="104"/>
      <c r="HK94" s="104"/>
      <c r="HL94" s="104"/>
      <c r="HM94" s="104"/>
      <c r="HN94" s="104"/>
      <c r="HO94" s="104"/>
      <c r="HP94" s="104"/>
      <c r="HQ94" s="64"/>
      <c r="HR94" s="65"/>
      <c r="HS94" s="65"/>
      <c r="HT94" s="65"/>
      <c r="HU94" s="65"/>
      <c r="HV94" s="65"/>
      <c r="HW94" s="105"/>
      <c r="HX94" s="65"/>
      <c r="HY94" s="280">
        <f t="shared" si="120"/>
        <v>0</v>
      </c>
      <c r="HZ94" s="280">
        <f t="shared" si="121"/>
        <v>0</v>
      </c>
      <c r="IA94" s="280">
        <f t="shared" si="122"/>
        <v>0</v>
      </c>
      <c r="IB94" s="65"/>
      <c r="IC94" s="65"/>
    </row>
    <row r="95" spans="1:237" s="106" customFormat="1" ht="22.5" customHeight="1" thickBot="1" x14ac:dyDescent="0.3">
      <c r="A95" s="377" t="s">
        <v>3264</v>
      </c>
      <c r="B95" s="378" t="s">
        <v>3265</v>
      </c>
      <c r="C95" s="379" t="s">
        <v>3193</v>
      </c>
      <c r="D95" s="380" t="s">
        <v>3266</v>
      </c>
      <c r="E95" s="380" t="s">
        <v>3267</v>
      </c>
      <c r="F95" s="381" t="s">
        <v>3181</v>
      </c>
      <c r="G95" s="381" t="s">
        <v>3182</v>
      </c>
      <c r="H95" s="382" t="s">
        <v>2812</v>
      </c>
      <c r="I95" s="383" t="s">
        <v>2812</v>
      </c>
      <c r="J95" s="421" t="s">
        <v>3183</v>
      </c>
      <c r="K95" s="424" t="s">
        <v>60</v>
      </c>
      <c r="L95" s="329">
        <f>CONTINUA!BV95</f>
        <v>0</v>
      </c>
      <c r="M95" s="329">
        <f>CONTINUA!BW95</f>
        <v>0</v>
      </c>
      <c r="N95" s="895"/>
      <c r="O95" s="896" t="s">
        <v>3421</v>
      </c>
      <c r="P95" s="897">
        <v>0</v>
      </c>
      <c r="Q95" s="400"/>
      <c r="R95" s="401"/>
      <c r="S95" s="400"/>
      <c r="T95" s="401"/>
      <c r="U95" s="400"/>
      <c r="V95" s="401"/>
      <c r="W95" s="400"/>
      <c r="X95" s="401"/>
      <c r="Y95" s="400"/>
      <c r="Z95" s="401"/>
      <c r="AA95" s="400"/>
      <c r="AB95" s="401"/>
      <c r="AC95" s="400"/>
      <c r="AD95" s="401"/>
      <c r="AE95" s="400"/>
      <c r="AF95" s="401"/>
      <c r="AG95" s="400"/>
      <c r="AH95" s="401"/>
      <c r="AI95" s="400"/>
      <c r="AJ95" s="401"/>
      <c r="AK95" s="400"/>
      <c r="AL95" s="401"/>
      <c r="AM95" s="400"/>
      <c r="AN95" s="401"/>
      <c r="AO95" s="400"/>
      <c r="AP95" s="401"/>
      <c r="AQ95" s="400"/>
      <c r="AR95" s="401"/>
      <c r="AS95" s="400"/>
      <c r="AT95" s="401"/>
      <c r="AU95" s="400"/>
      <c r="AV95" s="401"/>
      <c r="AW95" s="400"/>
      <c r="AX95" s="401"/>
      <c r="AY95" s="400"/>
      <c r="AZ95" s="401"/>
      <c r="BA95" s="400"/>
      <c r="BB95" s="401"/>
      <c r="BC95" s="400"/>
      <c r="BD95" s="401"/>
      <c r="BE95" s="400"/>
      <c r="BF95" s="401"/>
      <c r="BG95" s="400"/>
      <c r="BH95" s="401"/>
      <c r="BI95" s="400"/>
      <c r="BJ95" s="401"/>
      <c r="BK95" s="400"/>
      <c r="BL95" s="401"/>
      <c r="BM95" s="400"/>
      <c r="BN95" s="401"/>
      <c r="BO95" s="400"/>
      <c r="BP95" s="401"/>
      <c r="BQ95" s="400"/>
      <c r="BR95" s="401"/>
      <c r="BS95" s="400"/>
      <c r="BT95" s="401"/>
      <c r="BU95" s="400"/>
      <c r="BV95" s="401"/>
      <c r="BW95" s="400"/>
      <c r="BX95" s="401"/>
      <c r="BY95" s="400"/>
      <c r="BZ95" s="401"/>
      <c r="CA95" s="400"/>
      <c r="CB95" s="401"/>
      <c r="CC95" s="400"/>
      <c r="CD95" s="401"/>
      <c r="CE95" s="400"/>
      <c r="CF95" s="401"/>
      <c r="CG95" s="400"/>
      <c r="CH95" s="401"/>
      <c r="CI95" s="400"/>
      <c r="CJ95" s="401"/>
      <c r="CK95" s="400"/>
      <c r="CL95" s="401"/>
      <c r="CM95" s="400"/>
      <c r="CN95" s="401"/>
      <c r="CO95" s="400"/>
      <c r="CP95" s="401"/>
      <c r="CQ95" s="400"/>
      <c r="CR95" s="401"/>
      <c r="CS95" s="400"/>
      <c r="CT95" s="401"/>
      <c r="CU95" s="400"/>
      <c r="CV95" s="401"/>
      <c r="CW95" s="400"/>
      <c r="CX95" s="401"/>
      <c r="CY95" s="400"/>
      <c r="CZ95" s="401"/>
      <c r="DA95" s="400"/>
      <c r="DB95" s="401"/>
      <c r="DC95" s="400"/>
      <c r="DD95" s="401"/>
      <c r="DE95" s="400"/>
      <c r="DF95" s="401"/>
      <c r="DG95" s="400"/>
      <c r="DH95" s="401"/>
      <c r="DI95" s="400"/>
      <c r="DJ95" s="401"/>
      <c r="DK95" s="400"/>
      <c r="DL95" s="401"/>
      <c r="DM95" s="400"/>
      <c r="DN95" s="401"/>
      <c r="DO95" s="400"/>
      <c r="DP95" s="401"/>
      <c r="DQ95" s="400"/>
      <c r="DR95" s="401"/>
      <c r="DS95" s="400"/>
      <c r="DT95" s="401"/>
      <c r="DU95" s="400"/>
      <c r="DV95" s="401"/>
      <c r="DW95" s="400"/>
      <c r="DX95" s="401"/>
      <c r="DY95" s="400"/>
      <c r="DZ95" s="401"/>
      <c r="EA95" s="400"/>
      <c r="EB95" s="401"/>
      <c r="EC95" s="400"/>
      <c r="ED95" s="401"/>
      <c r="EE95" s="400"/>
      <c r="EF95" s="401"/>
      <c r="EG95" s="400"/>
      <c r="EH95" s="401"/>
      <c r="EI95" s="400"/>
      <c r="EJ95" s="447"/>
      <c r="EK95" s="512"/>
      <c r="EL95" s="515"/>
      <c r="EM95" s="450"/>
      <c r="EN95" s="348"/>
      <c r="EO95" s="348"/>
      <c r="EP95" s="179">
        <f t="shared" si="95"/>
        <v>0</v>
      </c>
      <c r="EQ95" s="179">
        <f t="shared" si="96"/>
        <v>0</v>
      </c>
      <c r="ER95" s="179">
        <f t="shared" si="97"/>
        <v>0</v>
      </c>
      <c r="ES95" s="179">
        <f t="shared" si="98"/>
        <v>0</v>
      </c>
      <c r="ET95" s="179">
        <f t="shared" si="99"/>
        <v>0</v>
      </c>
      <c r="EU95" s="179">
        <f t="shared" si="100"/>
        <v>0</v>
      </c>
      <c r="EV95" s="172">
        <f t="shared" si="101"/>
        <v>0</v>
      </c>
      <c r="EW95" s="253"/>
      <c r="EX95" s="254">
        <v>0</v>
      </c>
      <c r="EY95" s="180">
        <v>0</v>
      </c>
      <c r="EZ95" s="255">
        <v>0</v>
      </c>
      <c r="FA95" s="255">
        <v>0</v>
      </c>
      <c r="FB95" s="180">
        <f>SUM(FF95:GI95)/2</f>
        <v>0</v>
      </c>
      <c r="FC95" s="256">
        <f>N95*km*'VALORES TABELA'!$B$13</f>
        <v>0</v>
      </c>
      <c r="FD95" s="250">
        <f t="shared" si="119"/>
        <v>0</v>
      </c>
      <c r="FE95" s="257"/>
      <c r="FF95" s="181">
        <f>((Q95+S95)*Percapita)+((R95+T95)*Cadeirante)</f>
        <v>0</v>
      </c>
      <c r="FG95" s="181">
        <f>((U95+W95)*Percapita/30*FG$4)+((V95+X95)*Cadeirante/30*FG$4)</f>
        <v>0</v>
      </c>
      <c r="FH95" s="181">
        <f>((Y95+AA95)*Percapita/30*FH$4)+((Z95+AB95)*Cadeirante/30*FH$4)</f>
        <v>0</v>
      </c>
      <c r="FI95" s="181">
        <f>((AC95+AE95)*Percapita/30*FI$4)+((AD95+AF95)*Cadeirante/30*FI$4)</f>
        <v>0</v>
      </c>
      <c r="FJ95" s="181">
        <f>((AG95+AI95)*Percapita/30*FJ$4)+((AH95+AJ95)*Cadeirante/30*FJ$4)</f>
        <v>0</v>
      </c>
      <c r="FK95" s="181">
        <f>((AK95+AM95)*Percapita/30*FK$4)+((AL95+AN95)*Cadeirante/30*FK$4)</f>
        <v>0</v>
      </c>
      <c r="FL95" s="181">
        <f>((AO95+AQ95)*Percapita/30*FL$4)+((AP95+AR95)*Cadeirante/30*FL$4)</f>
        <v>0</v>
      </c>
      <c r="FM95" s="181">
        <f>((AS95+AU95)*Percapita/30*FM$4)+((AT95+AV95)*Cadeirante/30*FM$4)</f>
        <v>0</v>
      </c>
      <c r="FN95" s="181">
        <f>((AW95+AY95)*Percapita/30*FN$4)+((AX95+AZ95)*Cadeirante/30*FN$4)</f>
        <v>0</v>
      </c>
      <c r="FO95" s="181">
        <f>((BA95+BC95)*Percapita/30*FO$4)+((BB95+BD95)*Cadeirante/30*FO$4)</f>
        <v>0</v>
      </c>
      <c r="FP95" s="181">
        <f>((BE95+BG95)*Percapita/30*FP$4)+((BF95+BH95)*Cadeirante/30*FP$4)</f>
        <v>0</v>
      </c>
      <c r="FQ95" s="181">
        <f>((BI95+BK95)*Percapita/30*FQ$4)+((BJ95+BL95)*Cadeirante/30*FQ$4)</f>
        <v>0</v>
      </c>
      <c r="FR95" s="181">
        <f>((BM95+BO95)*Percapita/30*FR$4)+((BN95+BP95)*Cadeirante/30*FR$4)</f>
        <v>0</v>
      </c>
      <c r="FS95" s="181">
        <f>((BQ95+BS95)*Percapita/30*FS$4)+((BR95+BT95)*Cadeirante/30*FS$4)</f>
        <v>0</v>
      </c>
      <c r="FT95" s="181">
        <f>((BU95+BW95)*Percapita/30*FT$4)+((BV95+BX95)*Cadeirante/30*FT$4)</f>
        <v>0</v>
      </c>
      <c r="FU95" s="181">
        <f>((BY95+CA95)*Percapita/30*FU$4)+((BZ95+CB95)*Cadeirante/30*FU$4)</f>
        <v>0</v>
      </c>
      <c r="FV95" s="181">
        <f>((CC95+CE95)*Percapita/30*FV$4)+((CD95+CF95)*Cadeirante/30*FV$4)</f>
        <v>0</v>
      </c>
      <c r="FW95" s="181">
        <f>((CG95+CI95)*Percapita/30*FW$4)+((CI95+CK95)*Cadeirante/30*FW$4)</f>
        <v>0</v>
      </c>
      <c r="FX95" s="181">
        <f>((CK95+CM95)*Percapita/30*FX$4)+((CL95+CN95)*Cadeirante/30*FX$4)</f>
        <v>0</v>
      </c>
      <c r="FY95" s="181">
        <f>((CO95+CQ95)*Percapita/30*FY$4)+((CP95+CR95)*Cadeirante/30*FY$4)</f>
        <v>0</v>
      </c>
      <c r="FZ95" s="181">
        <f>((CS95+CU95)*Percapita/30*FZ$4)+((CT95+CV95)*Cadeirante/30*FZ$4)</f>
        <v>0</v>
      </c>
      <c r="GA95" s="181">
        <f>((CW95+CY95)*Percapita/30*GA$4)+((CX95+CZ95)*Cadeirante/30*GA$4)</f>
        <v>0</v>
      </c>
      <c r="GB95" s="181">
        <f>((DA95+DC95)*Percapita/30*GB$4)+((DB95+DD95)*Cadeirante/30*GB$4)</f>
        <v>0</v>
      </c>
      <c r="GC95" s="181">
        <f>((DE95+DG95)*Percapita/30*GC$4)+((DF95+DH95)*Cadeirante/30*GC$4)</f>
        <v>0</v>
      </c>
      <c r="GD95" s="181">
        <f>((DI95+DK95)*Percapita/30*GD$4)+((DJ95+DL95)*Cadeirante/30*GD$4)</f>
        <v>0</v>
      </c>
      <c r="GE95" s="181">
        <f>((DM95+DO95)*Percapita/30*GE$4)+((DN95+DP95)*Cadeirante/30*GE$4)</f>
        <v>0</v>
      </c>
      <c r="GF95" s="181">
        <f>((DQ95+DS95)*Percapita/30*GF$4)+((DR95+DT95)*Cadeirante/30*GF$4)</f>
        <v>0</v>
      </c>
      <c r="GG95" s="181">
        <f>((DU95+DW95)*Percapita/30*GG$4)+((DV95+DX95)*Cadeirante/30*GG$4)</f>
        <v>0</v>
      </c>
      <c r="GH95" s="181">
        <f>((DY95+EA95)*Percapita/30*GH$4)+((DZ95+EB95)*Cadeirante/30*GH$4)</f>
        <v>0</v>
      </c>
      <c r="GI95" s="181">
        <f>((EC95+EE95)*Percapita/30*GI$4)+((ED95+EF95)*Cadeirante/30*GI$4)</f>
        <v>0</v>
      </c>
      <c r="GJ95" s="181">
        <f>((EG95+EI95)*Percapita)+((EH95+EJ95)*Cadeirante)</f>
        <v>0</v>
      </c>
      <c r="GK95" s="258"/>
      <c r="GL95" s="103">
        <f t="shared" si="102"/>
        <v>0</v>
      </c>
      <c r="GM95" s="124"/>
      <c r="GN95" s="182"/>
      <c r="GO95" s="182"/>
      <c r="GP95" s="182"/>
      <c r="GQ95" s="182"/>
      <c r="GR95" s="182"/>
      <c r="GS95" s="182"/>
      <c r="GT95" s="182"/>
      <c r="GU95" s="182"/>
      <c r="GV95" s="182"/>
      <c r="GW95" s="182"/>
      <c r="GX95" s="182"/>
      <c r="GY95" s="182"/>
      <c r="GZ95" s="182"/>
      <c r="HA95" s="182"/>
      <c r="HB95" s="182"/>
      <c r="HC95" s="182"/>
      <c r="HD95" s="182"/>
      <c r="HE95" s="182"/>
      <c r="HF95" s="182"/>
      <c r="HG95" s="182"/>
      <c r="HH95" s="182"/>
      <c r="HI95" s="182"/>
      <c r="HJ95" s="182"/>
      <c r="HK95" s="182"/>
      <c r="HL95" s="182"/>
      <c r="HM95" s="182"/>
      <c r="HN95" s="182"/>
      <c r="HO95" s="182"/>
      <c r="HP95" s="259"/>
      <c r="HQ95" s="64"/>
      <c r="HW95" s="257"/>
      <c r="HY95" s="280">
        <f t="shared" si="120"/>
        <v>0</v>
      </c>
      <c r="HZ95" s="280">
        <f t="shared" si="121"/>
        <v>0</v>
      </c>
      <c r="IA95" s="280">
        <f t="shared" si="122"/>
        <v>0</v>
      </c>
    </row>
    <row r="96" spans="1:237" s="106" customFormat="1" ht="22.5" customHeight="1" x14ac:dyDescent="0.25">
      <c r="A96" t="s">
        <v>3268</v>
      </c>
      <c r="B96" s="522" t="s">
        <v>3269</v>
      </c>
      <c r="C96" s="523">
        <v>4</v>
      </c>
      <c r="D96" s="524" t="s">
        <v>3270</v>
      </c>
      <c r="E96" s="524" t="s">
        <v>3271</v>
      </c>
      <c r="F96" s="525" t="s">
        <v>3181</v>
      </c>
      <c r="G96" s="525" t="s">
        <v>3182</v>
      </c>
      <c r="H96" s="350" t="s">
        <v>2813</v>
      </c>
      <c r="I96" s="351" t="s">
        <v>2813</v>
      </c>
      <c r="J96" s="409" t="s">
        <v>3183</v>
      </c>
      <c r="K96" s="410" t="s">
        <v>3184</v>
      </c>
      <c r="L96" s="329">
        <f>CONTINUA!BV96</f>
        <v>0</v>
      </c>
      <c r="M96" s="329">
        <f>CONTINUA!BW96</f>
        <v>0</v>
      </c>
      <c r="N96" s="895"/>
      <c r="O96" s="896" t="s">
        <v>3422</v>
      </c>
      <c r="P96" s="897">
        <v>0</v>
      </c>
      <c r="Q96" s="400"/>
      <c r="R96" s="401"/>
      <c r="S96" s="400"/>
      <c r="T96" s="401"/>
      <c r="U96" s="400"/>
      <c r="V96" s="401"/>
      <c r="W96" s="400"/>
      <c r="X96" s="401"/>
      <c r="Y96" s="400"/>
      <c r="Z96" s="401"/>
      <c r="AA96" s="400"/>
      <c r="AB96" s="401"/>
      <c r="AC96" s="400"/>
      <c r="AD96" s="401"/>
      <c r="AE96" s="400"/>
      <c r="AF96" s="401"/>
      <c r="AG96" s="400"/>
      <c r="AH96" s="401"/>
      <c r="AI96" s="400"/>
      <c r="AJ96" s="401"/>
      <c r="AK96" s="400"/>
      <c r="AL96" s="401"/>
      <c r="AM96" s="400"/>
      <c r="AN96" s="401"/>
      <c r="AO96" s="400"/>
      <c r="AP96" s="401"/>
      <c r="AQ96" s="400"/>
      <c r="AR96" s="401"/>
      <c r="AS96" s="400"/>
      <c r="AT96" s="401"/>
      <c r="AU96" s="400"/>
      <c r="AV96" s="401"/>
      <c r="AW96" s="400"/>
      <c r="AX96" s="401"/>
      <c r="AY96" s="400"/>
      <c r="AZ96" s="401"/>
      <c r="BA96" s="400"/>
      <c r="BB96" s="401"/>
      <c r="BC96" s="400"/>
      <c r="BD96" s="401"/>
      <c r="BE96" s="400"/>
      <c r="BF96" s="401"/>
      <c r="BG96" s="400"/>
      <c r="BH96" s="401"/>
      <c r="BI96" s="400"/>
      <c r="BJ96" s="401"/>
      <c r="BK96" s="400"/>
      <c r="BL96" s="401"/>
      <c r="BM96" s="400"/>
      <c r="BN96" s="401"/>
      <c r="BO96" s="400"/>
      <c r="BP96" s="401"/>
      <c r="BQ96" s="400"/>
      <c r="BR96" s="401"/>
      <c r="BS96" s="400"/>
      <c r="BT96" s="401"/>
      <c r="BU96" s="400"/>
      <c r="BV96" s="401"/>
      <c r="BW96" s="400"/>
      <c r="BX96" s="401"/>
      <c r="BY96" s="400"/>
      <c r="BZ96" s="401"/>
      <c r="CA96" s="400"/>
      <c r="CB96" s="401"/>
      <c r="CC96" s="400"/>
      <c r="CD96" s="401"/>
      <c r="CE96" s="400"/>
      <c r="CF96" s="401"/>
      <c r="CG96" s="400"/>
      <c r="CH96" s="401"/>
      <c r="CI96" s="400"/>
      <c r="CJ96" s="401"/>
      <c r="CK96" s="400"/>
      <c r="CL96" s="401"/>
      <c r="CM96" s="400"/>
      <c r="CN96" s="401"/>
      <c r="CO96" s="400"/>
      <c r="CP96" s="401"/>
      <c r="CQ96" s="400"/>
      <c r="CR96" s="401"/>
      <c r="CS96" s="400"/>
      <c r="CT96" s="401"/>
      <c r="CU96" s="400"/>
      <c r="CV96" s="401"/>
      <c r="CW96" s="400"/>
      <c r="CX96" s="401"/>
      <c r="CY96" s="400"/>
      <c r="CZ96" s="401"/>
      <c r="DA96" s="400"/>
      <c r="DB96" s="401"/>
      <c r="DC96" s="400"/>
      <c r="DD96" s="401"/>
      <c r="DE96" s="400"/>
      <c r="DF96" s="401"/>
      <c r="DG96" s="400"/>
      <c r="DH96" s="401"/>
      <c r="DI96" s="400"/>
      <c r="DJ96" s="401"/>
      <c r="DK96" s="400"/>
      <c r="DL96" s="401"/>
      <c r="DM96" s="400"/>
      <c r="DN96" s="401"/>
      <c r="DO96" s="400"/>
      <c r="DP96" s="401"/>
      <c r="DQ96" s="400"/>
      <c r="DR96" s="401"/>
      <c r="DS96" s="400"/>
      <c r="DT96" s="401"/>
      <c r="DU96" s="400"/>
      <c r="DV96" s="401"/>
      <c r="DW96" s="400"/>
      <c r="DX96" s="401"/>
      <c r="DY96" s="400"/>
      <c r="DZ96" s="401"/>
      <c r="EA96" s="400"/>
      <c r="EB96" s="401"/>
      <c r="EC96" s="400"/>
      <c r="ED96" s="401"/>
      <c r="EE96" s="400"/>
      <c r="EF96" s="401"/>
      <c r="EG96" s="400"/>
      <c r="EH96" s="401"/>
      <c r="EI96" s="400"/>
      <c r="EJ96" s="447"/>
      <c r="EK96" s="510"/>
      <c r="EL96" s="513"/>
      <c r="EM96" s="520"/>
      <c r="EN96" s="520"/>
      <c r="EO96" s="520"/>
      <c r="EP96" s="171">
        <f t="shared" si="95"/>
        <v>0</v>
      </c>
      <c r="EQ96" s="171">
        <f t="shared" si="96"/>
        <v>0</v>
      </c>
      <c r="ER96" s="171">
        <f t="shared" si="97"/>
        <v>0</v>
      </c>
      <c r="ES96" s="171">
        <f t="shared" si="98"/>
        <v>0</v>
      </c>
      <c r="ET96" s="171">
        <f t="shared" si="99"/>
        <v>0</v>
      </c>
      <c r="EU96" s="171">
        <f t="shared" si="100"/>
        <v>0</v>
      </c>
      <c r="EV96" s="172">
        <f t="shared" si="101"/>
        <v>0</v>
      </c>
      <c r="EW96" s="367">
        <f>IF(C96=4,IF(MAX(Q96:EJ98)&gt;0,(Especiall/30*(IF(($G96-$F96)=($G$5-$F$5),30,IF(DAY($G96)=31,($G96-$F96),($G96-$F96)+1)))),0),0)</f>
        <v>11465.63</v>
      </c>
      <c r="EX96" s="248">
        <f t="shared" ref="EX96:EX99" si="123">FF96</f>
        <v>3467.07</v>
      </c>
      <c r="EY96" s="174">
        <f>(L96*regular)+(M96*Cadeirantee)</f>
        <v>0</v>
      </c>
      <c r="EZ96" s="249">
        <f>SUMIF(FG96:GJ96,"&gt;0")</f>
        <v>0</v>
      </c>
      <c r="FA96" s="249">
        <f>SUMIF(FG96:GJ96,"&lt;0")+SUMIF(GN96:HP96,"&lt;0")</f>
        <v>0</v>
      </c>
      <c r="FB96" s="174">
        <v>0</v>
      </c>
      <c r="FC96" s="175">
        <f>N96*km*'VALORES TABELA'!$B$13</f>
        <v>0</v>
      </c>
      <c r="FD96" s="250">
        <f>GL96</f>
        <v>0</v>
      </c>
      <c r="FE96" s="176">
        <f>(EW96+EW97+EW98+EW99+EX96+EX97+EX98+EX99+EY96+EY97+EY98+EY99+EY100+EZ96+EZ97+EZ98+EZ99+FA96+FA97+FA98+FA99+FC96+FC97+FC98+FC99+HY96-HZ96-IA96+FD96+FD97+FD98+FD99+FB100)</f>
        <v>14932.699999999999</v>
      </c>
      <c r="FF96" s="177">
        <f>IF(C96=4,SUM(Q96+Q97+Q98+S96+S97+S98)*Percapita/30*FF$4+(R96+R97+R98+T96+T97+T98)*Cadeirante/30*FF$4,IF(C96=3,IF(Q99+S99=10,Fixo/30*FF$4+(Q96+Q97+Q98+S96+S97+S98)*Percapita/30*FF$4+(R99+T99)*Cadeirante/30*FF$4,IF(Q99+S99&lt;=9,(Q99+S99)*Crechee/30*FF$4)+(R99+T99)*Cadeirante/30*FF$4+(Q96+Q97+Q98+S96+S97+S98)*Percapita/30*FF$4)+IF(Q99+S99&gt;=11,Fixo/30*FF$4+(Q99+S99-10)*Crechee/30*FF$4,0),IF(C96=2,IF(R96+R97+R98+R99+T96+T97+T98+T99=1,Cadeirante/30*FF$4,IF(R96+R97+R98+R99+T96+T97+T98+T99=2,Fixo/30*FF$4,IF(R96+R97+R98+R99+T96+T97+T98+T99&gt;2,Fixo/30*FF$4+(R96+R97+R98+R99+T96+T97+T98+T99-2)*Cadeirante/30*FF$4)))+(Q96+Q97+Q98+S96+S97+S98)*Percapita/30*FF$4+(Q99+S99)*Crechee/30*FF$4,IF(C96=1,IF(Q96+Q97+Q98+R96+R97+R98+S96+S97+S98+T96+T97+T98&lt;=15,(Q96+Q97+Q98+S96+S97+S98)*Percapita/30*FF$4,IF(Q96+Q97+Q98+R96+R97+R98+S96+S97+S98+T96+T97+T98&gt;=16,Fixo/30*FF$4+(Q96+Q97+Q98+R96+R97+R98+S96+S97+S98+T96+T97-16)*Percapita/30*FF$4))))))</f>
        <v>3467.07</v>
      </c>
      <c r="FG96" s="177">
        <f>IF(C96=4,SUM(U96+U97+U98+W96+W97+W98)*Percapita/30*FG$4+(V96+V97+V98+X96+X97+X98)*Cadeirante/30*FG$4,IF(C96=3,IF(U99+W99=10,Fixo/30*FG$4+(U96+U97+U98+W96+W97+W98)*Percapita/30*FG$4+(V99+X99)*Cadeirante/30*FG$4,IF(U99+W99&lt;=9,(U99+W99)*Crechee/30*FG$4)+(V99+X99)*Cadeirante/30*FG$4+(U96+U97+U98+W96+W97+W98)*Percapita/30*FG$4)+IF(U99+W99&gt;=11,Fixo/30*FG$4+(U99+W99-10)*Crechee/30*FG$4,0),IF(C96=2,IF(V96+V97+V98+V99+X96+X97+X98+X99=1,Cadeirante/30*FG$4,IF(V96+V97+V98+V99+X96+X97+X98+X99=2,Fixo/30*FG$4,IF(V96+V97+V98+V99+X96+X97+X98+X99&gt;2,Fixo/30*FG$4+(V96+V97+V98+V99+X96+X97+X98+X99-2)*Cadeirante/30*FG$4)))+(U96+U97+U98+W96+W97+W98)*Percapita/30*FG$4+(U99+W99)*Crechee/30*FG$4,IF(C96=1,IF(U96+U97+U98+V96+V97+V98+W96+W97+W98+X96+X97+X98&lt;=15,(U96+U97+U98+W96+W97+W98)*Percapita/30*FG$4,IF(U96+U97+U98+V96+V97+V98+W96+W97+W98+X96+X97+X98&gt;=16,Fixo/30*FG$4+(U96+U97+U98+V96+V97+V98+W96+W97+W98+X96+X97-16)*Percapita/30*FG$4))))))</f>
        <v>0</v>
      </c>
      <c r="FH96" s="177">
        <f>IF(C96=4,SUM(Y96+Y97+Y98+AA96+AA97+AA98)*Percapita/30*FH$4+(Z96+Z97+Z98+AB96+AB97+AB98)*Cadeirante/30*FH$4,IF(C96=3,IF(Y99+AA99=10,Fixo/30*FH$4+(Y96+Y97+Y98+AA96+AA97+AA98)*Percapita/30*FH$4+(Z99+AB99)*Cadeirante/30*FH$4,IF(Y99+AA99&lt;=9,(Y99+AA99)*Crechee/30*FH$4)+(Z99+AB99)*Cadeirante/30*FH$4+(Y96+Y97+Y98+AA96+AA97+AA98)*Percapita/30*FH$4)+IF(Y99+AA99&gt;=11,Fixo/30*FH$4+(Y99+AA99-10)*Crechee/30*FH$4,0),IF(C96=2,IF(Z96+Z97+Z98+Z99+AB96+AB97+AB98+AB99=1,Cadeirante/30*FH$4,IF(Z96+Z97+Z98+Z99+AB96+AB97+AB98+AB99=2,Fixo/30*FH$4,IF(Z96+Z97+Z98+Z99+AB96+AB97+AB98+AB99&gt;2,Fixo/30*FH$4+(Z96+Z97+Z98+Z99+AB96+AB97+AB98+AB99-2)*Cadeirante/30*FH$4)))+(Y96+Y97+Y98+AA96+AA97+AA98)*Percapita/30*FH$4+(Y99+AA99)*Crechee/30*FH$4,IF(C96=1,IF(Y96+Y97+Y98+Z96+Z97+Z98+AA96+AA97+AA98+AB96+AB97+AB98&lt;=15,(Y96+Y97+Y98+AA96+AA97+AA98)*Percapita/30*FH$4,IF(Y96+Y97+Y98+Z96+Z97+Z98+AA96+AA97+AA98+AB96+AB97+AB98&gt;=16,Fixo/30*FH$4+(Y96+Y97+Y98+Z96+Z97+Z98+AA96+AA97+AA98+AB96+AB97-16)*Percapita/30*FH$4))))))</f>
        <v>0</v>
      </c>
      <c r="FI96" s="177">
        <f>IF(C96=4,SUM(AC96+AC97+AC98+AE96+AE97+AE98)*Percapita/30*FI$4+(AD96+AD97+AD98+AF96+AF97+AF98)*Cadeirante/30*FI$4,IF(C96=3,IF(AC99+AE99=10,Fixo/30*FI$4+(AC96+AC97+AC98+AE96+AE97+AE98)*Percapita/30*FI$4+(AD99+AF99)*Cadeirante/30*FI$4,IF(AC99+AE99&lt;=9,(AC99+AE99)*Crechee/30*FI$4)+(AD99+AF99)*Cadeirante/30*FI$4+(AC96+AC97+AC98+AE96+AE97+AE98)*Percapita/30*FI$4)+IF(AC99+AE99&gt;=11,Fixo/30*FI$4+(AC99+AE99-10)*Crechee/30*FI$4,0),IF(C96=2,IF(AD96+AD97+AD98+AD99+AF96+AF97+AF98+AF99=1,Cadeirante/30*FI$4,IF(AD96+AD97+AD98+AD99+AF96+AF97+AF98+AF99=2,Fixo/30*FI$4,IF(AD96+AD97+AD98+AD99+AF96+AF97+AF98+AF99&gt;2,Fixo/30*FI$4+(AD96+AD97+AD98+AD99+AF96+AF97+AF98+AF99-2)*Cadeirante/30*FI$4)))+(AC96+AC97+AC98+AE96+AE97+AE98)*Percapita/30*FI$4+(AC99+AE99)*Crechee/30*FI$4,IF(C96=1,IF(AC96+AC97+AC98+AD96+AD97+AD98+AE96+AE97+AE98+AF96+AF97+AF98&lt;=15,(AC96+AC97+AC98+AE96+AE97+AE98)*Percapita/30*FI$4,IF(AC96+AC97+AC98+AD96+AD97+AD98+AE96+AE97+AE98+AF96+AF97+AF98&gt;=16,Fixo/30*FI$4+(AC96+AC97+AC98+AD96+AD97+AD98+AE96+AE97+AE98+AF96+AF97-16)*Percapita/30*FI$4))))))</f>
        <v>0</v>
      </c>
      <c r="FJ96" s="177">
        <f>IF(C96=4,SUM(AG96+AG97+AG98+AI96+AI97+AI98)*Percapita/30*FJ$4+(AH96+AH97+AH98+AJ96+AJ97+AJ98)*Cadeirante/30*FJ$4,IF(C96=3,IF(AG99+AI99=10,Fixo/30*FJ$4+(AG96+AG97+AG98+AI96+AI97+AI98)*Percapita/30*FJ$4+(AH99+AJ99)*Cadeirante/30*FJ$4,IF(AG99+AI99&lt;=9,(AG99+AI99)*Crechee/30*FJ$4)+(AH99+AJ99)*Cadeirante/30*FJ$4+(AG96+AG97+AG98+AI96+AI97+AI98)*Percapita/30*FJ$4)+IF(AG99+AI99&gt;=11,Fixo/30*FJ$4+(AG99+AI99-10)*Crechee/30*FJ$4,0),IF(C96=2,IF(AH96+AH97+AH98+AH99+AJ96+AJ97+AJ98+AJ99=1,Cadeirante/30*FJ$4,IF(AH96+AH97+AH98+AH99+AJ96+AJ97+AJ98+AJ99=2,Fixo/30*FJ$4,IF(AH96+AH97+AH98+AH99+AJ96+AJ97+AJ98+AJ99&gt;2,Fixo/30*FJ$4+(AH96+AH97+AH98+AH99+AJ96+AJ97+AJ98+AJ99-2)*Cadeirante/30*FJ$4)))+(AG96+AG97+AG98+AI96+AI97+AI98)*Percapita/30*FJ$4+(AG99+AI99)*Crechee/30*FJ$4,IF(C96=1,IF(AG96+AG97+AG98+AH96+AH97+AH98+AI96+AI97+AI98+AJ96+AJ97+AJ98&lt;=15,(AG96+AG97+AG98+AI96+AI97+AI98)*Percapita/30*FJ$4,IF(AG96+AG97+AG98+AH96+AH97+AH98+AI96+AI97+AI98+AJ96+AJ97+AJ98&gt;=16,Fixo/30*FJ$4+(AG96+AG97+AG98+AH96+AH97+AH98+AI96+AI97+AI98+AJ96+AJ97-16)*Percapita/30*FJ$4))))))</f>
        <v>0</v>
      </c>
      <c r="FK96" s="177">
        <f>IF(C96=4,SUM(AK96+AK97+AK98+AM96+AM97+AM98)*Percapita/30*FK$4+(AL96+AL97+AL98+AN96+AN97+AN98)*Cadeirante/30*FK$4,IF(C96=3,IF(AK99+AM99=10,Fixo/30*FK$4+(AK96+AK97+AK98+AM96+AM97+AM98)*Percapita/30*FK$4+(AL99+AN99)*Cadeirante/30*FK$4,IF(AK99+AM99&lt;=9,(AK99+AM99)*Crechee/30*FK$4)+(AL99+AN99)*Cadeirante/30*FK$4+(AK96+AK97+AK98+AM96+AM97+AM98)*Percapita/30*FK$4)+IF(AK99+AM99&gt;=11,Fixo/30*FK$4+(AK99+AM99-10)*Crechee/30*FK$4,0),IF(C96=2,IF(AL96+AL97+AL98+AL99+AN96+AN97+AN98+AN99=1,Cadeirante/30*FK$4,IF(AL96+AL97+AL98+AL99+AN96+AN97+AN98+AN99=2,Fixo/30*FK$4,IF(AL96+AL97+AL98+AL99+AN96+AN97+AN98+AN99&gt;2,Fixo/30*FK$4+(AL96+AL97+AL98+AL99+AN96+AN97+AN98+AN99-2)*Cadeirante/30*FK$4)))+(AK96+AK97+AK98+AM96+AM97+AM98)*Percapita/30*FK$4+(AK99+AM99)*Crechee/30*FK$4,IF(C96=1,IF(AK96+AK97+AK98+AL96+AL97+AL98+AM96+AM97+AM98+AN96+AN97+AN98&lt;=15,(AK96+AK97+AK98+AM96+AM97+AM98)*Percapita/30*FK$4,IF(AK96+AK97+AK98+AL96+AL97+AL98+AM96+AM97+AM98+AN96+AN97+AN98&gt;=16,Fixo/30*FK$4+(AK96+AK97+AK98+AL96+AL97+AL98+AM96+AM97+AM98+AN96+AN97-16)*Percapita/30*FK$4))))))</f>
        <v>0</v>
      </c>
      <c r="FL96" s="177">
        <f>IF(C96=4,SUM(AO96+AO97+AO98+AQ96+AQ97+AQ98)*Percapita/30*FL$4+(AP96+AP97+AP98+AR96+AR97+AR98)*Cadeirante/30*FL$4,IF(C96=3,IF(AO99+AQ99=10,Fixo/30*FL$4+(AO96+AO97+AO98+AQ96+AQ97+AQ98)*Percapita/30*FL$4+(AP99+AR99)*Cadeirante/30*FL$4,IF(AO99+AQ99&lt;=9,(AO99+AQ99)*Crechee/30*FL$4)+(AP99+AR99)*Cadeirante/30*FL$4+(AO96+AO97+AO98+AQ96+AQ97+AQ98)*Percapita/30*FL$4)+IF(AO99+AQ99&gt;=11,Fixo/30*FL$4+(AO99+AQ99-10)*Crechee/30*FL$4,0),IF(C96=2,IF(AP96+AP97+AP98+AP99+AR96+AR97+AR98+AR99=1,Cadeirante/30*FL$4,IF(AP96+AP97+AP98+AP99+AR96+AR97+AR98+AR99=2,Fixo/30*FL$4,IF(AP96+AP97+AP98+AP99+AR96+AR97+AR98+AR99&gt;2,Fixo/30*FL$4+(AP96+AP97+AP98+AP99+AR96+AR97+AR98+AR99-2)*Cadeirante/30*FL$4)))+(AO96+AO97+AO98+AQ96+AQ97+AQ98)*Percapita/30*FL$4+(AO99+AQ99)*Crechee/30*FL$4,IF(C96=1,IF(AO96+AO97+AO98+AP96+AP97+AP98+AQ96+AQ97+AQ98+AR96+AR97+AR98&lt;=15,(AO96+AO97+AO98+AQ96+AQ97+AQ98)*Percapita/30*FL$4,IF(AO96+AO97+AO98+AP96+AP97+AP98+AQ96+AQ97+AQ98+AR96+AR97+AR98&gt;=16,Fixo/30*FL$4+(AO96+AO97+AO98+AP96+AP97+AP98+AQ96+AQ97+AQ98+AR96+AR97-16)*Percapita/30*FL$4))))))</f>
        <v>0</v>
      </c>
      <c r="FM96" s="177">
        <f>IF(C96=4,SUM(AS96+AS97+AS98+AU96+AU97+AU98)*Percapita/30*FM$4+(AT96+AT97+AT98+AV96+AV97+AV98)*Cadeirante/30*FM$4,IF(C96=3,IF(AS99+AU99=10,Fixo/30*FM$4+(AS96+AS97+AS98+AU96+AU97+AU98)*Percapita/30*FM$4+(AT99+AV99)*Cadeirante/30*FM$4,IF(AS99+AU99&lt;=9,(AS99+AU99)*Crechee/30*FM$4)+(AT99+AV99)*Cadeirante/30*FM$4+(AS96+AS97+AS98+AU96+AU97+AU98)*Percapita/30*FM$4)+IF(AS99+AU99&gt;=11,Fixo/30*FM$4+(AS99+AU99-10)*Crechee/30*FM$4,0),IF(C96=2,IF(AT96+AT97+AT98+AT99+AV96+AV97+AV98+AV99=1,Cadeirante/30*FM$4,IF(AT96+AT97+AT98+AT99+AV96+AV97+AV98+AV99=2,Fixo/30*FM$4,IF(AT96+AT97+AT98+AT99+AV96+AV97+AV98+AV99&gt;2,Fixo/30*FM$4+(AT96+AT97+AT98+AT99+AV96+AV97+AV98+AV99-2)*Cadeirante/30*FM$4)))+(AS96+AS97+AS98+AU96+AU97+AU98)*Percapita/30*FM$4+(AS99+AU99)*Crechee/30*FM$4,IF(C96=1,IF(AS96+AS97+AS98+AT96+AT97+AT98+AU96+AU97+AU98+AV96+AV97+AV98&lt;=15,(AS96+AS97+AS98+AU96+AU97+AU98)*Percapita/30*FM$4,IF(AS96+AS97+AS98+AT96+AT97+AT98+AU96+AU97+AU98+AV96+AV97+AV98&gt;=16,Fixo/30*FM$4+(AS96+AS97+AS98+AT96+AT97+AT98+AU96+AU97+AU98+AV96+AV97-16)*Percapita/30*FM$4))))))</f>
        <v>0</v>
      </c>
      <c r="FN96" s="177">
        <f>IF(C96=4,SUM(AW96+AW97+AW98+AY96+AY97+AY98)*Percapita/30*FN$4+(AX96+AX97+AX98+AZ96+AZ97+AZ98)*Cadeirante/30*FN$4,IF(C96=3,IF(AW99+AY99=10,Fixo/30*FN$4+(AW96+AW97+AW98+AY96+AY97+AY98)*Percapita/30*FN$4+(AX99+AZ99)*Cadeirante/30*FN$4,IF(AW99+AY99&lt;=9,(AW99+AY99)*Crechee/30*FN$4)+(AX99+AZ99)*Cadeirante/30*FN$4+(AW96+AW97+AW98+AY96+AY97+AY98)*Percapita/30*FN$4)+IF(AW99+AY99&gt;=11,Fixo/30*FN$4+(AW99+AY99-10)*Crechee/30*FN$4,0),IF(C96=2,IF(AX96+AX97+AX98+AX99+AZ96+AZ97+AZ98+AZ99=1,Cadeirante/30*FN$4,IF(AX96+AX97+AX98+AX99+AZ96+AZ97+AZ98+AZ99=2,Fixo/30*FN$4,IF(AX96+AX97+AX98+AX99+AZ96+AZ97+AZ98+AZ99&gt;2,Fixo/30*FN$4+(AX96+AX97+AX98+AX99+AZ96+AZ97+AZ98+AZ99-2)*Cadeirante/30*FN$4)))+(AW96+AW97+AW98+AY96+AY97+AY98)*Percapita/30*FN$4+(AW99+AY99)*Crechee/30*FN$4,IF(C96=1,IF(AW96+AW97+AW98+AX96+AX97+AX98+AY96+AY97+AY98+AZ96+AZ97+AZ98&lt;=15,(AW96+AW97+AW98+AY96+AY97+AY98)*Percapita/30*FN$4,IF(AW96+AW97+AW98+AX96+AX97+AX98+AY96+AY97+AY98+AZ96+AZ97+AZ98&gt;=16,Fixo/30*FN$4+(AW96+AW97+AW98+AX96+AX97+AX98+AY96+AY97+AY98+AZ96+AZ97-16)*Percapita/30*FN$4))))))</f>
        <v>0</v>
      </c>
      <c r="FO96" s="177">
        <f>IF(C96=4,SUM(BA96+BA97+BA98+BC96+BC97+BC98)*Percapita/30*FO$4+(BB96+BB97+BB98+BD96+BD97+BD98)*Cadeirante/30*FO$4,IF(C96=3,IF(BA99+BC99=10,Fixo/30*FO$4+(BA96+BA97+BA98+BC96+BC97+BC98)*Percapita/30*FO$4+(BB99+BD99)*Cadeirante/30*FO$4,IF(BA99+BC99&lt;=9,(BA99+BC99)*Crechee/30*FO$4)+(BB99+BD99)*Cadeirante/30*FO$4+(BA96+BA97+BA98+BC96+BC97+BC98)*Percapita/30*FO$4)+IF(BA99+BC99&gt;=11,Fixo/30*FO$4+(BA99+BC99-10)*Crechee/30*FO$4,0),IF(C96=2,IF(BB96+BB97+BB98+BB99+BD96+BD97+BD98+BD99=1,Cadeirante/30*FO$4,IF(BB96+BB97+BB98+BB99+BD96+BD97+BD98+BD99=2,Fixo/30*FO$4,IF(BB96+BB97+BB98+BB99+BD96+BD97+BD98+BD99&gt;2,Fixo/30*FO$4+(BB96+BB97+BB98+BB99+BD96+BD97+BD98+BD99-2)*Cadeirante/30*FO$4)))+(BA96+BA97+BA98+BC96+BC97+BC98)*Percapita/30*FO$4+(BA99+BC99)*Crechee/30*FO$4,IF(C96=1,IF(BA96+BA97+BA98+BB96+BB97+BB98+BC96+BC97+BC98+BD96+BD97+BD98&lt;=15,(BA96+BA97+BA98+BC96+BC97+BC98)*Percapita/30*FO$4,IF(BA96+BA97+BA98+BB96+BB97+BB98+BC96+BC97+BC98+BD96+BD97+BD98&gt;=16,Fixo/30*FO$4+(BA96+BA97+BA98+BB96+BB97+BB98+BC96+BC97+BC98+BD96+BD97-16)*Percapita/30*FO$4))))))</f>
        <v>0</v>
      </c>
      <c r="FP96" s="177">
        <f>IF(C96=4,SUM(BE96+BE97+BE98+BG96+BG97+BG98)*Percapita/30*FP$4+(BF96+BF97+BF98+BH96+BH97+BH98)*Cadeirante/30*FP$4,IF(C96=3,IF(BE99+BG99=10,Fixo/30*FP$4+(BE96+BE97+BE98+BG96+BG97+BG98)*Percapita/30*FP$4+(BF99+BH99)*Cadeirante/30*FP$4,IF(BE99+BG99&lt;=9,(BE99+BG99)*Crechee/30*FP$4)+(BF99+BH99)*Cadeirante/30*FP$4+(BE96+BE97+BE98+BG96+BG97+BG98)*Percapita/30*FP$4)+IF(BE99+BG99&gt;=11,Fixo/30*FP$4+(BE99+BG99-10)*Crechee/30*FP$4,0),IF(C96=2,IF(BF96+BF97+BF98+BF99+BH96+BH97+BH98+BH99=1,Cadeirante/30*FP$4,IF(BF96+BF97+BF98+BF99+BH96+BH97+BH98+BH99=2,Fixo/30*FP$4,IF(BF96+BF97+BF98+BF99+BH96+BH97+BH98+BH99&gt;2,Fixo/30*FP$4+(BF96+BF97+BF98+BF99+BH96+BH97+BH98+BH99-2)*Cadeirante/30*FP$4)))+(BE96+BE97+BE98+BG96+BG97+BG98)*Percapita/30*FP$4+(BE99+BG99)*Crechee/30*FP$4,IF(C96=1,IF(BE96+BE97+BE98+BF96+BF97+BF98+BG96+BG97+BG98+BH96+BH97+BH98&lt;=15,(BE96+BE97+BE98+BG96+BG97+BG98)*Percapita/30*FP$4,IF(BE96+BE97+BE98+BF96+BF97+BF98+BG96+BG97+BG98+BH96+BH97+BH98&gt;=16,Fixo/30*FP$4+(BE96+BE97+BE98+BF96+BF97+BF98+BG96+BG97+BG98+BH96+BH97-16)*Percapita/30*FP$4))))))</f>
        <v>0</v>
      </c>
      <c r="FQ96" s="177">
        <f>IF(C96=4,SUM(BI96+BI97+BI98+BK96+BK97+BK98)*Percapita/30*FQ$4+(BJ96+BJ97+BJ98+BL96+BL97+BL98)*Cadeirante/30*FQ$4,IF(C96=3,IF(BI99+BK99=10,Fixo/30*FQ$4+(BI96+BI97+BI98+BK96+BK97+BK98)*Percapita/30*FQ$4+(BJ99+BL99)*Cadeirante/30*FQ$4,IF(BI99+BK99&lt;=9,(BI99+BK99)*Crechee/30*FQ$4)+(BJ99+BL99)*Cadeirante/30*FQ$4+(BI96+BI97+BI98+BK96+BK97+BK98)*Percapita/30*FQ$4)+IF(BI99+BK99&gt;=11,Fixo/30*FQ$4+(BI99+BK99-10)*Crechee/30*FQ$4,0),IF(C96=2,IF(BJ96+BJ97+BJ98+BJ99+BL96+BL97+BL98+BL99=1,Cadeirante/30*FQ$4,IF(BJ96+BJ97+BJ98+BJ99+BL96+BL97+BL98+BL99=2,Fixo/30*FQ$4,IF(BJ96+BJ97+BJ98+BJ99+BL96+BL97+BL98+BL99&gt;2,Fixo/30*FQ$4+(BJ96+BJ97+BJ98+BJ99+BL96+BL97+BL98+BL99-2)*Cadeirante/30*FQ$4)))+(BI96+BI97+BI98+BK96+BK97+BK98)*Percapita/30*FQ$4+(BI99+BK99)*Crechee/30*FQ$4,IF(C96=1,IF(BI96+BI97+BI98+BJ96+BJ97+BJ98+BK96+BK97+BK98+BL96+BL97+BL98&lt;=15,(BI96+BI97+BI98+BK96+BK97+BK98)*Percapita/30*FQ$4,IF(BI96+BI97+BI98+BJ96+BJ97+BJ98+BK96+BK97+BK98+BL96+BL97+BL98&gt;=16,Fixo/30*FQ$4+(BI96+BI97+BI98+BJ96+BJ97+BJ98+BK96+BK97+BK98+BL96+BL97-16)*Percapita/30*FQ$4))))))</f>
        <v>0</v>
      </c>
      <c r="FR96" s="177">
        <f>IF(C96=4,SUM(BM96+BM97+BM98+BO96+BO97+BO98)*Percapita/30*FR$4+(BN96+BN97+BN98+BP96+BP97+BP98)*Cadeirante/30*FR$4,IF(C96=3,IF(BM99+BO99=10,Fixo/30*FR$4+(BM96+BM97+BM98+BO96+BO97+BO98)*Percapita/30*FR$4+(BN99+BP99)*Cadeirante/30*FR$4,IF(BM99+BO99&lt;=9,(BM99+BO99)*Crechee/30*FR$4)+(BN99+BP99)*Cadeirante/30*FR$4+(BM96+BM97+BM98+BO96+BO97+BO98)*Percapita/30*FR$4)+IF(BM99+BO99&gt;=11,Fixo/30*FR$4+(BM99+BO99-10)*Crechee/30*FR$4,0),IF(C96=2,IF(BN96+BN97+BN98+BN99+BP96+BP97+BP98+BP99=1,Cadeirante/30*FR$4,IF(BN96+BN97+BN98+BN99+BP96+BP97+BP98+BP99=2,Fixo/30*FR$4,IF(BN96+BN97+BN98+BN99+BP96+BP97+BP98+BP99&gt;2,Fixo/30*FR$4+(BN96+BN97+BN98+BN99+BP96+BP97+BP98+BP99-2)*Cadeirante/30*FR$4)))+(BM96+BM97+BM98+BO96+BO97+BO98)*Percapita/30*FR$4+(BM99+BO99)*Crechee/30*FR$4,IF(C96=1,IF(BM96+BM97+BM98+BN96+BN97+BN98+BO96+BO97+BO98+BP96+BP97+BP98&lt;=15,(BM96+BM97+BM98+BO96+BO97+BO98)*Percapita/30*FR$4,IF(BM96+BM97+BM98+BN96+BN97+BN98+BO96+BO97+BO98+BP96+BP97+BP98&gt;=16,Fixo/30*FR$4+(BM96+BM97+BM98+BN96+BN97+BN98+BO96+BO97+BO98+BP96+BP97-16)*Percapita/30*FR$4))))))</f>
        <v>0</v>
      </c>
      <c r="FS96" s="177">
        <f>IF(C96=4,SUM(BQ96+BQ97+BQ98+BS96+BS97+BS98)*Percapita/30*FS$4+(BR96+BR97+BR98+BT96+BT97+BT98)*Cadeirante/30*FS$4,IF(C96=3,IF(BQ99+BS99=10,Fixo/30*FS$4+(BQ96+BQ97+BQ98+BS96+BS97+BS98)*Percapita/30*FS$4+(BR99+BT99)*Cadeirante/30*FS$4,IF(BQ99+BS99&lt;=9,(BQ99+BS99)*Crechee/30*FS$4)+(BR99+BT99)*Cadeirante/30*FS$4+(BQ96+BQ97+BQ98+BS96+BS97+BS98)*Percapita/30*FS$4)+IF(BQ99+BS99&gt;=11,Fixo/30*FS$4+(BQ99+BS99-10)*Crechee/30*FS$4,0),IF(C96=2,IF(BR96+BR97+BR98+BR99+BT96+BT97+BT98+BT99=1,Cadeirante/30*FS$4,IF(BR96+BR97+BR98+BR99+BT96+BT97+BT98+BT99=2,Fixo/30*FS$4,IF(BR96+BR97+BR98+BR99+BT96+BT97+BT98+BT99&gt;2,Fixo/30*FS$4+(BR96+BR97+BR98+BR99+BT96+BT97+BT98+BT99-2)*Cadeirante/30*FS$4)))+(BQ96+BQ97+BQ98+BS96+BS97+BS98)*Percapita/30*FS$4+(BQ99+BS99)*Crechee/30*FS$4,IF(C96=1,IF(BQ96+BQ97+BQ98+BR96+BR97+BR98+BS96+BS97+BS98+BT96+BT97+BT98&lt;=15,(BQ96+BQ97+BQ98+BS96+BS97+BS98)*Percapita/30*FS$4,IF(BQ96+BQ97+BQ98+BR96+BR97+BR98+BS96+BS97+BS98+BT96+BT97+BT98&gt;=16,Fixo/30*FS$4+(BQ96+BQ97+BQ98+BR96+BR97+BR98+BS96+BS97+BS98+BT96+BT97-16)*Percapita/30*FS$4))))))</f>
        <v>0</v>
      </c>
      <c r="FT96" s="177">
        <f>IF(C96=4,SUM(BU96+BU97+BU98+BW96+BW97+BW98)*Percapita/30*FT$4+(BV96+BV97+BV98+BX96+BX97+BX98)*Cadeirante/30*FT$4,IF(C96=3,IF(BU99+BW99=10,Fixo/30*FT$4+(BU96+BU97+BU98+BW96+BW97+BW98)*Percapita/30*FT$4+(BV99+BX99)*Cadeirante/30*FT$4,IF(BU99+BW99&lt;=9,(BU99+BW99)*Crechee/30*FT$4)+(BV99+BX99)*Cadeirante/30*FT$4+(BU96+BU97+BU98+BW96+BW97+BW98)*Percapita/30*FT$4)+IF(BU99+BW99&gt;=11,Fixo/30*FT$4+(BU99+BW99-10)*Crechee/30*FT$4,0),IF(C96=2,IF(BV96+BV97+BV98+BV99+BX96+BX97+BX98+BX99=1,Cadeirante/30*FT$4,IF(BV96+BV97+BV98+BV99+BX96+BX97+BX98+BX99=2,Fixo/30*FT$4,IF(BV96+BV97+BV98+BV99+BX96+BX97+BX98+BX99&gt;2,Fixo/30*FT$4+(BV96+BV97+BV98+BV99+BX96+BX97+BX98+BX99-2)*Cadeirante/30*FT$4)))+(BU96+BU97+BU98+BW96+BW97+BW98)*Percapita/30*FT$4+(BU99+BW99)*Crechee/30*FT$4,IF(C96=1,IF(BU96+BU97+BU98+BV96+BV97+BV98+BW96+BW97+BW98+BX96+BX97+BX98&lt;=15,(BU96+BU97+BU98+BW96+BW97+BW98)*Percapita/30*FT$4,IF(BU96+BU97+BU98+BV96+BV97+BV98+BW96+BW97+BW98+BX96+BX97+BX98&gt;=16,Fixo/30*FT$4+(BU96+BU97+BU98+BV96+BV97+BV98+BW96+BW97+BW98+BX96+BX97-16)*Percapita/30*FT$4))))))</f>
        <v>0</v>
      </c>
      <c r="FU96" s="177">
        <f>IF(C96=4,SUM(BY96+BY97+BY98+CA96+CA97+CA98)*Percapita/30*FU$4+(BZ96+BZ97+BZ98+CB96+CB97+CB98)*Cadeirante/30*FU$4,IF(C96=3,IF(BY99+CA99=10,Fixo/30*FU$4+(BY96+BY97+BY98+CA96+CA97+CA98)*Percapita/30*FU$4+(BZ99+CB99)*Cadeirante/30*FU$4,IF(BY99+CA99&lt;=9,(BY99+CA99)*Crechee/30*FU$4)+(BZ99+CB99)*Cadeirante/30*FU$4+(BY96+BY97+BY98+CA96+CA97+CA98)*Percapita/30*FU$4)+IF(BY99+CA99&gt;=11,Fixo/30*FU$4+(BY99+CA99-10)*Crechee/30*FU$4,0),IF(C96=2,IF(BZ96+BZ97+BZ98+BZ99+CB96+CB97+CB98+CB99=1,Cadeirante/30*FU$4,IF(BZ96+BZ97+BZ98+BZ99+CB96+CB97+CB98+CB99=2,Fixo/30*FU$4,IF(BZ96+BZ97+BZ98+BZ99+CB96+CB97+CB98+CB99&gt;2,Fixo/30*FU$4+(BZ96+BZ97+BZ98+BZ99+CB96+CB97+CB98+CB99-2)*Cadeirante/30*FU$4)))+(BY96+BY97+BY98+CA96+CA97+CA98)*Percapita/30*FU$4+(BY99+CA99)*Crechee/30*FU$4,IF(C96=1,IF(BY96+BY97+BY98+BZ96+BZ97+BZ98+CA96+CA97+CA98+CB96+CB97+CB98&lt;=15,(BY96+BY97+BY98+CA96+CA97+CA98)*Percapita/30*FU$4,IF(BY96+BY97+BY98+BZ96+BZ97+BZ98+CA96+CA97+CA98+CB96+CB97+CB98&gt;=16,Fixo/30*FU$4+(BY96+BY97+BY98+BZ96+BZ97+BZ98+CA96+CA97+CA98+CB96+CB97-16)*Percapita/30*FU$4))))))</f>
        <v>0</v>
      </c>
      <c r="FV96" s="177">
        <f>IF(C96=4,SUM(CC96+CC97+CC98+CE96+CE97+CE98)*Percapita/30*FV$4+(CD96+CD97+CD98+CF96+CF97+CF98)*Cadeirante/30*FV$4,IF(C96=3,IF(CC99+CE99=10,Fixo/30*FV$4+(CC96+CC97+CC98+CE96+CE97+CE98)*Percapita/30*FV$4+(CD99+CF99)*Cadeirante/30*FV$4,IF(CC99+CE99&lt;=9,(CC99+CE99)*Crechee/30*FV$4)+(CD99+CF99)*Cadeirante/30*FV$4+(CC96+CC97+CC98+CE96+CE97+CE98)*Percapita/30*FV$4)+IF(CC99+CE99&gt;=11,Fixo/30*FV$4+(CC99+CE99-10)*Crechee/30*FV$4,0),IF(C96=2,IF(CD96+CD97+CD98+CD99+CF96+CF97+CF98+CF99=1,Cadeirante/30*FV$4,IF(CD96+CD97+CD98+CD99+CF96+CF97+CF98+CF99=2,Fixo/30*FV$4,IF(CD96+CD97+CD98+CD99+CF96+CF97+CF98+CF99&gt;2,Fixo/30*FV$4+(CD96+CD97+CD98+CD99+CF96+CF97+CF98+CF99-2)*Cadeirante/30*FV$4)))+(CC96+CC97+CC98+CE96+CE97+CE98)*Percapita/30*FV$4+(CC99+CE99)*Crechee/30*FV$4,IF(C96=1,IF(CC96+CC97+CC98+CD96+CD97+CD98+CE96+CE97+CE98+CF96+CF97+CF98&lt;=15,(CC96+CC97+CC98+CE96+CE97+CE98)*Percapita/30*FV$4,IF(CC96+CC97+CC98+CD96+CD97+CD98+CE96+CE97+CE98+CF96+CF97+CF98&gt;=16,Fixo/30*FV$4+(CC96+CC97+CC98+CD96+CD97+CD98+CE96+CE97+CE98+CF96+CF97-16)*Percapita/30*FV$4))))))</f>
        <v>0</v>
      </c>
      <c r="FW96" s="177">
        <f>IF(C96=4,SUM(CG96+CG97+CG98+CI96+CI97+CI98)*Percapita/30*FW$4+(CH96+CH97+CH98+CJ96+CJ97+CJ98)*Cadeirante/30*FW$4,IF(C96=3,IF(CG99+CI99=10,Fixo/30*FW$4+(CG96+CG97+CG98+CI96+CI97+CI98)*Percapita/30*FW$4+(CH99+CJ99)*Cadeirante/30*FW$4,IF(CG99+CI99&lt;=9,(CG99+CI99)*Crechee/30*FW$4)+(CH99+CJ99)*Cadeirante/30*FW$4+(CG96+CG97+CG98+CI96+CI97+CI98)*Percapita/30*FW$4)+IF(CG99+CI99&gt;=11,Fixo/30*FW$4+(CG99+CI99-10)*Crechee/30*FW$4,0),IF(C96=2,IF(CH96+CH97+CH98+CH99+CJ96+CJ97+CJ98+CJ99=1,Cadeirante/30*FW$4,IF(CH96+CH97+CH98+CH99+CJ96+CJ97+CJ98+CJ99=2,Fixo/30*FW$4,IF(CH96+CH97+CH98+CH99+CJ96+CJ97+CJ98+CJ99&gt;2,Fixo/30*FW$4+(CH96+CH97+CH98+CH99+CJ96+CJ97+CJ98+CJ99-2)*Cadeirante/30*FW$4)))+(CG96+CG97+CG98+CI96+CI97+CI98)*Percapita/30*FW$4+(CG99+CI99)*Crechee/30*FW$4,IF(C96=1,IF(CG96+CG97+CG98+CH96+CH97+CH98+CI96+CI97+CI98+CJ96+CJ97+CJ98&lt;=15,(CG96+CG97+CG98+CI96+CI97+CI98)*Percapita/30*FW$4,IF(CG96+CG97+CG98+CH96+CH97+CH98+CI96+CI97+CI98+CJ96+CJ97+CJ98&gt;=16,Fixo/30*FW$4+(CG96+CG97+CG98+CH96+CH97+CH98+CI96+CI97+CI98+CJ96+CJ97-16)*Percapita/30*FW$4))))))</f>
        <v>0</v>
      </c>
      <c r="FX96" s="177">
        <f>IF(C96=4,SUM(CK96+CK97+CK98+CM96+CM97+CM98)*Percapita/30*FX$4+(CL96+CL97+CL98+CN96+CN97+CN98)*Cadeirante/30*FX$4,IF(C96=3,IF(CK99+CM99=10,Fixo/30*FX$4+(CK96+CK97+CK98+CM96+CM97+CM98)*Percapita/30*FX$4+(CL99+CN99)*Cadeirante/30*FX$4,IF(CK99+CM99&lt;=9,(CK99+CM99)*Crechee/30*FX$4)+(CL99+CN99)*Cadeirante/30*FX$4+(CK96+CK97+CK98+CM96+CM97+CM98)*Percapita/30*FX$4)+IF(CK99+CM99&gt;=11,Fixo/30*FX$4+(CK99+CM99-10)*Crechee/30*FX$4,0),IF(C96=2,IF(CL96+CL97+CL98+CL99+CN96+CN97+CN98+CN99=1,Cadeirante/30*FX$4,IF(CL96+CL97+CL98+CL99+CN96+CN97+CN98+CN99=2,Fixo/30*FX$4,IF(CL96+CL97+CL98+CL99+CN96+CN97+CN98+CN99&gt;2,Fixo/30*FX$4+(CL96+CL97+CL98+CL99+CN96+CN97+CN98+CN99-2)*Cadeirante/30*FX$4)))+(CK96+CK97+CK98+CM96+CM97+CM98)*Percapita/30*FX$4+(CK99+CM99)*Crechee/30*FX$4,IF(C96=1,IF(CK96+CK97+CK98+CL96+CL97+CL98+CM96+CM97+CM98+CN96+CN97+CN98&lt;=15,(CK96+CK97+CK98+CM96+CM97+CM98)*Percapita/30*FX$4,IF(CK96+CK97+CK98+CL96+CL97+CL98+CM96+CM97+CM98+CN96+CN97+CN98&gt;=16,Fixo/30*FX$4+(CK96+CK97+CK98+CL96+CL97+CL98+CM96+CM97+CM98+CN96+CN97-16)*Percapita/30*FX$4))))))</f>
        <v>0</v>
      </c>
      <c r="FY96" s="177">
        <f>IF(C96=4,SUM(CO96+CO97+CO98+CQ96+CQ97+CQ98)*Percapita/30*FY$4+(CP96+CP97+CP98+CR96+CR97+CR98)*Cadeirante/30*FY$4,IF(C96=3,IF(CO99+CQ99=10,Fixo/30*FY$4+(CO96+CO97+CO98+CQ96+CQ97+CQ98)*Percapita/30*FY$4+(CP99+CR99)*Cadeirante/30*FY$4,IF(CO99+CQ99&lt;=9,(CO99+CQ99)*Crechee/30*FY$4)+(CP99+CR99)*Cadeirante/30*FY$4+(CO96+CO97+CO98+CQ96+CQ97+CQ98)*Percapita/30*FY$4)+IF(CO99+CQ99&gt;=11,Fixo/30*FY$4+(CO99+CQ99-10)*Crechee/30*FY$4,0),IF(C96=2,IF(CP96+CP97+CP98+CP99+CR96+CR97+CR98+CR99=1,Cadeirante/30*FY$4,IF(CP96+CP97+CP98+CP99+CR96+CR97+CR98+CR99=2,Fixo/30*FY$4,IF(CP96+CP97+CP98+CP99+CR96+CR97+CR98+CR99&gt;2,Fixo/30*FY$4+(CP96+CP97+CP98+CP99+CR96+CR97+CR98+CR99-2)*Cadeirante/30*FY$4)))+(CO96+CO97+CO98+CQ96+CQ97+CQ98)*Percapita/30*FY$4+(CO99+CQ99)*Crechee/30*FY$4,IF(C96=1,IF(CO96+CO97+CO98+CP96+CP97+CP98+CQ96+CQ97+CQ98+CR96+CR97+CR98&lt;=15,(CO96+CO97+CO98+CQ96+CQ97+CQ98)*Percapita/30*FY$4,IF(CO96+CO97+CO98+CP96+CP97+CP98+CQ96+CQ97+CQ98+CR96+CR97+CR98&gt;=16,Fixo/30*FY$4+(CO96+CO97+CO98+CP96+CP97+CP98+CQ96+CQ97+CQ98+CR96+CR97-16)*Percapita/30*FY$4))))))</f>
        <v>0</v>
      </c>
      <c r="FZ96" s="177">
        <f>IF(C96=4,SUM(CS96+CS97+CS98+CU96+CU97+CU98)*Percapita/30*FZ$4+(CT96+CT97+CT98+CV96+CV97+CV98)*Cadeirante/30*FZ$4,IF(C96=3,IF(CS99+CU99=10,Fixo/30*FZ$4+(CS96+CS97+CS98+CU96+CU97+CU98)*Percapita/30*FZ$4+(CT99+CV99)*Cadeirante/30*FZ$4,IF(CS99+CU99&lt;=9,(CS99+CU99)*Crechee/30*FZ$4)+(CT99+CV99)*Cadeirante/30*FZ$4+(CS96+CS97+CS98+CU96+CU97+CU98)*Percapita/30*FZ$4)+IF(CS99+CU99&gt;=11,Fixo/30*FZ$4+(CS99+CU99-10)*Crechee/30*FZ$4,0),IF(C96=2,IF(CT96+CT97+CT98+CT99+CV96+CV97+CV98+CV99=1,Cadeirante/30*FZ$4,IF(CT96+CT97+CT98+CT99+CV96+CV97+CV98+CV99=2,Fixo/30*FZ$4,IF(CT96+CT97+CT98+CT99+CV96+CV97+CV98+CV99&gt;2,Fixo/30*FZ$4+(CT96+CT97+CT98+CT99+CV96+CV97+CV98+CV99-2)*Cadeirante/30*FZ$4)))+(CS96+CS97+CS98+CU96+CU97+CU98)*Percapita/30*FZ$4+(CS99+CU99)*Crechee/30*FZ$4,IF(C96=1,IF(CS96+CS97+CS98+CT96+CT97+CT98+CU96+CU97+CU98+CV96+CV97+CV98&lt;=15,(CS96+CS97+CS98+CU96+CU97+CU98)*Percapita/30*FZ$4,IF(CS96+CS97+CS98+CT96+CT97+CT98+CU96+CU97+CU98+CV96+CV97+CV98&gt;=16,Fixo/30*FZ$4+(CS96+CS97+CS98+CT96+CT97+CT98+CU96+CU97+CU98+CV96+CV97-16)*Percapita/30*FZ$4))))))</f>
        <v>0</v>
      </c>
      <c r="GA96" s="177">
        <f>IF(C96=4,SUM(CW96+CW97+CW98+CY96+CY97+CY98)*Percapita/30*GA$4+(CX96+CX97+CX98+CZ96+CZ97+CZ98)*Cadeirante/30*GA$4,IF(C96=3,IF(CW99+CY99=10,Fixo/30*GA$4+(CW96+CW97+CW98+CY96+CY97+CY98)*Percapita/30*GA$4+(CX99+CZ99)*Cadeirante/30*GA$4,IF(CW99+CY99&lt;=9,(CW99+CY99)*Crechee/30*GA$4)+(CX99+CZ99)*Cadeirante/30*GA$4+(CW96+CW97+CW98+CY96+CY97+CY98)*Percapita/30*GA$4)+IF(CW99+CY99&gt;=11,Fixo/30*GA$4+(CW99+CY99-10)*Crechee/30*GA$4,0),IF(C96=2,IF(CX96+CX97+CX98+CX99+CZ96+CZ97+CZ98+CZ99=1,Cadeirante/30*GA$4,IF(CX96+CX97+CX98+CX99+CZ96+CZ97+CZ98+CZ99=2,Fixo/30*GA$4,IF(CX96+CX97+CX98+CX99+CZ96+CZ97+CZ98+CZ99&gt;2,Fixo/30*GA$4+(CX96+CX97+CX98+CX99+CZ96+CZ97+CZ98+CZ99-2)*Cadeirante/30*GA$4)))+(CW96+CW97+CW98+CY96+CY97+CY98)*Percapita/30*GA$4+(CW99+CY99)*Crechee/30*GA$4,IF(C96=1,IF(CW96+CW97+CW98+CX96+CX97+CX98+CY96+CY97+CY98+CZ96+CZ97+CZ98&lt;=15,(CW96+CW97+CW98+CY96+CY97+CY98)*Percapita/30*GA$4,IF(CW96+CW97+CW98+CX96+CX97+CX98+CY96+CY97+CY98+CZ96+CZ97+CZ98&gt;=16,Fixo/30*GA$4+(CW96+CW97+CW98+CX96+CX97+CX98+CY96+CY97+CY98+CZ96+CZ97-16)*Percapita/30*GA$4))))))</f>
        <v>0</v>
      </c>
      <c r="GB96" s="177">
        <f>IF(C96=4,SUM(DA96+DA97+DA98+DC96+DC97+DC98)*Percapita/30*GB$4+(DB96+DB97+DB98+DD96+DD97+DD98)*Cadeirante/30*GB$4,IF(C96=3,IF(DA99+DC99=10,Fixo/30*GB$4+(DA96+DA97+DA98+DC96+DC97+DC98)*Percapita/30*GB$4+(DB99+DD99)*Cadeirante/30*GB$4,IF(DA99+DC99&lt;=9,(DA99+DC99)*Crechee/30*GB$4)+(DB99+DD99)*Cadeirante/30*GB$4+(DA96+DA97+DA98+DC96+DC97+DC98)*Percapita/30*GB$4)+IF(DA99+DC99&gt;=11,Fixo/30*GB$4+(DA99+DC99-10)*Crechee/30*GB$4,0),IF(C96=2,IF(DB96+DB97+DB98+DB99+DD96+DD97+DD98+DD99=1,Cadeirante/30*GB$4,IF(DB96+DB97+DB98+DB99+DD96+DD97+DD98+DD99=2,Fixo/30*GB$4,IF(DB96+DB97+DB98+DB99+DD96+DD97+DD98+DD99&gt;2,Fixo/30*GB$4+(DB96+DB97+DB98+DB99+DD96+DD97+DD98+DD99-2)*Cadeirante/30*GB$4)))+(DA96+DA97+DA98+DC96+DC97+DC98)*Percapita/30*GB$4+(DA99+DC99)*Crechee/30*GB$4,IF(C96=1,IF(DA96+DA97+DA98+DB96+DB97+DB98+DC96+DC97+DC98+DD96+DD97+DD98&lt;=15,(DA96+DA97+DA98+DC96+DC97+DC98)*Percapita/30*GB$4,IF(DA96+DA97+DA98+DB96+DB97+DB98+DC96+DC97+DC98+DD96+DD97+DD98&gt;=16,Fixo/30*GB$4+(DA96+DA97+DA98+DB96+DB97+DB98+DC96+DC97+DC98+DD96+DD97-16)*Percapita/30*GB$4))))))</f>
        <v>0</v>
      </c>
      <c r="GC96" s="177">
        <f>IF(C96=4,SUM(DE96+DE97+DE98+DG96+DG97+DG98)*Percapita/30*GC$4+(DF96+DF97+DF98+DH96+DH97+DH98)*Cadeirante/30*GC$4,IF(C96=3,IF(DE99+DG99=10,Fixo/30*GC$4+(DE96+DE97+DE98+DG96+DG97+DG98)*Percapita/30*GC$4+(DF99+DH99)*Cadeirante/30*GC$4,IF(DE99+DG99&lt;=9,(DE99+DG99)*Crechee/30*GC$4)+(DF99+DH99)*Cadeirante/30*GC$4+(DE96+DE97+DE98+DG96+DG97+DG98)*Percapita/30*GC$4)+IF(DE99+DG99&gt;=11,Fixo/30*GC$4+(DE99+DG99-10)*Crechee/30*GC$4,0),IF(C96=2,IF(DF96+DF97+DF98+DF99+DH96+DH97+DH98+DH99=1,Cadeirante/30*GC$4,IF(DF96+DF97+DF98+DF99+DH96+DH97+DH98+DH99=2,Fixo/30*GC$4,IF(DF96+DF97+DF98+DF99+DH96+DH97+DH98+DH99&gt;2,Fixo/30*GC$4+(DF96+DF97+DF98+DF99+DH96+DH97+DH98+DH99-2)*Cadeirante/30*GC$4)))+(DE96+DE97+DE98+DG96+DG97+DG98)*Percapita/30*GC$4+(DE99+DG99)*Crechee/30*GC$4,IF(C96=1,IF(DE96+DE97+DE98+DF96+DF97+DF98+DG96+DG97+DG98+DH96+DH97+DH98&lt;=15,(DE96+DE97+DE98+DG96+DG97+DG98)*Percapita/30*GC$4,IF(DE96+DE97+DE98+DF96+DF97+DF98+DG96+DG97+DG98+DH96+DH97+DH98&gt;=16,Fixo/30*GC$4+(DE96+DE97+DE98+DF96+DF97+DF98+DG96+DG97+DG98+DH96+DH97-16)*Percapita/30*GC$4))))))</f>
        <v>0</v>
      </c>
      <c r="GD96" s="177">
        <f>IF(C96=4,SUM(DI96+DI97+DI98+DK96+DK97+DK98)*Percapita/30*GD$4+(DJ96+DJ97+DJ98+DL96+DL97+DL98)*Cadeirante/30*GD$4,IF(C96=3,IF(DI99+DK99=10,Fixo/30*GD$4+(DI96+DI97+DI98+DK96+DK97+DK98)*Percapita/30*GD$4+(DJ99+DL99)*Cadeirante/30*GD$4,IF(DI99+DK99&lt;=9,(DI99+DK99)*Crechee/30*GD$4)+(DJ99+DL99)*Cadeirante/30*GD$4+(DI96+DI97+DI98+DK96+DK97+DK98)*Percapita/30*GD$4)+IF(DI99+DK99&gt;=11,Fixo/30*GD$4+(DI99+DK99-10)*Crechee/30*GD$4,0),IF(C96=2,IF(DJ96+DJ97+DJ98+DJ99+DL96+DL97+DL98+DL99=1,Cadeirante/30*GD$4,IF(DJ96+DJ97+DJ98+DJ99+DL96+DL97+DL98+DL99=2,Fixo/30*GD$4,IF(DJ96+DJ97+DJ98+DJ99+DL96+DL97+DL98+DL99&gt;2,Fixo/30*GD$4+(DJ96+DJ97+DJ98+DJ99+DL96+DL97+DL98+DL99-2)*Cadeirante/30*GD$4)))+(DI96+DI97+DI98+DK96+DK97+DK98)*Percapita/30*GD$4+(DI99+DK99)*Crechee/30*GD$4,IF(C96=1,IF(DI96+DI97+DI98+DJ96+DJ97+DJ98+DK96+DK97+DK98+DL96+DL97+DL98&lt;=15,(DI96+DI97+DI98+DK96+DK97+DK98)*Percapita/30*GD$4,IF(DI96+DI97+DI98+DJ96+DJ97+DJ98+DK96+DK97+DK98+DL96+DL97+DL98&gt;=16,Fixo/30*GD$4+(DI96+DI97+DI98+DJ96+DJ97+DJ98+DK96+DK97+DK98+DL96+DL97-16)*Percapita/30*GD$4))))))</f>
        <v>0</v>
      </c>
      <c r="GE96" s="177">
        <f>IF(C96=4,SUM(DM96+DM97+DM98+DO96+DO97+DO98)*Percapita/30*GE$4+(DN96+DN97+DN98+DP96+DP97+DP98)*Cadeirante/30*GE$4,IF(C96=3,IF(DM99+DO99=10,Fixo/30*GE$4+(DM96+DM97+DM98+DO96+DO97+DO98)*Percapita/30*GE$4+(DN99+DP99)*Cadeirante/30*GE$4,IF(DM99+DO99&lt;=9,(DM99+DO99)*Crechee/30*GE$4)+(DN99+DP99)*Cadeirante/30*GE$4+(DM96+DM97+DM98+DO96+DO97+DO98)*Percapita/30*GE$4)+IF(DM99+DO99&gt;=11,Fixo/30*GE$4+(DM99+DO99-10)*Crechee/30*GE$4,0),IF(C96=2,IF(DN96+DN97+DN98+DN99+DP96+DP97+DP98+DP99=1,Cadeirante/30*GE$4,IF(DN96+DN97+DN98+DN99+DP96+DP97+DP98+DP99=2,Fixo/30*GE$4,IF(DN96+DN97+DN98+DN99+DP96+DP97+DP98+DP99&gt;2,Fixo/30*GE$4+(DN96+DN97+DN98+DN99+DP96+DP97+DP98+DP99-2)*Cadeirante/30*GE$4)))+(DM96+DM97+DM98+DO96+DO97+DO98)*Percapita/30*GE$4+(DM99+DO99)*Crechee/30*GE$4,IF(C96=1,IF(DM96+DM97+DM98+DN96+DN97+DN98+DO96+DO97+DO98+DP96+DP97+DP98&lt;=15,(DM96+DM97+DM98+DO96+DO97+DO98)*Percapita/30*GE$4,IF(DM96+DM97+DM98+DN96+DN97+DN98+DO96+DO97+DO98+DP96+DP97+DP98&gt;=16,Fixo/30*GE$4+(DM96+DM97+DM98+DN96+DN97+DN98+DO96+DO97+DO98+DP96+DP97-16)*Percapita/30*GE$4))))))</f>
        <v>0</v>
      </c>
      <c r="GF96" s="177">
        <f>IF(C96=4,SUM(DQ96+DQ97+DQ98+DS96+DS97+DS98)*Percapita/30*GF$4+(DR96+DR97+DR98+DT96+DT97+DT98)*Cadeirante/30*GF$4,IF(C96=3,IF(DQ99+DS99=10,Fixo/30*GF$4+(DQ96+DQ97+DQ98+DS96+DS97+DS98)*Percapita/30*GF$4+(DR99+DT99)*Cadeirante/30*GF$4,IF(DQ99+DS99&lt;=9,(DQ99+DS99)*Crechee/30*GF$4)+(DR99+DT99)*Cadeirante/30*GF$4+(DQ96+DQ97+DQ98+DS96+DS97+DS98)*Percapita/30*GF$4)+IF(DQ99+DS99&gt;=11,Fixo/30*GF$4+(DQ99+DS99-10)*Crechee/30*GF$4,0),IF(C96=2,IF(DR96+DR97+DR98+DR99+DT96+DT97+DT98+DT99=1,Cadeirante/30*GF$4,IF(DR96+DR97+DR98+DR99+DT96+DT97+DT98+DT99=2,Fixo/30*GF$4,IF(DR96+DR97+DR98+DR99+DT96+DT97+DT98+DT99&gt;2,Fixo/30*GF$4+(DR96+DR97+DR98+DR99+DT96+DT97+DT98+DT99-2)*Cadeirante/30*GF$4)))+(DQ96+DQ97+DQ98+DS96+DS97+DS98)*Percapita/30*GF$4+(DQ99+DS99)*Crechee/30*GF$4,IF(C96=1,IF(DQ96+DQ97+DQ98+DR96+DR97+DR98+DS96+DS97+DS98+DT96+DT97+DT98&lt;=15,(DQ96+DQ97+DQ98+DS96+DS97+DS98)*Percapita/30*GF$4,IF(DQ96+DQ97+DQ98+DR96+DR97+DR98+DS96+DS97+DS98+DT96+DT97+DT98&gt;=16,Fixo/30*GF$4+(DQ96+DQ97+DQ98+DR96+DR97+DR98+DS96+DS97+DS98+DT96+DT97-16)*Percapita/30*GF$4))))))</f>
        <v>0</v>
      </c>
      <c r="GG96" s="177">
        <f>IF(C96=4,SUM(DU96+DU97+DU98+DW96+DW97+DW98)*Percapita/30*GG$4+(DV96+DV97+DV98+DX96+DX97+DX98)*Cadeirante/30*GG$4,IF(C96=3,IF(DU99+DW99=10,Fixo/30*GG$4+(DU96+DU97+DU98+DW96+DW97+DW98)*Percapita/30*GG$4+(DV99+DX99)*Cadeirante/30*GG$4,IF(DU99+DW99&lt;=9,(DU99+DW99)*Crechee/30*GG$4)+(DV99+DX99)*Cadeirante/30*GG$4+(DU96+DU97+DU98+DW96+DW97+DW98)*Percapita/30*GG$4)+IF(DU99+DW99&gt;=11,Fixo/30*GG$4+(DU99+DW99-10)*Crechee/30*GG$4,0),IF(C96=2,IF(DV96+DV97+DV98+DV99+DX96+DX97+DX98+DX99=1,Cadeirante/30*GG$4,IF(DV96+DV97+DV98+DV99+DX96+DX97+DX98+DX99=2,Fixo/30*GG$4,IF(DV96+DV97+DV98+DV99+DX96+DX97+DX98+DX99&gt;2,Fixo/30*GG$4+(DV96+DV97+DV98+DV99+DX96+DX97+DX98+DX99-2)*Cadeirante/30*GG$4)))+(DU96+DU97+DU98+DW96+DW97+DW98)*Percapita/30*GG$4+(DU99+DW99)*Crechee/30*GG$4,IF(C96=1,IF(DU96+DU97+DU98+DV96+DV97+DV98+DW96+DW97+DW98+DX96+DX97+DX98&lt;=15,(DU96+DU97+DU98+DW96+DW97+DW98)*Percapita/30*GG$4,IF(DU96+DU97+DU98+DV96+DV97+DV98+DW96+DW97+DW98+DX96+DX97+DX98&gt;=16,Fixo/30*GG$4+(DU96+DU97+DU98+DV96+DV97+DV98+DW96+DW97+DW98+DX96+DX97-16)*Percapita/30*GG$4))))))</f>
        <v>0</v>
      </c>
      <c r="GH96" s="177">
        <f>IF(C96=4,SUM(DY96+DY97+DY98+EA96+EA97+EA98)*Percapita/30*GH$4+(DZ96+DZ97+DZ98+EB96+EB97+EB98)*Cadeirante/30*GH$4,IF(C96=3,IF(DY99+EA99=10,Fixo/30*GH$4+(DY96+DY97+DY98+EA96+EA97+EA98)*Percapita/30*GH$4+(DZ99+EB99)*Cadeirante/30*GH$4,IF(DY99+EA99&lt;=9,(DY99+EA99)*Crechee/30*GH$4)+(DZ99+EB99)*Cadeirante/30*GH$4+(DY96+DY97+DY98+EA96+EA97+EA98)*Percapita/30*GH$4)+IF(DY99+EA99&gt;=11,Fixo/30*GH$4+(DY99+EA99-10)*Crechee/30*GH$4,0),IF(C96=2,IF(DZ96+DZ97+DZ98+DZ99+EB96+EB97+EB98+EB99=1,Cadeirante/30*GH$4,IF(DZ96+DZ97+DZ98+DZ99+EB96+EB97+EB98+EB99=2,Fixo/30*GH$4,IF(DZ96+DZ97+DZ98+DZ99+EB96+EB97+EB98+EB99&gt;2,Fixo/30*GH$4+(DZ96+DZ97+DZ98+DZ99+EB96+EB97+EB98+EB99-2)*Cadeirante/30*GH$4)))+(DY96+DY97+DY98+EA96+EA97+EA98)*Percapita/30*GH$4+(DY99+EA99)*Crechee/30*GH$4,IF(C96=1,IF(DY96+DY97+DY98+DZ96+DZ97+DZ98+EA96+EA97+EA98+EB96+EB97+EB98&lt;=15,(DY96+DY97+DY98+EA96+EA97+EA98)*Percapita/30*GH$4,IF(DY96+DY97+DY98+DZ96+DZ97+DZ98+EA96+EA97+EA98+EB96+EB97+EB98&gt;=16,Fixo/30*GH$4+(DY96+DY97+DY98+DZ96+DZ97+DZ98+EA96+EA97+EA98+EB96+EB97-16)*Percapita/30*GH$4))))))</f>
        <v>0</v>
      </c>
      <c r="GI96" s="177">
        <f>IF(C96=4,SUM(EC96+EC97+EC98+EE96+EE97+EE98)*Percapita/30*GI$4+(ED96+ED97+ED98+EF96+EF97+EF98)*Cadeirante/30*GI$4,IF(C96=3,IF(EC99+EE99=10,Fixo/30*GI$4+(EC96+EC97+EC98+EE96+EE97+EE98)*Percapita/30*GI$4+(ED99+EF99)*Cadeirante/30*GI$4,IF(EC99+EE99&lt;=9,(EC99+EE99)*Crechee/30*GI$4)+(ED99+EF99)*Cadeirante/30*GI$4+(EC96+EC97+EC98+EE96+EE97+EE98)*Percapita/30*GI$4)+IF(EC99+EE99&gt;=11,Fixo/30*GI$4+(EC99+EE99-10)*Crechee/30*GI$4,0),IF(C96=2,IF(ED96+ED97+ED98+ED99+EF96+EF97+EF98+EF99=1,Cadeirante/30*GI$4,IF(ED96+ED97+ED98+ED99+EF96+EF97+EF98+EF99=2,Fixo/30*GI$4,IF(ED96+ED97+ED98+ED99+EF96+EF97+EF98+EF99&gt;2,Fixo/30*GI$4+(ED96+ED97+ED98+ED99+EF96+EF97+EF98+EF99-2)*Cadeirante/30*GI$4)))+(EC96+EC97+EC98+EE96+EE97+EE98)*Percapita/30*GI$4+(EC99+EE99)*Crechee/30*GI$4,IF(C96=1,IF(EC96+EC97+EC98+ED96+ED97+ED98+EE96+EE97+EE98+EF96+EF97+EF98&lt;=15,(EC96+EC97+EC98+EE96+EE97+EE98)*Percapita/30*GI$4,IF(EC96+EC97+EC98+ED96+ED97+ED98+EE96+EE97+EE98+EF96+EF97+EF98&gt;=16,Fixo/30*GI$4+(EC96+EC97+EC98+ED96+ED97+ED98+EE96+EE97+EE98+EF96+EF97-16)*Percapita/30*GI$4))))))</f>
        <v>0</v>
      </c>
      <c r="GJ96" s="177">
        <f>IF(C96=4,SUM(EG96+EG97+EG98+EI96+EI97+EI98)*Percapita/30*GJ$4+(EH96+EH97+EH98+EJ96+EJ97+EJ98)*Cadeirante/30*GJ$4,IF(C96=3,IF(EG99+EI99=10,Fixo/30*GJ$4+(EG96+EG97+EG98+EI96+EI97+EI98)*Percapita/30*GJ$4+(EH99+EJ99)*Cadeirante/30*GJ$4,IF(EG99+EI99&lt;=9,(EG99+EI99)*Crechee/30*GJ$4)+(EH99+EJ99)*Cadeirante/30*GJ$4+(EG96+EG97+EG98+EI96+EI97+EI98)*Percapita/30*GJ$4)+IF(EG99+EI99&gt;=11,Fixo/30*GJ$4+(EG99+EI99-10)*Crechee/30*GJ$4,0),IF(C96=2,IF(EH96+EH97+EH98+EH99+EJ96+EJ97+EJ98+EJ99=1,Cadeirante/30*GJ$4,IF(EH96+EH97+EH98+EH99+EJ96+EJ97+EJ98+EJ99=2,Fixo/30*GJ$4,IF(EH96+EH97+EH98+EH99+EJ96+EJ97+EJ98+EJ99&gt;2,Fixo/30*GJ$4+(EH96+EH97+EH98+EH99+EJ96+EJ97+EJ98+EJ99-2)*Cadeirante/30*GJ$4)))+(EG96+EG97+EG98+EI96+EI97+EI98)*Percapita/30*GJ$4+(EG99+EI99)*Crechee/30*GJ$4,IF(C96=1,IF(EG96+EG97+EG98+EH96+EH97+EH98+EI96+EI97+EI98+EJ96+EJ97+EJ98&lt;=15,(EG96+EG97+EG98+EI96+EI97+EI98)*Percapita/30*GJ$4,IF(EG96+EG97+EG98+EH96+EH97+EH98+EI96+EI97+EI98+EJ96+EJ97+EJ98&gt;=16,Fixo/30*GJ$4+(EG96+EG97+EG98+EH96+EH97+EH98+EI96+EI97+EI98+EJ96+EJ97-16)*Percapita/30*GJ$4))))))</f>
        <v>0</v>
      </c>
      <c r="GK96" s="178"/>
      <c r="GL96" s="103">
        <f t="shared" si="102"/>
        <v>0</v>
      </c>
      <c r="GM96" s="124"/>
      <c r="GN96" s="104">
        <f>SUMIF(V96:V99,"&lt;0")*Cadeirante/30*GN$4+SUMIF(X96:X99,"&lt;0")*Cadeirante/30*GN$4</f>
        <v>0</v>
      </c>
      <c r="GO96" s="104">
        <f>SUMIF(Z96:Z99,"&lt;0")*Cadeirante/30*GO$4+SUMIF(AB96:AB99,"&lt;0")*Cadeirante/30*GO$4</f>
        <v>0</v>
      </c>
      <c r="GP96" s="104">
        <f>SUMIF(AD96:AD99,"&lt;0")*Cadeirante/30*GP$4+SUMIF(AF96:AF99,"&lt;0")*Cadeirante/30*GP$4</f>
        <v>0</v>
      </c>
      <c r="GQ96" s="104">
        <f>SUMIF(AH96:AH99,"&lt;0")*Cadeirante/30*GQ$4+SUMIF(AJ96:AJ99,"&lt;0")*Cadeirante/30*GQ$4</f>
        <v>0</v>
      </c>
      <c r="GR96" s="104">
        <f>SUMIF(AL96:AL99,"&lt;0")*Cadeirante/30*GR$4+SUMIF(AN96:AN99,"&lt;0")*Cadeirante/30*GR$4</f>
        <v>0</v>
      </c>
      <c r="GS96" s="104">
        <f>SUMIF(AP96:AP99,"&lt;0")*Cadeirante/30*GS$4+SUMIF(AR96:AR99,"&lt;0")*Cadeirante/30*GS$4</f>
        <v>0</v>
      </c>
      <c r="GT96" s="104">
        <f>SUMIF(AT96:AT99,"&lt;0")*Cadeirante/30*GT$4+SUMIF(AV96:AV99,"&lt;0")*Cadeirante/30*GT$4</f>
        <v>0</v>
      </c>
      <c r="GU96" s="104">
        <f>SUMIF(AX96:AX99,"&lt;0")*Cadeirante/30*GU$4+SUMIF(AZ96:AZ99,"&lt;0")*Cadeirante/30*GU$4</f>
        <v>0</v>
      </c>
      <c r="GV96" s="104">
        <f>SUMIF(BB96:BB99,"&lt;0")*Cadeirante/30*GV$4+SUMIF(BD96:BD99,"&lt;0")*Cadeirante/30*GV$4</f>
        <v>0</v>
      </c>
      <c r="GW96" s="104">
        <f>SUMIF(BF96:BF99,"&lt;0")*Cadeirante/30*GW$4+SUMIF(BH96:BH99,"&lt;0")*Cadeirante/30*GW$4</f>
        <v>0</v>
      </c>
      <c r="GX96" s="104">
        <f>SUMIF(BJ96:BJ99,"&lt;0")*Cadeirante/30*GX$4+SUMIF(BL96:BL99,"&lt;0")*Cadeirante/30*GX$4</f>
        <v>0</v>
      </c>
      <c r="GY96" s="104">
        <f>SUMIF(BN96:BN99,"&lt;0")*Cadeirante/30*GY$4+SUMIF(BP96:BP99,"&lt;0")*Cadeirante/30*GY$4</f>
        <v>0</v>
      </c>
      <c r="GZ96" s="104">
        <f>SUMIF(BR96:BR99,"&lt;0")*Cadeirante/30*GZ$4+SUMIF(BT96:BT99,"&lt;0")*Cadeirante/30*GZ$4</f>
        <v>0</v>
      </c>
      <c r="HA96" s="104">
        <f>SUMIF(BV96:BV99,"&lt;0")*Cadeirante/30*HA$4+SUMIF(BX96:BX99,"&lt;0")*Cadeirante/30*HA$4</f>
        <v>0</v>
      </c>
      <c r="HB96" s="104">
        <f>SUMIF(BZ96:BZ99,"&lt;0")*Cadeirante/30*HB$4+SUMIF(CB96:CB99,"&lt;0")*Cadeirante/30*HB$4</f>
        <v>0</v>
      </c>
      <c r="HC96" s="104">
        <f>SUMIF(CD96:CD99,"&lt;0")*Cadeirante/30*HC$4+SUMIF(CF96:CF99,"&lt;0")*Cadeirante/30*HC$4</f>
        <v>0</v>
      </c>
      <c r="HD96" s="104">
        <f>SUMIF(CH96:CH99,"&lt;0")*Cadeirante/30*HD$4+SUMIF(CJ96:CJ99,"&lt;0")*Cadeirante/30*HD$4</f>
        <v>0</v>
      </c>
      <c r="HE96" s="104">
        <f>SUMIF(CL96:CL99,"&lt;0")*Cadeirante/30*HE$4+SUMIF(CN96:CN99,"&lt;0")*Cadeirante/30*HE$4</f>
        <v>0</v>
      </c>
      <c r="HF96" s="104">
        <f>SUMIF(CP96:CP99,"&lt;0")*Cadeirante/30*HF$4+SUMIF(CR96:CR99,"&lt;0")*Cadeirante/30*HF$4</f>
        <v>0</v>
      </c>
      <c r="HG96" s="104">
        <f>SUMIF(CT96:CT99,"&lt;0")*Cadeirante/30*HG$4+SUMIF(CV96:CV99,"&lt;0")*Cadeirante/30*HG$4</f>
        <v>0</v>
      </c>
      <c r="HH96" s="104">
        <f>SUMIF(CX96:CX99,"&lt;0")*Cadeirante/30*HH$4+SUMIF(CZ96:CZ99,"&lt;0")*Cadeirante/30*HH$4</f>
        <v>0</v>
      </c>
      <c r="HI96" s="104">
        <f>SUMIF(DB96:DB99,"&lt;0")*Cadeirante/30*HI$4+SUMIF(DD96:DD99,"&lt;0")*Cadeirante/30*HI$4</f>
        <v>0</v>
      </c>
      <c r="HJ96" s="104">
        <f>SUMIF(DF96:DF99,"&lt;0")*Cadeirante/30*HJ$4+SUMIF(DH96:DH99,"&lt;0")*Cadeirante/30*HJ$4</f>
        <v>0</v>
      </c>
      <c r="HK96" s="104">
        <f>SUMIF(DJ96:DJ99,"&lt;0")*Cadeirante/30*HK$4+SUMIF(DL96:DL99,"&lt;0")*Cadeirante/30*HK$4</f>
        <v>0</v>
      </c>
      <c r="HL96" s="104">
        <f>SUMIF(DN96:DN99,"&lt;0")*Cadeirante/30*HL$4+SUMIF(DP96:DP99,"&lt;0")*Cadeirante/30*HL$4</f>
        <v>0</v>
      </c>
      <c r="HM96" s="104">
        <f>SUMIF(DR96:DR99,"&lt;0")*Cadeirante/30*HM$4+SUMIF(DT96:DT99,"&lt;0")*Cadeirante/30*HM$4</f>
        <v>0</v>
      </c>
      <c r="HN96" s="104">
        <f>SUMIF(DV96:DV99,"&lt;0")*Cadeirante/30*HN$4+SUMIF(DX96:DX99,"&lt;0")*Cadeirante/30*HN$4</f>
        <v>0</v>
      </c>
      <c r="HO96" s="104">
        <f>SUMIF(DZ96:DZ99,"&lt;0")*Cadeirante/30*HO$4+SUMIF(EB96:EB99,"&lt;0")*Cadeirante/30*HO$4</f>
        <v>0</v>
      </c>
      <c r="HP96" s="104">
        <f>SUMIF(ED96:ED99,"&lt;0")*Cadeirante/30*HP$4+SUMIF(EF96:EF99,"&lt;0")*Cadeirante/30*HP$4</f>
        <v>0</v>
      </c>
      <c r="HQ96" s="64"/>
      <c r="HR96" s="64"/>
      <c r="HS96" s="64"/>
      <c r="HT96" s="64"/>
      <c r="HU96" s="64"/>
      <c r="HV96" s="64"/>
      <c r="HW96" s="176">
        <v>17629.309999999998</v>
      </c>
      <c r="HX96" s="64"/>
      <c r="HY96" s="280">
        <f>IF(ISTEXT(EM96), VALUE(EM96), EM96)</f>
        <v>0</v>
      </c>
      <c r="HZ96" s="280">
        <f>IF(ISTEXT(EN96), VALUE(EN96), EN96)</f>
        <v>0</v>
      </c>
      <c r="IA96" s="280">
        <f>IF(ISTEXT(EO96), VALUE(EO96), EO96)</f>
        <v>0</v>
      </c>
      <c r="IB96" s="64" t="b">
        <f>HW96=FE96</f>
        <v>0</v>
      </c>
      <c r="IC96" s="64"/>
    </row>
    <row r="97" spans="1:237" s="106" customFormat="1" ht="22.5" customHeight="1" x14ac:dyDescent="0.25">
      <c r="A97" s="368" t="s">
        <v>3268</v>
      </c>
      <c r="B97" s="369" t="s">
        <v>3269</v>
      </c>
      <c r="C97" s="370" t="s">
        <v>3192</v>
      </c>
      <c r="D97" s="371" t="s">
        <v>3270</v>
      </c>
      <c r="E97" s="371" t="s">
        <v>3271</v>
      </c>
      <c r="F97" s="372" t="s">
        <v>3181</v>
      </c>
      <c r="G97" s="372" t="s">
        <v>3182</v>
      </c>
      <c r="H97" s="373" t="s">
        <v>2813</v>
      </c>
      <c r="I97" s="374" t="s">
        <v>2813</v>
      </c>
      <c r="J97" s="421" t="s">
        <v>3183</v>
      </c>
      <c r="K97" s="421" t="s">
        <v>3185</v>
      </c>
      <c r="L97" s="329">
        <f>CONTINUA!BV97</f>
        <v>0</v>
      </c>
      <c r="M97" s="329">
        <f>CONTINUA!BW97</f>
        <v>0</v>
      </c>
      <c r="N97" s="895"/>
      <c r="O97" s="896" t="s">
        <v>3422</v>
      </c>
      <c r="P97" s="897">
        <v>0</v>
      </c>
      <c r="Q97" s="400"/>
      <c r="R97" s="401"/>
      <c r="S97" s="400"/>
      <c r="T97" s="401"/>
      <c r="U97" s="400"/>
      <c r="V97" s="401"/>
      <c r="W97" s="400"/>
      <c r="X97" s="401"/>
      <c r="Y97" s="400"/>
      <c r="Z97" s="401"/>
      <c r="AA97" s="400"/>
      <c r="AB97" s="401"/>
      <c r="AC97" s="400"/>
      <c r="AD97" s="401"/>
      <c r="AE97" s="400"/>
      <c r="AF97" s="401"/>
      <c r="AG97" s="400"/>
      <c r="AH97" s="401"/>
      <c r="AI97" s="400"/>
      <c r="AJ97" s="401"/>
      <c r="AK97" s="400"/>
      <c r="AL97" s="401"/>
      <c r="AM97" s="400"/>
      <c r="AN97" s="401"/>
      <c r="AO97" s="400"/>
      <c r="AP97" s="401"/>
      <c r="AQ97" s="400"/>
      <c r="AR97" s="401"/>
      <c r="AS97" s="400"/>
      <c r="AT97" s="401"/>
      <c r="AU97" s="400"/>
      <c r="AV97" s="401"/>
      <c r="AW97" s="400"/>
      <c r="AX97" s="401"/>
      <c r="AY97" s="400"/>
      <c r="AZ97" s="401"/>
      <c r="BA97" s="400"/>
      <c r="BB97" s="401"/>
      <c r="BC97" s="400"/>
      <c r="BD97" s="401"/>
      <c r="BE97" s="400"/>
      <c r="BF97" s="401"/>
      <c r="BG97" s="400"/>
      <c r="BH97" s="401"/>
      <c r="BI97" s="400"/>
      <c r="BJ97" s="401"/>
      <c r="BK97" s="400"/>
      <c r="BL97" s="401"/>
      <c r="BM97" s="400"/>
      <c r="BN97" s="401"/>
      <c r="BO97" s="400"/>
      <c r="BP97" s="401"/>
      <c r="BQ97" s="400"/>
      <c r="BR97" s="401"/>
      <c r="BS97" s="400"/>
      <c r="BT97" s="401"/>
      <c r="BU97" s="400"/>
      <c r="BV97" s="401"/>
      <c r="BW97" s="400"/>
      <c r="BX97" s="401"/>
      <c r="BY97" s="400"/>
      <c r="BZ97" s="401"/>
      <c r="CA97" s="400"/>
      <c r="CB97" s="401"/>
      <c r="CC97" s="400"/>
      <c r="CD97" s="401"/>
      <c r="CE97" s="400"/>
      <c r="CF97" s="401"/>
      <c r="CG97" s="400"/>
      <c r="CH97" s="401"/>
      <c r="CI97" s="400"/>
      <c r="CJ97" s="401"/>
      <c r="CK97" s="400"/>
      <c r="CL97" s="401"/>
      <c r="CM97" s="400"/>
      <c r="CN97" s="401"/>
      <c r="CO97" s="400"/>
      <c r="CP97" s="401"/>
      <c r="CQ97" s="400"/>
      <c r="CR97" s="401"/>
      <c r="CS97" s="400"/>
      <c r="CT97" s="401"/>
      <c r="CU97" s="400"/>
      <c r="CV97" s="401"/>
      <c r="CW97" s="400"/>
      <c r="CX97" s="401"/>
      <c r="CY97" s="400"/>
      <c r="CZ97" s="401"/>
      <c r="DA97" s="400"/>
      <c r="DB97" s="401"/>
      <c r="DC97" s="400"/>
      <c r="DD97" s="401"/>
      <c r="DE97" s="400"/>
      <c r="DF97" s="401"/>
      <c r="DG97" s="400"/>
      <c r="DH97" s="401"/>
      <c r="DI97" s="400"/>
      <c r="DJ97" s="401"/>
      <c r="DK97" s="400"/>
      <c r="DL97" s="401"/>
      <c r="DM97" s="400"/>
      <c r="DN97" s="401"/>
      <c r="DO97" s="400"/>
      <c r="DP97" s="401"/>
      <c r="DQ97" s="400"/>
      <c r="DR97" s="401"/>
      <c r="DS97" s="400"/>
      <c r="DT97" s="401"/>
      <c r="DU97" s="400"/>
      <c r="DV97" s="401"/>
      <c r="DW97" s="400"/>
      <c r="DX97" s="401"/>
      <c r="DY97" s="400"/>
      <c r="DZ97" s="401"/>
      <c r="EA97" s="400"/>
      <c r="EB97" s="401"/>
      <c r="EC97" s="400"/>
      <c r="ED97" s="401"/>
      <c r="EE97" s="400"/>
      <c r="EF97" s="401"/>
      <c r="EG97" s="400"/>
      <c r="EH97" s="401"/>
      <c r="EI97" s="400"/>
      <c r="EJ97" s="447"/>
      <c r="EK97" s="511"/>
      <c r="EL97" s="514"/>
      <c r="EM97" s="448"/>
      <c r="EN97" s="344"/>
      <c r="EO97" s="345"/>
      <c r="EP97" s="171">
        <f t="shared" si="95"/>
        <v>0</v>
      </c>
      <c r="EQ97" s="171">
        <f t="shared" si="96"/>
        <v>0</v>
      </c>
      <c r="ER97" s="171">
        <f t="shared" si="97"/>
        <v>0</v>
      </c>
      <c r="ES97" s="171">
        <f t="shared" si="98"/>
        <v>0</v>
      </c>
      <c r="ET97" s="171">
        <f t="shared" si="99"/>
        <v>0</v>
      </c>
      <c r="EU97" s="171">
        <f t="shared" si="100"/>
        <v>0</v>
      </c>
      <c r="EV97" s="172">
        <f t="shared" si="101"/>
        <v>0</v>
      </c>
      <c r="EW97" s="173"/>
      <c r="EX97" s="248">
        <f t="shared" si="123"/>
        <v>0</v>
      </c>
      <c r="EY97" s="174">
        <f>(L97*regular)+(M97*Cadeirantee)</f>
        <v>0</v>
      </c>
      <c r="EZ97" s="249">
        <f>SUMIF(FG97:GJ97,"&gt;0")</f>
        <v>0</v>
      </c>
      <c r="FA97" s="249">
        <f>SUMIF(FG97:GJ97,"&lt;0")+SUMIF(GN97:HP97,"&lt;0")</f>
        <v>0</v>
      </c>
      <c r="FB97" s="174">
        <v>0</v>
      </c>
      <c r="FC97" s="126">
        <f>N97*km*'VALORES TABELA'!$B$13</f>
        <v>0</v>
      </c>
      <c r="FD97" s="250">
        <f t="shared" ref="FD97:FD100" si="124">GL97</f>
        <v>0</v>
      </c>
      <c r="FE97" s="105"/>
      <c r="FF97" s="119"/>
      <c r="FG97" s="119"/>
      <c r="FH97" s="119"/>
      <c r="FI97" s="119"/>
      <c r="FJ97" s="119"/>
      <c r="FK97" s="119"/>
      <c r="FL97" s="119"/>
      <c r="FM97" s="119"/>
      <c r="FN97" s="119"/>
      <c r="FO97" s="119"/>
      <c r="FP97" s="119"/>
      <c r="FQ97" s="119"/>
      <c r="FR97" s="119"/>
      <c r="FS97" s="119"/>
      <c r="FT97" s="119"/>
      <c r="FU97" s="119"/>
      <c r="FV97" s="119"/>
      <c r="FW97" s="119"/>
      <c r="FX97" s="119"/>
      <c r="FY97" s="119"/>
      <c r="FZ97" s="119"/>
      <c r="GA97" s="119"/>
      <c r="GB97" s="119"/>
      <c r="GC97" s="119"/>
      <c r="GD97" s="119"/>
      <c r="GE97" s="119"/>
      <c r="GF97" s="119"/>
      <c r="GG97" s="119"/>
      <c r="GH97" s="119"/>
      <c r="GI97" s="119"/>
      <c r="GJ97" s="119"/>
      <c r="GK97" s="251"/>
      <c r="GL97" s="103">
        <f t="shared" si="102"/>
        <v>0</v>
      </c>
      <c r="GM97" s="124"/>
      <c r="GN97" s="104"/>
      <c r="GO97" s="104"/>
      <c r="GP97" s="104"/>
      <c r="GQ97" s="104"/>
      <c r="GR97" s="104"/>
      <c r="GS97" s="104"/>
      <c r="GT97" s="104"/>
      <c r="GU97" s="104"/>
      <c r="GV97" s="104"/>
      <c r="GW97" s="104"/>
      <c r="GX97" s="104"/>
      <c r="GY97" s="104"/>
      <c r="GZ97" s="104"/>
      <c r="HA97" s="104"/>
      <c r="HB97" s="104"/>
      <c r="HC97" s="104"/>
      <c r="HD97" s="104"/>
      <c r="HE97" s="104"/>
      <c r="HF97" s="104"/>
      <c r="HG97" s="104"/>
      <c r="HH97" s="104"/>
      <c r="HI97" s="104"/>
      <c r="HJ97" s="104"/>
      <c r="HK97" s="104"/>
      <c r="HL97" s="104"/>
      <c r="HM97" s="104"/>
      <c r="HN97" s="104"/>
      <c r="HO97" s="104"/>
      <c r="HP97" s="104"/>
      <c r="HQ97" s="64"/>
      <c r="HR97" s="64"/>
      <c r="HS97" s="64"/>
      <c r="HT97" s="64"/>
      <c r="HU97" s="64"/>
      <c r="HV97" s="64"/>
      <c r="HW97" s="105"/>
      <c r="HX97" s="64"/>
      <c r="HY97" s="280">
        <f t="shared" ref="HY97:HY100" si="125">IF(ISTEXT(EM97), VALUE(EM97), EM97)</f>
        <v>0</v>
      </c>
      <c r="HZ97" s="280">
        <f t="shared" ref="HZ97:HZ100" si="126">IF(ISTEXT(EN97), VALUE(EN97), EN97)</f>
        <v>0</v>
      </c>
      <c r="IA97" s="280">
        <f t="shared" ref="IA97:IA100" si="127">IF(ISTEXT(EO97), VALUE(EO97), EO97)</f>
        <v>0</v>
      </c>
      <c r="IB97" s="64"/>
      <c r="IC97" s="64"/>
    </row>
    <row r="98" spans="1:237" s="106" customFormat="1" ht="22.5" customHeight="1" x14ac:dyDescent="0.25">
      <c r="A98" s="368" t="s">
        <v>3268</v>
      </c>
      <c r="B98" s="369" t="s">
        <v>3269</v>
      </c>
      <c r="C98" s="375" t="s">
        <v>3192</v>
      </c>
      <c r="D98" s="371" t="s">
        <v>3270</v>
      </c>
      <c r="E98" s="371" t="s">
        <v>3271</v>
      </c>
      <c r="F98" s="376" t="s">
        <v>3181</v>
      </c>
      <c r="G98" s="376" t="s">
        <v>3182</v>
      </c>
      <c r="H98" s="373" t="s">
        <v>2813</v>
      </c>
      <c r="I98" s="374" t="s">
        <v>2813</v>
      </c>
      <c r="J98" s="421" t="s">
        <v>3183</v>
      </c>
      <c r="K98" s="422" t="s">
        <v>3186</v>
      </c>
      <c r="L98" s="329">
        <f>CONTINUA!BV98</f>
        <v>0</v>
      </c>
      <c r="M98" s="329">
        <f>CONTINUA!BW98</f>
        <v>0</v>
      </c>
      <c r="N98" s="895"/>
      <c r="O98" s="896" t="s">
        <v>3422</v>
      </c>
      <c r="P98" s="897">
        <v>0</v>
      </c>
      <c r="Q98" s="400">
        <v>9</v>
      </c>
      <c r="R98" s="401"/>
      <c r="S98" s="400"/>
      <c r="T98" s="401"/>
      <c r="U98" s="400"/>
      <c r="V98" s="401"/>
      <c r="W98" s="400"/>
      <c r="X98" s="401"/>
      <c r="Y98" s="400"/>
      <c r="Z98" s="401"/>
      <c r="AA98" s="400"/>
      <c r="AB98" s="401"/>
      <c r="AC98" s="400"/>
      <c r="AD98" s="401"/>
      <c r="AE98" s="400"/>
      <c r="AF98" s="401"/>
      <c r="AG98" s="400"/>
      <c r="AH98" s="401"/>
      <c r="AI98" s="400"/>
      <c r="AJ98" s="401"/>
      <c r="AK98" s="400"/>
      <c r="AL98" s="401"/>
      <c r="AM98" s="400"/>
      <c r="AN98" s="401"/>
      <c r="AO98" s="400"/>
      <c r="AP98" s="401"/>
      <c r="AQ98" s="400"/>
      <c r="AR98" s="401"/>
      <c r="AS98" s="400"/>
      <c r="AT98" s="401"/>
      <c r="AU98" s="400"/>
      <c r="AV98" s="401"/>
      <c r="AW98" s="400"/>
      <c r="AX98" s="401"/>
      <c r="AY98" s="400"/>
      <c r="AZ98" s="401"/>
      <c r="BA98" s="400"/>
      <c r="BB98" s="401"/>
      <c r="BC98" s="400"/>
      <c r="BD98" s="401"/>
      <c r="BE98" s="400"/>
      <c r="BF98" s="401"/>
      <c r="BG98" s="400"/>
      <c r="BH98" s="401"/>
      <c r="BI98" s="400"/>
      <c r="BJ98" s="401"/>
      <c r="BK98" s="400"/>
      <c r="BL98" s="401"/>
      <c r="BM98" s="400"/>
      <c r="BN98" s="401"/>
      <c r="BO98" s="400"/>
      <c r="BP98" s="401"/>
      <c r="BQ98" s="400"/>
      <c r="BR98" s="401"/>
      <c r="BS98" s="400"/>
      <c r="BT98" s="401"/>
      <c r="BU98" s="400"/>
      <c r="BV98" s="401"/>
      <c r="BW98" s="400"/>
      <c r="BX98" s="401"/>
      <c r="BY98" s="400"/>
      <c r="BZ98" s="401"/>
      <c r="CA98" s="400"/>
      <c r="CB98" s="401"/>
      <c r="CC98" s="400"/>
      <c r="CD98" s="401"/>
      <c r="CE98" s="400"/>
      <c r="CF98" s="401"/>
      <c r="CG98" s="400"/>
      <c r="CH98" s="401"/>
      <c r="CI98" s="400"/>
      <c r="CJ98" s="401"/>
      <c r="CK98" s="400"/>
      <c r="CL98" s="401"/>
      <c r="CM98" s="400"/>
      <c r="CN98" s="401"/>
      <c r="CO98" s="400"/>
      <c r="CP98" s="401"/>
      <c r="CQ98" s="400"/>
      <c r="CR98" s="401"/>
      <c r="CS98" s="400"/>
      <c r="CT98" s="401"/>
      <c r="CU98" s="400"/>
      <c r="CV98" s="401"/>
      <c r="CW98" s="400"/>
      <c r="CX98" s="401"/>
      <c r="CY98" s="400"/>
      <c r="CZ98" s="401"/>
      <c r="DA98" s="400"/>
      <c r="DB98" s="401"/>
      <c r="DC98" s="400"/>
      <c r="DD98" s="401"/>
      <c r="DE98" s="400"/>
      <c r="DF98" s="401"/>
      <c r="DG98" s="400"/>
      <c r="DH98" s="401"/>
      <c r="DI98" s="400"/>
      <c r="DJ98" s="401"/>
      <c r="DK98" s="400"/>
      <c r="DL98" s="401"/>
      <c r="DM98" s="400"/>
      <c r="DN98" s="401"/>
      <c r="DO98" s="400"/>
      <c r="DP98" s="401"/>
      <c r="DQ98" s="400"/>
      <c r="DR98" s="401"/>
      <c r="DS98" s="400"/>
      <c r="DT98" s="401"/>
      <c r="DU98" s="400"/>
      <c r="DV98" s="401"/>
      <c r="DW98" s="400"/>
      <c r="DX98" s="401"/>
      <c r="DY98" s="400"/>
      <c r="DZ98" s="401"/>
      <c r="EA98" s="400"/>
      <c r="EB98" s="401"/>
      <c r="EC98" s="400"/>
      <c r="ED98" s="401"/>
      <c r="EE98" s="400"/>
      <c r="EF98" s="401"/>
      <c r="EG98" s="400"/>
      <c r="EH98" s="401"/>
      <c r="EI98" s="400"/>
      <c r="EJ98" s="447"/>
      <c r="EK98" s="511"/>
      <c r="EL98" s="514"/>
      <c r="EM98" s="448"/>
      <c r="EN98" s="344"/>
      <c r="EO98" s="345"/>
      <c r="EP98" s="171">
        <f t="shared" si="95"/>
        <v>9</v>
      </c>
      <c r="EQ98" s="171">
        <f t="shared" si="96"/>
        <v>0</v>
      </c>
      <c r="ER98" s="171">
        <f t="shared" si="97"/>
        <v>0</v>
      </c>
      <c r="ES98" s="171">
        <f t="shared" si="98"/>
        <v>0</v>
      </c>
      <c r="ET98" s="171">
        <f t="shared" si="99"/>
        <v>0</v>
      </c>
      <c r="EU98" s="171">
        <f t="shared" si="100"/>
        <v>0</v>
      </c>
      <c r="EV98" s="172">
        <f t="shared" si="101"/>
        <v>9</v>
      </c>
      <c r="EW98" s="125"/>
      <c r="EX98" s="248">
        <f t="shared" si="123"/>
        <v>0</v>
      </c>
      <c r="EY98" s="174">
        <f>(L98*regular)+(M98*Cadeirantee)</f>
        <v>0</v>
      </c>
      <c r="EZ98" s="249">
        <f>SUMIF(FG98:GJ98,"&gt;0")</f>
        <v>0</v>
      </c>
      <c r="FA98" s="249">
        <f>SUMIF(FG98:GJ98,"&lt;0")+SUMIF(GN98:HP98,"&lt;0")</f>
        <v>0</v>
      </c>
      <c r="FB98" s="174">
        <v>0</v>
      </c>
      <c r="FC98" s="126">
        <f>N98*km*'VALORES TABELA'!$B$13</f>
        <v>0</v>
      </c>
      <c r="FD98" s="250">
        <f t="shared" si="124"/>
        <v>0</v>
      </c>
      <c r="FE98" s="105"/>
      <c r="FF98" s="108"/>
      <c r="FG98" s="108"/>
      <c r="FH98" s="108"/>
      <c r="FI98" s="108"/>
      <c r="FJ98" s="108"/>
      <c r="FK98" s="108"/>
      <c r="FL98" s="108"/>
      <c r="FM98" s="108"/>
      <c r="FN98" s="108"/>
      <c r="FO98" s="108"/>
      <c r="FP98" s="108"/>
      <c r="FQ98" s="108"/>
      <c r="FR98" s="108"/>
      <c r="FS98" s="108"/>
      <c r="FT98" s="108"/>
      <c r="FU98" s="108"/>
      <c r="FV98" s="108"/>
      <c r="FW98" s="108"/>
      <c r="FX98" s="108"/>
      <c r="FY98" s="108"/>
      <c r="FZ98" s="108"/>
      <c r="GA98" s="108"/>
      <c r="GB98" s="108"/>
      <c r="GC98" s="108"/>
      <c r="GD98" s="108"/>
      <c r="GE98" s="108"/>
      <c r="GF98" s="108"/>
      <c r="GG98" s="108"/>
      <c r="GH98" s="108"/>
      <c r="GI98" s="108"/>
      <c r="GJ98" s="108"/>
      <c r="GK98" s="251"/>
      <c r="GL98" s="103">
        <f t="shared" si="102"/>
        <v>0</v>
      </c>
      <c r="GM98" s="124"/>
      <c r="GN98" s="104"/>
      <c r="GO98" s="104"/>
      <c r="GP98" s="104"/>
      <c r="GQ98" s="104"/>
      <c r="GR98" s="104"/>
      <c r="GS98" s="104"/>
      <c r="GT98" s="104"/>
      <c r="GU98" s="104"/>
      <c r="GV98" s="104"/>
      <c r="GW98" s="104"/>
      <c r="GX98" s="104"/>
      <c r="GY98" s="104"/>
      <c r="GZ98" s="104"/>
      <c r="HA98" s="104"/>
      <c r="HB98" s="104"/>
      <c r="HC98" s="104"/>
      <c r="HD98" s="104"/>
      <c r="HE98" s="104"/>
      <c r="HF98" s="104"/>
      <c r="HG98" s="104"/>
      <c r="HH98" s="104"/>
      <c r="HI98" s="104"/>
      <c r="HJ98" s="104"/>
      <c r="HK98" s="104"/>
      <c r="HL98" s="104"/>
      <c r="HM98" s="104"/>
      <c r="HN98" s="104"/>
      <c r="HO98" s="104"/>
      <c r="HP98" s="104"/>
      <c r="HQ98" s="64"/>
      <c r="HR98" s="64"/>
      <c r="HS98" s="64"/>
      <c r="HT98" s="64"/>
      <c r="HU98" s="64"/>
      <c r="HV98" s="64"/>
      <c r="HW98" s="105"/>
      <c r="HX98" s="64"/>
      <c r="HY98" s="280">
        <f t="shared" si="125"/>
        <v>0</v>
      </c>
      <c r="HZ98" s="280">
        <f t="shared" si="126"/>
        <v>0</v>
      </c>
      <c r="IA98" s="280">
        <f t="shared" si="127"/>
        <v>0</v>
      </c>
      <c r="IB98" s="64"/>
      <c r="IC98" s="64"/>
    </row>
    <row r="99" spans="1:237" s="106" customFormat="1" ht="22.5" customHeight="1" x14ac:dyDescent="0.25">
      <c r="A99" s="368" t="s">
        <v>3268</v>
      </c>
      <c r="B99" s="369" t="s">
        <v>3269</v>
      </c>
      <c r="C99" s="375" t="s">
        <v>3192</v>
      </c>
      <c r="D99" s="371" t="s">
        <v>3270</v>
      </c>
      <c r="E99" s="371" t="s">
        <v>3271</v>
      </c>
      <c r="F99" s="376" t="s">
        <v>3181</v>
      </c>
      <c r="G99" s="376" t="s">
        <v>3182</v>
      </c>
      <c r="H99" s="373" t="s">
        <v>2813</v>
      </c>
      <c r="I99" s="374" t="s">
        <v>2813</v>
      </c>
      <c r="J99" s="421" t="s">
        <v>3183</v>
      </c>
      <c r="K99" s="423" t="s">
        <v>3187</v>
      </c>
      <c r="L99" s="329">
        <f>CONTINUA!BV99</f>
        <v>0</v>
      </c>
      <c r="M99" s="329">
        <f>CONTINUA!BW99</f>
        <v>0</v>
      </c>
      <c r="N99" s="895"/>
      <c r="O99" s="896" t="s">
        <v>3422</v>
      </c>
      <c r="P99" s="897">
        <v>0</v>
      </c>
      <c r="Q99" s="400"/>
      <c r="R99" s="401"/>
      <c r="S99" s="400"/>
      <c r="T99" s="401"/>
      <c r="U99" s="400"/>
      <c r="V99" s="401"/>
      <c r="W99" s="400"/>
      <c r="X99" s="401"/>
      <c r="Y99" s="400"/>
      <c r="Z99" s="401"/>
      <c r="AA99" s="400"/>
      <c r="AB99" s="401"/>
      <c r="AC99" s="400"/>
      <c r="AD99" s="401"/>
      <c r="AE99" s="400"/>
      <c r="AF99" s="401"/>
      <c r="AG99" s="400"/>
      <c r="AH99" s="401"/>
      <c r="AI99" s="400"/>
      <c r="AJ99" s="401"/>
      <c r="AK99" s="400"/>
      <c r="AL99" s="401"/>
      <c r="AM99" s="400"/>
      <c r="AN99" s="401"/>
      <c r="AO99" s="400"/>
      <c r="AP99" s="401"/>
      <c r="AQ99" s="400"/>
      <c r="AR99" s="401"/>
      <c r="AS99" s="400"/>
      <c r="AT99" s="401"/>
      <c r="AU99" s="400"/>
      <c r="AV99" s="401"/>
      <c r="AW99" s="400"/>
      <c r="AX99" s="401"/>
      <c r="AY99" s="400"/>
      <c r="AZ99" s="401"/>
      <c r="BA99" s="400"/>
      <c r="BB99" s="401"/>
      <c r="BC99" s="400"/>
      <c r="BD99" s="401"/>
      <c r="BE99" s="400"/>
      <c r="BF99" s="401"/>
      <c r="BG99" s="400"/>
      <c r="BH99" s="401"/>
      <c r="BI99" s="400"/>
      <c r="BJ99" s="401"/>
      <c r="BK99" s="400"/>
      <c r="BL99" s="401"/>
      <c r="BM99" s="400"/>
      <c r="BN99" s="401"/>
      <c r="BO99" s="400"/>
      <c r="BP99" s="401"/>
      <c r="BQ99" s="400"/>
      <c r="BR99" s="401"/>
      <c r="BS99" s="400"/>
      <c r="BT99" s="401"/>
      <c r="BU99" s="400"/>
      <c r="BV99" s="401"/>
      <c r="BW99" s="400"/>
      <c r="BX99" s="401"/>
      <c r="BY99" s="400"/>
      <c r="BZ99" s="401"/>
      <c r="CA99" s="400"/>
      <c r="CB99" s="401"/>
      <c r="CC99" s="400"/>
      <c r="CD99" s="401"/>
      <c r="CE99" s="400"/>
      <c r="CF99" s="401"/>
      <c r="CG99" s="400"/>
      <c r="CH99" s="401"/>
      <c r="CI99" s="400"/>
      <c r="CJ99" s="401"/>
      <c r="CK99" s="400"/>
      <c r="CL99" s="401"/>
      <c r="CM99" s="400"/>
      <c r="CN99" s="401"/>
      <c r="CO99" s="400"/>
      <c r="CP99" s="401"/>
      <c r="CQ99" s="400"/>
      <c r="CR99" s="401"/>
      <c r="CS99" s="400"/>
      <c r="CT99" s="401"/>
      <c r="CU99" s="400"/>
      <c r="CV99" s="401"/>
      <c r="CW99" s="400"/>
      <c r="CX99" s="401"/>
      <c r="CY99" s="400"/>
      <c r="CZ99" s="401"/>
      <c r="DA99" s="400"/>
      <c r="DB99" s="401"/>
      <c r="DC99" s="400"/>
      <c r="DD99" s="401"/>
      <c r="DE99" s="400"/>
      <c r="DF99" s="401"/>
      <c r="DG99" s="400"/>
      <c r="DH99" s="401"/>
      <c r="DI99" s="400"/>
      <c r="DJ99" s="401"/>
      <c r="DK99" s="400"/>
      <c r="DL99" s="401"/>
      <c r="DM99" s="400"/>
      <c r="DN99" s="401"/>
      <c r="DO99" s="400"/>
      <c r="DP99" s="401"/>
      <c r="DQ99" s="400"/>
      <c r="DR99" s="401"/>
      <c r="DS99" s="400"/>
      <c r="DT99" s="401"/>
      <c r="DU99" s="400"/>
      <c r="DV99" s="401"/>
      <c r="DW99" s="400"/>
      <c r="DX99" s="401"/>
      <c r="DY99" s="400"/>
      <c r="DZ99" s="401"/>
      <c r="EA99" s="400"/>
      <c r="EB99" s="401"/>
      <c r="EC99" s="400"/>
      <c r="ED99" s="401"/>
      <c r="EE99" s="400"/>
      <c r="EF99" s="401"/>
      <c r="EG99" s="400"/>
      <c r="EH99" s="401"/>
      <c r="EI99" s="400"/>
      <c r="EJ99" s="447"/>
      <c r="EK99" s="511"/>
      <c r="EL99" s="514"/>
      <c r="EM99" s="448"/>
      <c r="EN99" s="344"/>
      <c r="EO99" s="345"/>
      <c r="EP99" s="171">
        <f t="shared" si="95"/>
        <v>0</v>
      </c>
      <c r="EQ99" s="171">
        <f t="shared" si="96"/>
        <v>0</v>
      </c>
      <c r="ER99" s="171">
        <f t="shared" si="97"/>
        <v>0</v>
      </c>
      <c r="ES99" s="171">
        <f t="shared" si="98"/>
        <v>0</v>
      </c>
      <c r="ET99" s="171">
        <f t="shared" si="99"/>
        <v>0</v>
      </c>
      <c r="EU99" s="171">
        <f t="shared" si="100"/>
        <v>0</v>
      </c>
      <c r="EV99" s="172">
        <f t="shared" si="101"/>
        <v>0</v>
      </c>
      <c r="EW99" s="127"/>
      <c r="EX99" s="248">
        <f t="shared" si="123"/>
        <v>0</v>
      </c>
      <c r="EY99" s="174">
        <f>(L99*regular)+(M99*Cadeirantee)</f>
        <v>0</v>
      </c>
      <c r="EZ99" s="249">
        <f>SUMIF(FG99:GJ99,"&gt;0")</f>
        <v>0</v>
      </c>
      <c r="FA99" s="249">
        <f>SUMIF(FG99:GJ99,"&lt;0")+SUMIF(GN99:HP99,"&lt;0")</f>
        <v>0</v>
      </c>
      <c r="FB99" s="174">
        <v>0</v>
      </c>
      <c r="FC99" s="126">
        <f>N99*km*'VALORES TABELA'!$B$13</f>
        <v>0</v>
      </c>
      <c r="FD99" s="250">
        <f t="shared" si="124"/>
        <v>0</v>
      </c>
      <c r="FE99" s="105"/>
      <c r="FF99" s="118"/>
      <c r="FG99" s="118"/>
      <c r="FH99" s="118"/>
      <c r="FI99" s="118"/>
      <c r="FJ99" s="118"/>
      <c r="FK99" s="118"/>
      <c r="FL99" s="118"/>
      <c r="FM99" s="118"/>
      <c r="FN99" s="118"/>
      <c r="FO99" s="118"/>
      <c r="FP99" s="118"/>
      <c r="FQ99" s="118"/>
      <c r="FR99" s="118"/>
      <c r="FS99" s="118"/>
      <c r="FT99" s="118"/>
      <c r="FU99" s="118"/>
      <c r="FV99" s="118"/>
      <c r="FW99" s="118"/>
      <c r="FX99" s="118"/>
      <c r="FY99" s="118"/>
      <c r="FZ99" s="118"/>
      <c r="GA99" s="118"/>
      <c r="GB99" s="118"/>
      <c r="GC99" s="118"/>
      <c r="GD99" s="118"/>
      <c r="GE99" s="118"/>
      <c r="GF99" s="118"/>
      <c r="GG99" s="118"/>
      <c r="GH99" s="118"/>
      <c r="GI99" s="118"/>
      <c r="GJ99" s="118"/>
      <c r="GK99" s="252"/>
      <c r="GL99" s="103">
        <f t="shared" si="102"/>
        <v>0</v>
      </c>
      <c r="GM99" s="124"/>
      <c r="GN99" s="104"/>
      <c r="GO99" s="104"/>
      <c r="GP99" s="104"/>
      <c r="GQ99" s="104"/>
      <c r="GR99" s="104"/>
      <c r="GS99" s="104"/>
      <c r="GT99" s="104"/>
      <c r="GU99" s="104"/>
      <c r="GV99" s="104"/>
      <c r="GW99" s="104"/>
      <c r="GX99" s="104"/>
      <c r="GY99" s="104"/>
      <c r="GZ99" s="104"/>
      <c r="HA99" s="104"/>
      <c r="HB99" s="104"/>
      <c r="HC99" s="104"/>
      <c r="HD99" s="104"/>
      <c r="HE99" s="104"/>
      <c r="HF99" s="104"/>
      <c r="HG99" s="104"/>
      <c r="HH99" s="104"/>
      <c r="HI99" s="104"/>
      <c r="HJ99" s="104"/>
      <c r="HK99" s="104"/>
      <c r="HL99" s="104"/>
      <c r="HM99" s="104"/>
      <c r="HN99" s="104"/>
      <c r="HO99" s="104"/>
      <c r="HP99" s="104"/>
      <c r="HQ99" s="64"/>
      <c r="HR99" s="65"/>
      <c r="HS99" s="65"/>
      <c r="HT99" s="65"/>
      <c r="HU99" s="65"/>
      <c r="HV99" s="65"/>
      <c r="HW99" s="105"/>
      <c r="HX99" s="65"/>
      <c r="HY99" s="280">
        <f t="shared" si="125"/>
        <v>0</v>
      </c>
      <c r="HZ99" s="280">
        <f t="shared" si="126"/>
        <v>0</v>
      </c>
      <c r="IA99" s="280">
        <f t="shared" si="127"/>
        <v>0</v>
      </c>
      <c r="IB99" s="65"/>
      <c r="IC99" s="65"/>
    </row>
    <row r="100" spans="1:237" s="106" customFormat="1" ht="22.5" customHeight="1" thickBot="1" x14ac:dyDescent="0.3">
      <c r="A100" s="377" t="s">
        <v>3268</v>
      </c>
      <c r="B100" s="378" t="s">
        <v>3269</v>
      </c>
      <c r="C100" s="379" t="s">
        <v>3192</v>
      </c>
      <c r="D100" s="380" t="s">
        <v>3270</v>
      </c>
      <c r="E100" s="380" t="s">
        <v>3271</v>
      </c>
      <c r="F100" s="381" t="s">
        <v>3181</v>
      </c>
      <c r="G100" s="381" t="s">
        <v>3182</v>
      </c>
      <c r="H100" s="382" t="s">
        <v>2813</v>
      </c>
      <c r="I100" s="383" t="s">
        <v>2813</v>
      </c>
      <c r="J100" s="421" t="s">
        <v>3183</v>
      </c>
      <c r="K100" s="424" t="s">
        <v>60</v>
      </c>
      <c r="L100" s="329">
        <f>CONTINUA!BV100</f>
        <v>0</v>
      </c>
      <c r="M100" s="329">
        <f>CONTINUA!BW100</f>
        <v>0</v>
      </c>
      <c r="N100" s="895"/>
      <c r="O100" s="896" t="s">
        <v>3422</v>
      </c>
      <c r="P100" s="897">
        <v>0</v>
      </c>
      <c r="Q100" s="400"/>
      <c r="R100" s="401"/>
      <c r="S100" s="400"/>
      <c r="T100" s="401"/>
      <c r="U100" s="400"/>
      <c r="V100" s="401"/>
      <c r="W100" s="400"/>
      <c r="X100" s="401"/>
      <c r="Y100" s="400"/>
      <c r="Z100" s="401"/>
      <c r="AA100" s="400"/>
      <c r="AB100" s="401"/>
      <c r="AC100" s="400"/>
      <c r="AD100" s="401"/>
      <c r="AE100" s="400"/>
      <c r="AF100" s="401"/>
      <c r="AG100" s="400"/>
      <c r="AH100" s="401"/>
      <c r="AI100" s="400"/>
      <c r="AJ100" s="401"/>
      <c r="AK100" s="400"/>
      <c r="AL100" s="401"/>
      <c r="AM100" s="400"/>
      <c r="AN100" s="401"/>
      <c r="AO100" s="400"/>
      <c r="AP100" s="401"/>
      <c r="AQ100" s="400"/>
      <c r="AR100" s="401"/>
      <c r="AS100" s="400"/>
      <c r="AT100" s="401"/>
      <c r="AU100" s="400"/>
      <c r="AV100" s="401"/>
      <c r="AW100" s="400"/>
      <c r="AX100" s="401"/>
      <c r="AY100" s="400"/>
      <c r="AZ100" s="401"/>
      <c r="BA100" s="400"/>
      <c r="BB100" s="401"/>
      <c r="BC100" s="400"/>
      <c r="BD100" s="401"/>
      <c r="BE100" s="400"/>
      <c r="BF100" s="401"/>
      <c r="BG100" s="400"/>
      <c r="BH100" s="401"/>
      <c r="BI100" s="400"/>
      <c r="BJ100" s="401"/>
      <c r="BK100" s="400"/>
      <c r="BL100" s="401"/>
      <c r="BM100" s="400"/>
      <c r="BN100" s="401"/>
      <c r="BO100" s="400"/>
      <c r="BP100" s="401"/>
      <c r="BQ100" s="400"/>
      <c r="BR100" s="401"/>
      <c r="BS100" s="400"/>
      <c r="BT100" s="401"/>
      <c r="BU100" s="400"/>
      <c r="BV100" s="401"/>
      <c r="BW100" s="400"/>
      <c r="BX100" s="401"/>
      <c r="BY100" s="400"/>
      <c r="BZ100" s="401"/>
      <c r="CA100" s="400"/>
      <c r="CB100" s="401"/>
      <c r="CC100" s="400"/>
      <c r="CD100" s="401"/>
      <c r="CE100" s="400"/>
      <c r="CF100" s="401"/>
      <c r="CG100" s="400"/>
      <c r="CH100" s="401"/>
      <c r="CI100" s="400"/>
      <c r="CJ100" s="401"/>
      <c r="CK100" s="400"/>
      <c r="CL100" s="401"/>
      <c r="CM100" s="400"/>
      <c r="CN100" s="401"/>
      <c r="CO100" s="400"/>
      <c r="CP100" s="401"/>
      <c r="CQ100" s="400"/>
      <c r="CR100" s="401"/>
      <c r="CS100" s="400"/>
      <c r="CT100" s="401"/>
      <c r="CU100" s="400"/>
      <c r="CV100" s="401"/>
      <c r="CW100" s="400"/>
      <c r="CX100" s="401"/>
      <c r="CY100" s="400"/>
      <c r="CZ100" s="401"/>
      <c r="DA100" s="400"/>
      <c r="DB100" s="401"/>
      <c r="DC100" s="400"/>
      <c r="DD100" s="401"/>
      <c r="DE100" s="400"/>
      <c r="DF100" s="401"/>
      <c r="DG100" s="400"/>
      <c r="DH100" s="401"/>
      <c r="DI100" s="400"/>
      <c r="DJ100" s="401"/>
      <c r="DK100" s="400"/>
      <c r="DL100" s="401"/>
      <c r="DM100" s="400"/>
      <c r="DN100" s="401"/>
      <c r="DO100" s="400"/>
      <c r="DP100" s="401"/>
      <c r="DQ100" s="400"/>
      <c r="DR100" s="401"/>
      <c r="DS100" s="400"/>
      <c r="DT100" s="401"/>
      <c r="DU100" s="400"/>
      <c r="DV100" s="401"/>
      <c r="DW100" s="400"/>
      <c r="DX100" s="401"/>
      <c r="DY100" s="400"/>
      <c r="DZ100" s="401"/>
      <c r="EA100" s="400"/>
      <c r="EB100" s="401"/>
      <c r="EC100" s="400"/>
      <c r="ED100" s="401"/>
      <c r="EE100" s="400"/>
      <c r="EF100" s="401"/>
      <c r="EG100" s="400"/>
      <c r="EH100" s="401"/>
      <c r="EI100" s="400"/>
      <c r="EJ100" s="447"/>
      <c r="EK100" s="512"/>
      <c r="EL100" s="515"/>
      <c r="EM100" s="450"/>
      <c r="EN100" s="348"/>
      <c r="EO100" s="348"/>
      <c r="EP100" s="179">
        <f t="shared" si="95"/>
        <v>0</v>
      </c>
      <c r="EQ100" s="179">
        <f t="shared" si="96"/>
        <v>0</v>
      </c>
      <c r="ER100" s="179">
        <f t="shared" si="97"/>
        <v>0</v>
      </c>
      <c r="ES100" s="179">
        <f t="shared" si="98"/>
        <v>0</v>
      </c>
      <c r="ET100" s="179">
        <f t="shared" si="99"/>
        <v>0</v>
      </c>
      <c r="EU100" s="179">
        <f t="shared" si="100"/>
        <v>0</v>
      </c>
      <c r="EV100" s="172">
        <f t="shared" si="101"/>
        <v>0</v>
      </c>
      <c r="EW100" s="253"/>
      <c r="EX100" s="254">
        <v>0</v>
      </c>
      <c r="EY100" s="180">
        <v>0</v>
      </c>
      <c r="EZ100" s="255">
        <v>0</v>
      </c>
      <c r="FA100" s="255">
        <v>0</v>
      </c>
      <c r="FB100" s="180">
        <f>SUM(FF100:GI100)/2</f>
        <v>0</v>
      </c>
      <c r="FC100" s="256">
        <f>N100*km*'VALORES TABELA'!$B$13</f>
        <v>0</v>
      </c>
      <c r="FD100" s="250">
        <f t="shared" si="124"/>
        <v>0</v>
      </c>
      <c r="FE100" s="257"/>
      <c r="FF100" s="181">
        <f>((Q100+S100)*Percapita)+((R100+T100)*Cadeirante)</f>
        <v>0</v>
      </c>
      <c r="FG100" s="181">
        <f>((U100+W100)*Percapita/30*FG$4)+((V100+X100)*Cadeirante/30*FG$4)</f>
        <v>0</v>
      </c>
      <c r="FH100" s="181">
        <f>((Y100+AA100)*Percapita/30*FH$4)+((Z100+AB100)*Cadeirante/30*FH$4)</f>
        <v>0</v>
      </c>
      <c r="FI100" s="181">
        <f>((AC100+AE100)*Percapita/30*FI$4)+((AD100+AF100)*Cadeirante/30*FI$4)</f>
        <v>0</v>
      </c>
      <c r="FJ100" s="181">
        <f>((AG100+AI100)*Percapita/30*FJ$4)+((AH100+AJ100)*Cadeirante/30*FJ$4)</f>
        <v>0</v>
      </c>
      <c r="FK100" s="181">
        <f>((AK100+AM100)*Percapita/30*FK$4)+((AL100+AN100)*Cadeirante/30*FK$4)</f>
        <v>0</v>
      </c>
      <c r="FL100" s="181">
        <f>((AO100+AQ100)*Percapita/30*FL$4)+((AP100+AR100)*Cadeirante/30*FL$4)</f>
        <v>0</v>
      </c>
      <c r="FM100" s="181">
        <f>((AS100+AU100)*Percapita/30*FM$4)+((AT100+AV100)*Cadeirante/30*FM$4)</f>
        <v>0</v>
      </c>
      <c r="FN100" s="181">
        <f>((AW100+AY100)*Percapita/30*FN$4)+((AX100+AZ100)*Cadeirante/30*FN$4)</f>
        <v>0</v>
      </c>
      <c r="FO100" s="181">
        <f>((BA100+BC100)*Percapita/30*FO$4)+((BB100+BD100)*Cadeirante/30*FO$4)</f>
        <v>0</v>
      </c>
      <c r="FP100" s="181">
        <f>((BE100+BG100)*Percapita/30*FP$4)+((BF100+BH100)*Cadeirante/30*FP$4)</f>
        <v>0</v>
      </c>
      <c r="FQ100" s="181">
        <f>((BI100+BK100)*Percapita/30*FQ$4)+((BJ100+BL100)*Cadeirante/30*FQ$4)</f>
        <v>0</v>
      </c>
      <c r="FR100" s="181">
        <f>((BM100+BO100)*Percapita/30*FR$4)+((BN100+BP100)*Cadeirante/30*FR$4)</f>
        <v>0</v>
      </c>
      <c r="FS100" s="181">
        <f>((BQ100+BS100)*Percapita/30*FS$4)+((BR100+BT100)*Cadeirante/30*FS$4)</f>
        <v>0</v>
      </c>
      <c r="FT100" s="181">
        <f>((BU100+BW100)*Percapita/30*FT$4)+((BV100+BX100)*Cadeirante/30*FT$4)</f>
        <v>0</v>
      </c>
      <c r="FU100" s="181">
        <f>((BY100+CA100)*Percapita/30*FU$4)+((BZ100+CB100)*Cadeirante/30*FU$4)</f>
        <v>0</v>
      </c>
      <c r="FV100" s="181">
        <f>((CC100+CE100)*Percapita/30*FV$4)+((CD100+CF100)*Cadeirante/30*FV$4)</f>
        <v>0</v>
      </c>
      <c r="FW100" s="181">
        <f>((CG100+CI100)*Percapita/30*FW$4)+((CI100+CK100)*Cadeirante/30*FW$4)</f>
        <v>0</v>
      </c>
      <c r="FX100" s="181">
        <f>((CK100+CM100)*Percapita/30*FX$4)+((CL100+CN100)*Cadeirante/30*FX$4)</f>
        <v>0</v>
      </c>
      <c r="FY100" s="181">
        <f>((CO100+CQ100)*Percapita/30*FY$4)+((CP100+CR100)*Cadeirante/30*FY$4)</f>
        <v>0</v>
      </c>
      <c r="FZ100" s="181">
        <f>((CS100+CU100)*Percapita/30*FZ$4)+((CT100+CV100)*Cadeirante/30*FZ$4)</f>
        <v>0</v>
      </c>
      <c r="GA100" s="181">
        <f>((CW100+CY100)*Percapita/30*GA$4)+((CX100+CZ100)*Cadeirante/30*GA$4)</f>
        <v>0</v>
      </c>
      <c r="GB100" s="181">
        <f>((DA100+DC100)*Percapita/30*GB$4)+((DB100+DD100)*Cadeirante/30*GB$4)</f>
        <v>0</v>
      </c>
      <c r="GC100" s="181">
        <f>((DE100+DG100)*Percapita/30*GC$4)+((DF100+DH100)*Cadeirante/30*GC$4)</f>
        <v>0</v>
      </c>
      <c r="GD100" s="181">
        <f>((DI100+DK100)*Percapita/30*GD$4)+((DJ100+DL100)*Cadeirante/30*GD$4)</f>
        <v>0</v>
      </c>
      <c r="GE100" s="181">
        <f>((DM100+DO100)*Percapita/30*GE$4)+((DN100+DP100)*Cadeirante/30*GE$4)</f>
        <v>0</v>
      </c>
      <c r="GF100" s="181">
        <f>((DQ100+DS100)*Percapita/30*GF$4)+((DR100+DT100)*Cadeirante/30*GF$4)</f>
        <v>0</v>
      </c>
      <c r="GG100" s="181">
        <f>((DU100+DW100)*Percapita/30*GG$4)+((DV100+DX100)*Cadeirante/30*GG$4)</f>
        <v>0</v>
      </c>
      <c r="GH100" s="181">
        <f>((DY100+EA100)*Percapita/30*GH$4)+((DZ100+EB100)*Cadeirante/30*GH$4)</f>
        <v>0</v>
      </c>
      <c r="GI100" s="181">
        <f>((EC100+EE100)*Percapita/30*GI$4)+((ED100+EF100)*Cadeirante/30*GI$4)</f>
        <v>0</v>
      </c>
      <c r="GJ100" s="181">
        <f>((EG100+EI100)*Percapita)+((EH100+EJ100)*Cadeirante)</f>
        <v>0</v>
      </c>
      <c r="GK100" s="258"/>
      <c r="GL100" s="103">
        <f t="shared" si="102"/>
        <v>0</v>
      </c>
      <c r="GM100" s="124"/>
      <c r="GN100" s="182"/>
      <c r="GO100" s="182"/>
      <c r="GP100" s="182"/>
      <c r="GQ100" s="182"/>
      <c r="GR100" s="182"/>
      <c r="GS100" s="182"/>
      <c r="GT100" s="182"/>
      <c r="GU100" s="182"/>
      <c r="GV100" s="182"/>
      <c r="GW100" s="182"/>
      <c r="GX100" s="182"/>
      <c r="GY100" s="182"/>
      <c r="GZ100" s="182"/>
      <c r="HA100" s="182"/>
      <c r="HB100" s="182"/>
      <c r="HC100" s="182"/>
      <c r="HD100" s="182"/>
      <c r="HE100" s="182"/>
      <c r="HF100" s="182"/>
      <c r="HG100" s="182"/>
      <c r="HH100" s="182"/>
      <c r="HI100" s="182"/>
      <c r="HJ100" s="182"/>
      <c r="HK100" s="182"/>
      <c r="HL100" s="182"/>
      <c r="HM100" s="182"/>
      <c r="HN100" s="182"/>
      <c r="HO100" s="182"/>
      <c r="HP100" s="259"/>
      <c r="HQ100" s="64"/>
      <c r="HW100" s="257"/>
      <c r="HY100" s="280">
        <f t="shared" si="125"/>
        <v>0</v>
      </c>
      <c r="HZ100" s="280">
        <f t="shared" si="126"/>
        <v>0</v>
      </c>
      <c r="IA100" s="280">
        <f t="shared" si="127"/>
        <v>0</v>
      </c>
    </row>
    <row r="101" spans="1:237" s="106" customFormat="1" ht="22.5" customHeight="1" x14ac:dyDescent="0.25">
      <c r="A101" t="s">
        <v>3272</v>
      </c>
      <c r="B101" s="522" t="s">
        <v>3273</v>
      </c>
      <c r="C101" s="523">
        <v>4</v>
      </c>
      <c r="D101" s="524" t="s">
        <v>3274</v>
      </c>
      <c r="E101" s="524" t="s">
        <v>3275</v>
      </c>
      <c r="F101" s="525" t="s">
        <v>3181</v>
      </c>
      <c r="G101" s="525" t="s">
        <v>3182</v>
      </c>
      <c r="H101" s="350" t="s">
        <v>2814</v>
      </c>
      <c r="I101" s="351" t="s">
        <v>2814</v>
      </c>
      <c r="J101" s="409" t="s">
        <v>3183</v>
      </c>
      <c r="K101" s="410" t="s">
        <v>3184</v>
      </c>
      <c r="L101" s="329">
        <f>CONTINUA!BV101</f>
        <v>0</v>
      </c>
      <c r="M101" s="329">
        <f>CONTINUA!BW101</f>
        <v>0</v>
      </c>
      <c r="N101" s="895"/>
      <c r="O101" s="896" t="s">
        <v>3423</v>
      </c>
      <c r="P101" s="897">
        <v>0</v>
      </c>
      <c r="Q101" s="400"/>
      <c r="R101" s="401"/>
      <c r="S101" s="400"/>
      <c r="T101" s="401"/>
      <c r="U101" s="400"/>
      <c r="V101" s="401"/>
      <c r="W101" s="400"/>
      <c r="X101" s="401"/>
      <c r="Y101" s="400"/>
      <c r="Z101" s="401"/>
      <c r="AA101" s="400"/>
      <c r="AB101" s="401"/>
      <c r="AC101" s="400"/>
      <c r="AD101" s="401"/>
      <c r="AE101" s="400"/>
      <c r="AF101" s="401"/>
      <c r="AG101" s="400"/>
      <c r="AH101" s="401"/>
      <c r="AI101" s="400"/>
      <c r="AJ101" s="401"/>
      <c r="AK101" s="400"/>
      <c r="AL101" s="401"/>
      <c r="AM101" s="400"/>
      <c r="AN101" s="401"/>
      <c r="AO101" s="400"/>
      <c r="AP101" s="401"/>
      <c r="AQ101" s="400"/>
      <c r="AR101" s="401"/>
      <c r="AS101" s="400"/>
      <c r="AT101" s="401"/>
      <c r="AU101" s="400"/>
      <c r="AV101" s="401"/>
      <c r="AW101" s="400"/>
      <c r="AX101" s="401"/>
      <c r="AY101" s="400"/>
      <c r="AZ101" s="401"/>
      <c r="BA101" s="400"/>
      <c r="BB101" s="401"/>
      <c r="BC101" s="400"/>
      <c r="BD101" s="401"/>
      <c r="BE101" s="400"/>
      <c r="BF101" s="401"/>
      <c r="BG101" s="400"/>
      <c r="BH101" s="401"/>
      <c r="BI101" s="400"/>
      <c r="BJ101" s="401"/>
      <c r="BK101" s="400"/>
      <c r="BL101" s="401"/>
      <c r="BM101" s="400"/>
      <c r="BN101" s="401"/>
      <c r="BO101" s="400"/>
      <c r="BP101" s="401"/>
      <c r="BQ101" s="400"/>
      <c r="BR101" s="401"/>
      <c r="BS101" s="400"/>
      <c r="BT101" s="401"/>
      <c r="BU101" s="400"/>
      <c r="BV101" s="401"/>
      <c r="BW101" s="400"/>
      <c r="BX101" s="401"/>
      <c r="BY101" s="400"/>
      <c r="BZ101" s="401"/>
      <c r="CA101" s="400"/>
      <c r="CB101" s="401"/>
      <c r="CC101" s="400"/>
      <c r="CD101" s="401"/>
      <c r="CE101" s="400"/>
      <c r="CF101" s="401"/>
      <c r="CG101" s="400"/>
      <c r="CH101" s="401"/>
      <c r="CI101" s="400"/>
      <c r="CJ101" s="401"/>
      <c r="CK101" s="400"/>
      <c r="CL101" s="401"/>
      <c r="CM101" s="400"/>
      <c r="CN101" s="401"/>
      <c r="CO101" s="400"/>
      <c r="CP101" s="401"/>
      <c r="CQ101" s="400"/>
      <c r="CR101" s="401"/>
      <c r="CS101" s="400"/>
      <c r="CT101" s="401"/>
      <c r="CU101" s="400"/>
      <c r="CV101" s="401"/>
      <c r="CW101" s="400"/>
      <c r="CX101" s="401"/>
      <c r="CY101" s="400"/>
      <c r="CZ101" s="401"/>
      <c r="DA101" s="400"/>
      <c r="DB101" s="401"/>
      <c r="DC101" s="400"/>
      <c r="DD101" s="401"/>
      <c r="DE101" s="400"/>
      <c r="DF101" s="401"/>
      <c r="DG101" s="400"/>
      <c r="DH101" s="401"/>
      <c r="DI101" s="400"/>
      <c r="DJ101" s="401"/>
      <c r="DK101" s="400"/>
      <c r="DL101" s="401"/>
      <c r="DM101" s="400"/>
      <c r="DN101" s="401"/>
      <c r="DO101" s="400"/>
      <c r="DP101" s="401"/>
      <c r="DQ101" s="400"/>
      <c r="DR101" s="401"/>
      <c r="DS101" s="400"/>
      <c r="DT101" s="401"/>
      <c r="DU101" s="400"/>
      <c r="DV101" s="401"/>
      <c r="DW101" s="400"/>
      <c r="DX101" s="401"/>
      <c r="DY101" s="400"/>
      <c r="DZ101" s="401"/>
      <c r="EA101" s="400"/>
      <c r="EB101" s="401"/>
      <c r="EC101" s="400"/>
      <c r="ED101" s="401"/>
      <c r="EE101" s="400"/>
      <c r="EF101" s="401"/>
      <c r="EG101" s="400"/>
      <c r="EH101" s="401"/>
      <c r="EI101" s="400"/>
      <c r="EJ101" s="447"/>
      <c r="EK101" s="510"/>
      <c r="EL101" s="513"/>
      <c r="EM101" s="520"/>
      <c r="EN101" s="520"/>
      <c r="EO101" s="520"/>
      <c r="EP101" s="171">
        <f t="shared" si="95"/>
        <v>0</v>
      </c>
      <c r="EQ101" s="171">
        <f t="shared" si="96"/>
        <v>0</v>
      </c>
      <c r="ER101" s="171">
        <f t="shared" si="97"/>
        <v>0</v>
      </c>
      <c r="ES101" s="171">
        <f t="shared" si="98"/>
        <v>0</v>
      </c>
      <c r="ET101" s="171">
        <f t="shared" si="99"/>
        <v>0</v>
      </c>
      <c r="EU101" s="171">
        <f t="shared" si="100"/>
        <v>0</v>
      </c>
      <c r="EV101" s="172">
        <f t="shared" si="101"/>
        <v>0</v>
      </c>
      <c r="EW101" s="367">
        <f>IF(C101=4,IF(MAX(Q101:EJ103)&gt;0,(Especiall/30*(IF(($G101-$F101)=($G$5-$F$5),30,IF(DAY($G101)=31,($G101-$F101),($G101-$F101)+1)))),0),0)</f>
        <v>11465.63</v>
      </c>
      <c r="EX101" s="248">
        <f t="shared" ref="EX101:EX104" si="128">FF101</f>
        <v>2696.61</v>
      </c>
      <c r="EY101" s="174">
        <f>(L101*regular)+(M101*Cadeirantee)</f>
        <v>0</v>
      </c>
      <c r="EZ101" s="249">
        <f>SUMIF(FG101:GJ101,"&gt;0")</f>
        <v>0</v>
      </c>
      <c r="FA101" s="249">
        <f>SUMIF(FG101:GJ101,"&lt;0")+SUMIF(GN101:HP101,"&lt;0")</f>
        <v>0</v>
      </c>
      <c r="FB101" s="174">
        <v>0</v>
      </c>
      <c r="FC101" s="175">
        <f>N101*km*'VALORES TABELA'!$B$13</f>
        <v>0</v>
      </c>
      <c r="FD101" s="250">
        <f>GL101</f>
        <v>0</v>
      </c>
      <c r="FE101" s="176">
        <f>(EW101+EW102+EW103+EW104+EX101+EX102+EX103+EX104+EY101+EY102+EY103+EY104+EY105+EZ101+EZ102+EZ103+EZ104+FA101+FA102+FA103+FA104+FC101+FC102+FC103+FC104+HY101-HZ101-IA101+FD101+FD102+FD103+FD104+FB105)</f>
        <v>14162.24</v>
      </c>
      <c r="FF101" s="177">
        <f>IF(C101=4,SUM(Q101+Q102+Q103+S101+S102+S103)*Percapita/30*FF$4+(R101+R102+R103+T101+T102+T103)*Cadeirante/30*FF$4,IF(C101=3,IF(Q104+S104=10,Fixo/30*FF$4+(Q101+Q102+Q103+S101+S102+S103)*Percapita/30*FF$4+(R104+T104)*Cadeirante/30*FF$4,IF(Q104+S104&lt;=9,(Q104+S104)*Crechee/30*FF$4)+(R104+T104)*Cadeirante/30*FF$4+(Q101+Q102+Q103+S101+S102+S103)*Percapita/30*FF$4)+IF(Q104+S104&gt;=11,Fixo/30*FF$4+(Q104+S104-10)*Crechee/30*FF$4,0),IF(C101=2,IF(R101+R102+R103+R104+T101+T102+T103+T104=1,Cadeirante/30*FF$4,IF(R101+R102+R103+R104+T101+T102+T103+T104=2,Fixo/30*FF$4,IF(R101+R102+R103+R104+T101+T102+T103+T104&gt;2,Fixo/30*FF$4+(R101+R102+R103+R104+T101+T102+T103+T104-2)*Cadeirante/30*FF$4)))+(Q101+Q102+Q103+S101+S102+S103)*Percapita/30*FF$4+(Q104+S104)*Crechee/30*FF$4,IF(C101=1,IF(Q101+Q102+Q103+R101+R102+R103+S101+S102+S103+T101+T102+T103&lt;=15,(Q101+Q102+Q103+S101+S102+S103)*Percapita/30*FF$4,IF(Q101+Q102+Q103+R101+R102+R103+S101+S102+S103+T101+T102+T103&gt;=16,Fixo/30*FF$4+(Q101+Q102+Q103+R101+R102+R103+S101+S102+S103+T101+T102-16)*Percapita/30*FF$4))))))</f>
        <v>2696.61</v>
      </c>
      <c r="FG101" s="177">
        <f>IF(C101=4,SUM(U101+U102+U103+W101+W102+W103)*Percapita/30*FG$4+(V101+V102+V103+X101+X102+X103)*Cadeirante/30*FG$4,IF(C101=3,IF(U104+W104=10,Fixo/30*FG$4+(U101+U102+U103+W101+W102+W103)*Percapita/30*FG$4+(V104+X104)*Cadeirante/30*FG$4,IF(U104+W104&lt;=9,(U104+W104)*Crechee/30*FG$4)+(V104+X104)*Cadeirante/30*FG$4+(U101+U102+U103+W101+W102+W103)*Percapita/30*FG$4)+IF(U104+W104&gt;=11,Fixo/30*FG$4+(U104+W104-10)*Crechee/30*FG$4,0),IF(C101=2,IF(V101+V102+V103+V104+X101+X102+X103+X104=1,Cadeirante/30*FG$4,IF(V101+V102+V103+V104+X101+X102+X103+X104=2,Fixo/30*FG$4,IF(V101+V102+V103+V104+X101+X102+X103+X104&gt;2,Fixo/30*FG$4+(V101+V102+V103+V104+X101+X102+X103+X104-2)*Cadeirante/30*FG$4)))+(U101+U102+U103+W101+W102+W103)*Percapita/30*FG$4+(U104+W104)*Crechee/30*FG$4,IF(C101=1,IF(U101+U102+U103+V101+V102+V103+W101+W102+W103+X101+X102+X103&lt;=15,(U101+U102+U103+W101+W102+W103)*Percapita/30*FG$4,IF(U101+U102+U103+V101+V102+V103+W101+W102+W103+X101+X102+X103&gt;=16,Fixo/30*FG$4+(U101+U102+U103+V101+V102+V103+W101+W102+W103+X101+X102-16)*Percapita/30*FG$4))))))</f>
        <v>0</v>
      </c>
      <c r="FH101" s="177">
        <f>IF(C101=4,SUM(Y101+Y102+Y103+AA101+AA102+AA103)*Percapita/30*FH$4+(Z101+Z102+Z103+AB101+AB102+AB103)*Cadeirante/30*FH$4,IF(C101=3,IF(Y104+AA104=10,Fixo/30*FH$4+(Y101+Y102+Y103+AA101+AA102+AA103)*Percapita/30*FH$4+(Z104+AB104)*Cadeirante/30*FH$4,IF(Y104+AA104&lt;=9,(Y104+AA104)*Crechee/30*FH$4)+(Z104+AB104)*Cadeirante/30*FH$4+(Y101+Y102+Y103+AA101+AA102+AA103)*Percapita/30*FH$4)+IF(Y104+AA104&gt;=11,Fixo/30*FH$4+(Y104+AA104-10)*Crechee/30*FH$4,0),IF(C101=2,IF(Z101+Z102+Z103+Z104+AB101+AB102+AB103+AB104=1,Cadeirante/30*FH$4,IF(Z101+Z102+Z103+Z104+AB101+AB102+AB103+AB104=2,Fixo/30*FH$4,IF(Z101+Z102+Z103+Z104+AB101+AB102+AB103+AB104&gt;2,Fixo/30*FH$4+(Z101+Z102+Z103+Z104+AB101+AB102+AB103+AB104-2)*Cadeirante/30*FH$4)))+(Y101+Y102+Y103+AA101+AA102+AA103)*Percapita/30*FH$4+(Y104+AA104)*Crechee/30*FH$4,IF(C101=1,IF(Y101+Y102+Y103+Z101+Z102+Z103+AA101+AA102+AA103+AB101+AB102+AB103&lt;=15,(Y101+Y102+Y103+AA101+AA102+AA103)*Percapita/30*FH$4,IF(Y101+Y102+Y103+Z101+Z102+Z103+AA101+AA102+AA103+AB101+AB102+AB103&gt;=16,Fixo/30*FH$4+(Y101+Y102+Y103+Z101+Z102+Z103+AA101+AA102+AA103+AB101+AB102-16)*Percapita/30*FH$4))))))</f>
        <v>0</v>
      </c>
      <c r="FI101" s="177">
        <f>IF(C101=4,SUM(AC101+AC102+AC103+AE101+AE102+AE103)*Percapita/30*FI$4+(AD101+AD102+AD103+AF101+AF102+AF103)*Cadeirante/30*FI$4,IF(C101=3,IF(AC104+AE104=10,Fixo/30*FI$4+(AC101+AC102+AC103+AE101+AE102+AE103)*Percapita/30*FI$4+(AD104+AF104)*Cadeirante/30*FI$4,IF(AC104+AE104&lt;=9,(AC104+AE104)*Crechee/30*FI$4)+(AD104+AF104)*Cadeirante/30*FI$4+(AC101+AC102+AC103+AE101+AE102+AE103)*Percapita/30*FI$4)+IF(AC104+AE104&gt;=11,Fixo/30*FI$4+(AC104+AE104-10)*Crechee/30*FI$4,0),IF(C101=2,IF(AD101+AD102+AD103+AD104+AF101+AF102+AF103+AF104=1,Cadeirante/30*FI$4,IF(AD101+AD102+AD103+AD104+AF101+AF102+AF103+AF104=2,Fixo/30*FI$4,IF(AD101+AD102+AD103+AD104+AF101+AF102+AF103+AF104&gt;2,Fixo/30*FI$4+(AD101+AD102+AD103+AD104+AF101+AF102+AF103+AF104-2)*Cadeirante/30*FI$4)))+(AC101+AC102+AC103+AE101+AE102+AE103)*Percapita/30*FI$4+(AC104+AE104)*Crechee/30*FI$4,IF(C101=1,IF(AC101+AC102+AC103+AD101+AD102+AD103+AE101+AE102+AE103+AF101+AF102+AF103&lt;=15,(AC101+AC102+AC103+AE101+AE102+AE103)*Percapita/30*FI$4,IF(AC101+AC102+AC103+AD101+AD102+AD103+AE101+AE102+AE103+AF101+AF102+AF103&gt;=16,Fixo/30*FI$4+(AC101+AC102+AC103+AD101+AD102+AD103+AE101+AE102+AE103+AF101+AF102-16)*Percapita/30*FI$4))))))</f>
        <v>0</v>
      </c>
      <c r="FJ101" s="177">
        <f>IF(C101=4,SUM(AG101+AG102+AG103+AI101+AI102+AI103)*Percapita/30*FJ$4+(AH101+AH102+AH103+AJ101+AJ102+AJ103)*Cadeirante/30*FJ$4,IF(C101=3,IF(AG104+AI104=10,Fixo/30*FJ$4+(AG101+AG102+AG103+AI101+AI102+AI103)*Percapita/30*FJ$4+(AH104+AJ104)*Cadeirante/30*FJ$4,IF(AG104+AI104&lt;=9,(AG104+AI104)*Crechee/30*FJ$4)+(AH104+AJ104)*Cadeirante/30*FJ$4+(AG101+AG102+AG103+AI101+AI102+AI103)*Percapita/30*FJ$4)+IF(AG104+AI104&gt;=11,Fixo/30*FJ$4+(AG104+AI104-10)*Crechee/30*FJ$4,0),IF(C101=2,IF(AH101+AH102+AH103+AH104+AJ101+AJ102+AJ103+AJ104=1,Cadeirante/30*FJ$4,IF(AH101+AH102+AH103+AH104+AJ101+AJ102+AJ103+AJ104=2,Fixo/30*FJ$4,IF(AH101+AH102+AH103+AH104+AJ101+AJ102+AJ103+AJ104&gt;2,Fixo/30*FJ$4+(AH101+AH102+AH103+AH104+AJ101+AJ102+AJ103+AJ104-2)*Cadeirante/30*FJ$4)))+(AG101+AG102+AG103+AI101+AI102+AI103)*Percapita/30*FJ$4+(AG104+AI104)*Crechee/30*FJ$4,IF(C101=1,IF(AG101+AG102+AG103+AH101+AH102+AH103+AI101+AI102+AI103+AJ101+AJ102+AJ103&lt;=15,(AG101+AG102+AG103+AI101+AI102+AI103)*Percapita/30*FJ$4,IF(AG101+AG102+AG103+AH101+AH102+AH103+AI101+AI102+AI103+AJ101+AJ102+AJ103&gt;=16,Fixo/30*FJ$4+(AG101+AG102+AG103+AH101+AH102+AH103+AI101+AI102+AI103+AJ101+AJ102-16)*Percapita/30*FJ$4))))))</f>
        <v>0</v>
      </c>
      <c r="FK101" s="177">
        <f>IF(C101=4,SUM(AK101+AK102+AK103+AM101+AM102+AM103)*Percapita/30*FK$4+(AL101+AL102+AL103+AN101+AN102+AN103)*Cadeirante/30*FK$4,IF(C101=3,IF(AK104+AM104=10,Fixo/30*FK$4+(AK101+AK102+AK103+AM101+AM102+AM103)*Percapita/30*FK$4+(AL104+AN104)*Cadeirante/30*FK$4,IF(AK104+AM104&lt;=9,(AK104+AM104)*Crechee/30*FK$4)+(AL104+AN104)*Cadeirante/30*FK$4+(AK101+AK102+AK103+AM101+AM102+AM103)*Percapita/30*FK$4)+IF(AK104+AM104&gt;=11,Fixo/30*FK$4+(AK104+AM104-10)*Crechee/30*FK$4,0),IF(C101=2,IF(AL101+AL102+AL103+AL104+AN101+AN102+AN103+AN104=1,Cadeirante/30*FK$4,IF(AL101+AL102+AL103+AL104+AN101+AN102+AN103+AN104=2,Fixo/30*FK$4,IF(AL101+AL102+AL103+AL104+AN101+AN102+AN103+AN104&gt;2,Fixo/30*FK$4+(AL101+AL102+AL103+AL104+AN101+AN102+AN103+AN104-2)*Cadeirante/30*FK$4)))+(AK101+AK102+AK103+AM101+AM102+AM103)*Percapita/30*FK$4+(AK104+AM104)*Crechee/30*FK$4,IF(C101=1,IF(AK101+AK102+AK103+AL101+AL102+AL103+AM101+AM102+AM103+AN101+AN102+AN103&lt;=15,(AK101+AK102+AK103+AM101+AM102+AM103)*Percapita/30*FK$4,IF(AK101+AK102+AK103+AL101+AL102+AL103+AM101+AM102+AM103+AN101+AN102+AN103&gt;=16,Fixo/30*FK$4+(AK101+AK102+AK103+AL101+AL102+AL103+AM101+AM102+AM103+AN101+AN102-16)*Percapita/30*FK$4))))))</f>
        <v>0</v>
      </c>
      <c r="FL101" s="177">
        <f>IF(C101=4,SUM(AO101+AO102+AO103+AQ101+AQ102+AQ103)*Percapita/30*FL$4+(AP101+AP102+AP103+AR101+AR102+AR103)*Cadeirante/30*FL$4,IF(C101=3,IF(AO104+AQ104=10,Fixo/30*FL$4+(AO101+AO102+AO103+AQ101+AQ102+AQ103)*Percapita/30*FL$4+(AP104+AR104)*Cadeirante/30*FL$4,IF(AO104+AQ104&lt;=9,(AO104+AQ104)*Crechee/30*FL$4)+(AP104+AR104)*Cadeirante/30*FL$4+(AO101+AO102+AO103+AQ101+AQ102+AQ103)*Percapita/30*FL$4)+IF(AO104+AQ104&gt;=11,Fixo/30*FL$4+(AO104+AQ104-10)*Crechee/30*FL$4,0),IF(C101=2,IF(AP101+AP102+AP103+AP104+AR101+AR102+AR103+AR104=1,Cadeirante/30*FL$4,IF(AP101+AP102+AP103+AP104+AR101+AR102+AR103+AR104=2,Fixo/30*FL$4,IF(AP101+AP102+AP103+AP104+AR101+AR102+AR103+AR104&gt;2,Fixo/30*FL$4+(AP101+AP102+AP103+AP104+AR101+AR102+AR103+AR104-2)*Cadeirante/30*FL$4)))+(AO101+AO102+AO103+AQ101+AQ102+AQ103)*Percapita/30*FL$4+(AO104+AQ104)*Crechee/30*FL$4,IF(C101=1,IF(AO101+AO102+AO103+AP101+AP102+AP103+AQ101+AQ102+AQ103+AR101+AR102+AR103&lt;=15,(AO101+AO102+AO103+AQ101+AQ102+AQ103)*Percapita/30*FL$4,IF(AO101+AO102+AO103+AP101+AP102+AP103+AQ101+AQ102+AQ103+AR101+AR102+AR103&gt;=16,Fixo/30*FL$4+(AO101+AO102+AO103+AP101+AP102+AP103+AQ101+AQ102+AQ103+AR101+AR102-16)*Percapita/30*FL$4))))))</f>
        <v>0</v>
      </c>
      <c r="FM101" s="177">
        <f>IF(C101=4,SUM(AS101+AS102+AS103+AU101+AU102+AU103)*Percapita/30*FM$4+(AT101+AT102+AT103+AV101+AV102+AV103)*Cadeirante/30*FM$4,IF(C101=3,IF(AS104+AU104=10,Fixo/30*FM$4+(AS101+AS102+AS103+AU101+AU102+AU103)*Percapita/30*FM$4+(AT104+AV104)*Cadeirante/30*FM$4,IF(AS104+AU104&lt;=9,(AS104+AU104)*Crechee/30*FM$4)+(AT104+AV104)*Cadeirante/30*FM$4+(AS101+AS102+AS103+AU101+AU102+AU103)*Percapita/30*FM$4)+IF(AS104+AU104&gt;=11,Fixo/30*FM$4+(AS104+AU104-10)*Crechee/30*FM$4,0),IF(C101=2,IF(AT101+AT102+AT103+AT104+AV101+AV102+AV103+AV104=1,Cadeirante/30*FM$4,IF(AT101+AT102+AT103+AT104+AV101+AV102+AV103+AV104=2,Fixo/30*FM$4,IF(AT101+AT102+AT103+AT104+AV101+AV102+AV103+AV104&gt;2,Fixo/30*FM$4+(AT101+AT102+AT103+AT104+AV101+AV102+AV103+AV104-2)*Cadeirante/30*FM$4)))+(AS101+AS102+AS103+AU101+AU102+AU103)*Percapita/30*FM$4+(AS104+AU104)*Crechee/30*FM$4,IF(C101=1,IF(AS101+AS102+AS103+AT101+AT102+AT103+AU101+AU102+AU103+AV101+AV102+AV103&lt;=15,(AS101+AS102+AS103+AU101+AU102+AU103)*Percapita/30*FM$4,IF(AS101+AS102+AS103+AT101+AT102+AT103+AU101+AU102+AU103+AV101+AV102+AV103&gt;=16,Fixo/30*FM$4+(AS101+AS102+AS103+AT101+AT102+AT103+AU101+AU102+AU103+AV101+AV102-16)*Percapita/30*FM$4))))))</f>
        <v>0</v>
      </c>
      <c r="FN101" s="177">
        <f>IF(C101=4,SUM(AW101+AW102+AW103+AY101+AY102+AY103)*Percapita/30*FN$4+(AX101+AX102+AX103+AZ101+AZ102+AZ103)*Cadeirante/30*FN$4,IF(C101=3,IF(AW104+AY104=10,Fixo/30*FN$4+(AW101+AW102+AW103+AY101+AY102+AY103)*Percapita/30*FN$4+(AX104+AZ104)*Cadeirante/30*FN$4,IF(AW104+AY104&lt;=9,(AW104+AY104)*Crechee/30*FN$4)+(AX104+AZ104)*Cadeirante/30*FN$4+(AW101+AW102+AW103+AY101+AY102+AY103)*Percapita/30*FN$4)+IF(AW104+AY104&gt;=11,Fixo/30*FN$4+(AW104+AY104-10)*Crechee/30*FN$4,0),IF(C101=2,IF(AX101+AX102+AX103+AX104+AZ101+AZ102+AZ103+AZ104=1,Cadeirante/30*FN$4,IF(AX101+AX102+AX103+AX104+AZ101+AZ102+AZ103+AZ104=2,Fixo/30*FN$4,IF(AX101+AX102+AX103+AX104+AZ101+AZ102+AZ103+AZ104&gt;2,Fixo/30*FN$4+(AX101+AX102+AX103+AX104+AZ101+AZ102+AZ103+AZ104-2)*Cadeirante/30*FN$4)))+(AW101+AW102+AW103+AY101+AY102+AY103)*Percapita/30*FN$4+(AW104+AY104)*Crechee/30*FN$4,IF(C101=1,IF(AW101+AW102+AW103+AX101+AX102+AX103+AY101+AY102+AY103+AZ101+AZ102+AZ103&lt;=15,(AW101+AW102+AW103+AY101+AY102+AY103)*Percapita/30*FN$4,IF(AW101+AW102+AW103+AX101+AX102+AX103+AY101+AY102+AY103+AZ101+AZ102+AZ103&gt;=16,Fixo/30*FN$4+(AW101+AW102+AW103+AX101+AX102+AX103+AY101+AY102+AY103+AZ101+AZ102-16)*Percapita/30*FN$4))))))</f>
        <v>0</v>
      </c>
      <c r="FO101" s="177">
        <f>IF(C101=4,SUM(BA101+BA102+BA103+BC101+BC102+BC103)*Percapita/30*FO$4+(BB101+BB102+BB103+BD101+BD102+BD103)*Cadeirante/30*FO$4,IF(C101=3,IF(BA104+BC104=10,Fixo/30*FO$4+(BA101+BA102+BA103+BC101+BC102+BC103)*Percapita/30*FO$4+(BB104+BD104)*Cadeirante/30*FO$4,IF(BA104+BC104&lt;=9,(BA104+BC104)*Crechee/30*FO$4)+(BB104+BD104)*Cadeirante/30*FO$4+(BA101+BA102+BA103+BC101+BC102+BC103)*Percapita/30*FO$4)+IF(BA104+BC104&gt;=11,Fixo/30*FO$4+(BA104+BC104-10)*Crechee/30*FO$4,0),IF(C101=2,IF(BB101+BB102+BB103+BB104+BD101+BD102+BD103+BD104=1,Cadeirante/30*FO$4,IF(BB101+BB102+BB103+BB104+BD101+BD102+BD103+BD104=2,Fixo/30*FO$4,IF(BB101+BB102+BB103+BB104+BD101+BD102+BD103+BD104&gt;2,Fixo/30*FO$4+(BB101+BB102+BB103+BB104+BD101+BD102+BD103+BD104-2)*Cadeirante/30*FO$4)))+(BA101+BA102+BA103+BC101+BC102+BC103)*Percapita/30*FO$4+(BA104+BC104)*Crechee/30*FO$4,IF(C101=1,IF(BA101+BA102+BA103+BB101+BB102+BB103+BC101+BC102+BC103+BD101+BD102+BD103&lt;=15,(BA101+BA102+BA103+BC101+BC102+BC103)*Percapita/30*FO$4,IF(BA101+BA102+BA103+BB101+BB102+BB103+BC101+BC102+BC103+BD101+BD102+BD103&gt;=16,Fixo/30*FO$4+(BA101+BA102+BA103+BB101+BB102+BB103+BC101+BC102+BC103+BD101+BD102-16)*Percapita/30*FO$4))))))</f>
        <v>0</v>
      </c>
      <c r="FP101" s="177">
        <f>IF(C101=4,SUM(BE101+BE102+BE103+BG101+BG102+BG103)*Percapita/30*FP$4+(BF101+BF102+BF103+BH101+BH102+BH103)*Cadeirante/30*FP$4,IF(C101=3,IF(BE104+BG104=10,Fixo/30*FP$4+(BE101+BE102+BE103+BG101+BG102+BG103)*Percapita/30*FP$4+(BF104+BH104)*Cadeirante/30*FP$4,IF(BE104+BG104&lt;=9,(BE104+BG104)*Crechee/30*FP$4)+(BF104+BH104)*Cadeirante/30*FP$4+(BE101+BE102+BE103+BG101+BG102+BG103)*Percapita/30*FP$4)+IF(BE104+BG104&gt;=11,Fixo/30*FP$4+(BE104+BG104-10)*Crechee/30*FP$4,0),IF(C101=2,IF(BF101+BF102+BF103+BF104+BH101+BH102+BH103+BH104=1,Cadeirante/30*FP$4,IF(BF101+BF102+BF103+BF104+BH101+BH102+BH103+BH104=2,Fixo/30*FP$4,IF(BF101+BF102+BF103+BF104+BH101+BH102+BH103+BH104&gt;2,Fixo/30*FP$4+(BF101+BF102+BF103+BF104+BH101+BH102+BH103+BH104-2)*Cadeirante/30*FP$4)))+(BE101+BE102+BE103+BG101+BG102+BG103)*Percapita/30*FP$4+(BE104+BG104)*Crechee/30*FP$4,IF(C101=1,IF(BE101+BE102+BE103+BF101+BF102+BF103+BG101+BG102+BG103+BH101+BH102+BH103&lt;=15,(BE101+BE102+BE103+BG101+BG102+BG103)*Percapita/30*FP$4,IF(BE101+BE102+BE103+BF101+BF102+BF103+BG101+BG102+BG103+BH101+BH102+BH103&gt;=16,Fixo/30*FP$4+(BE101+BE102+BE103+BF101+BF102+BF103+BG101+BG102+BG103+BH101+BH102-16)*Percapita/30*FP$4))))))</f>
        <v>0</v>
      </c>
      <c r="FQ101" s="177">
        <f>IF(C101=4,SUM(BI101+BI102+BI103+BK101+BK102+BK103)*Percapita/30*FQ$4+(BJ101+BJ102+BJ103+BL101+BL102+BL103)*Cadeirante/30*FQ$4,IF(C101=3,IF(BI104+BK104=10,Fixo/30*FQ$4+(BI101+BI102+BI103+BK101+BK102+BK103)*Percapita/30*FQ$4+(BJ104+BL104)*Cadeirante/30*FQ$4,IF(BI104+BK104&lt;=9,(BI104+BK104)*Crechee/30*FQ$4)+(BJ104+BL104)*Cadeirante/30*FQ$4+(BI101+BI102+BI103+BK101+BK102+BK103)*Percapita/30*FQ$4)+IF(BI104+BK104&gt;=11,Fixo/30*FQ$4+(BI104+BK104-10)*Crechee/30*FQ$4,0),IF(C101=2,IF(BJ101+BJ102+BJ103+BJ104+BL101+BL102+BL103+BL104=1,Cadeirante/30*FQ$4,IF(BJ101+BJ102+BJ103+BJ104+BL101+BL102+BL103+BL104=2,Fixo/30*FQ$4,IF(BJ101+BJ102+BJ103+BJ104+BL101+BL102+BL103+BL104&gt;2,Fixo/30*FQ$4+(BJ101+BJ102+BJ103+BJ104+BL101+BL102+BL103+BL104-2)*Cadeirante/30*FQ$4)))+(BI101+BI102+BI103+BK101+BK102+BK103)*Percapita/30*FQ$4+(BI104+BK104)*Crechee/30*FQ$4,IF(C101=1,IF(BI101+BI102+BI103+BJ101+BJ102+BJ103+BK101+BK102+BK103+BL101+BL102+BL103&lt;=15,(BI101+BI102+BI103+BK101+BK102+BK103)*Percapita/30*FQ$4,IF(BI101+BI102+BI103+BJ101+BJ102+BJ103+BK101+BK102+BK103+BL101+BL102+BL103&gt;=16,Fixo/30*FQ$4+(BI101+BI102+BI103+BJ101+BJ102+BJ103+BK101+BK102+BK103+BL101+BL102-16)*Percapita/30*FQ$4))))))</f>
        <v>0</v>
      </c>
      <c r="FR101" s="177">
        <f>IF(C101=4,SUM(BM101+BM102+BM103+BO101+BO102+BO103)*Percapita/30*FR$4+(BN101+BN102+BN103+BP101+BP102+BP103)*Cadeirante/30*FR$4,IF(C101=3,IF(BM104+BO104=10,Fixo/30*FR$4+(BM101+BM102+BM103+BO101+BO102+BO103)*Percapita/30*FR$4+(BN104+BP104)*Cadeirante/30*FR$4,IF(BM104+BO104&lt;=9,(BM104+BO104)*Crechee/30*FR$4)+(BN104+BP104)*Cadeirante/30*FR$4+(BM101+BM102+BM103+BO101+BO102+BO103)*Percapita/30*FR$4)+IF(BM104+BO104&gt;=11,Fixo/30*FR$4+(BM104+BO104-10)*Crechee/30*FR$4,0),IF(C101=2,IF(BN101+BN102+BN103+BN104+BP101+BP102+BP103+BP104=1,Cadeirante/30*FR$4,IF(BN101+BN102+BN103+BN104+BP101+BP102+BP103+BP104=2,Fixo/30*FR$4,IF(BN101+BN102+BN103+BN104+BP101+BP102+BP103+BP104&gt;2,Fixo/30*FR$4+(BN101+BN102+BN103+BN104+BP101+BP102+BP103+BP104-2)*Cadeirante/30*FR$4)))+(BM101+BM102+BM103+BO101+BO102+BO103)*Percapita/30*FR$4+(BM104+BO104)*Crechee/30*FR$4,IF(C101=1,IF(BM101+BM102+BM103+BN101+BN102+BN103+BO101+BO102+BO103+BP101+BP102+BP103&lt;=15,(BM101+BM102+BM103+BO101+BO102+BO103)*Percapita/30*FR$4,IF(BM101+BM102+BM103+BN101+BN102+BN103+BO101+BO102+BO103+BP101+BP102+BP103&gt;=16,Fixo/30*FR$4+(BM101+BM102+BM103+BN101+BN102+BN103+BO101+BO102+BO103+BP101+BP102-16)*Percapita/30*FR$4))))))</f>
        <v>0</v>
      </c>
      <c r="FS101" s="177">
        <f>IF(C101=4,SUM(BQ101+BQ102+BQ103+BS101+BS102+BS103)*Percapita/30*FS$4+(BR101+BR102+BR103+BT101+BT102+BT103)*Cadeirante/30*FS$4,IF(C101=3,IF(BQ104+BS104=10,Fixo/30*FS$4+(BQ101+BQ102+BQ103+BS101+BS102+BS103)*Percapita/30*FS$4+(BR104+BT104)*Cadeirante/30*FS$4,IF(BQ104+BS104&lt;=9,(BQ104+BS104)*Crechee/30*FS$4)+(BR104+BT104)*Cadeirante/30*FS$4+(BQ101+BQ102+BQ103+BS101+BS102+BS103)*Percapita/30*FS$4)+IF(BQ104+BS104&gt;=11,Fixo/30*FS$4+(BQ104+BS104-10)*Crechee/30*FS$4,0),IF(C101=2,IF(BR101+BR102+BR103+BR104+BT101+BT102+BT103+BT104=1,Cadeirante/30*FS$4,IF(BR101+BR102+BR103+BR104+BT101+BT102+BT103+BT104=2,Fixo/30*FS$4,IF(BR101+BR102+BR103+BR104+BT101+BT102+BT103+BT104&gt;2,Fixo/30*FS$4+(BR101+BR102+BR103+BR104+BT101+BT102+BT103+BT104-2)*Cadeirante/30*FS$4)))+(BQ101+BQ102+BQ103+BS101+BS102+BS103)*Percapita/30*FS$4+(BQ104+BS104)*Crechee/30*FS$4,IF(C101=1,IF(BQ101+BQ102+BQ103+BR101+BR102+BR103+BS101+BS102+BS103+BT101+BT102+BT103&lt;=15,(BQ101+BQ102+BQ103+BS101+BS102+BS103)*Percapita/30*FS$4,IF(BQ101+BQ102+BQ103+BR101+BR102+BR103+BS101+BS102+BS103+BT101+BT102+BT103&gt;=16,Fixo/30*FS$4+(BQ101+BQ102+BQ103+BR101+BR102+BR103+BS101+BS102+BS103+BT101+BT102-16)*Percapita/30*FS$4))))))</f>
        <v>0</v>
      </c>
      <c r="FT101" s="177">
        <f>IF(C101=4,SUM(BU101+BU102+BU103+BW101+BW102+BW103)*Percapita/30*FT$4+(BV101+BV102+BV103+BX101+BX102+BX103)*Cadeirante/30*FT$4,IF(C101=3,IF(BU104+BW104=10,Fixo/30*FT$4+(BU101+BU102+BU103+BW101+BW102+BW103)*Percapita/30*FT$4+(BV104+BX104)*Cadeirante/30*FT$4,IF(BU104+BW104&lt;=9,(BU104+BW104)*Crechee/30*FT$4)+(BV104+BX104)*Cadeirante/30*FT$4+(BU101+BU102+BU103+BW101+BW102+BW103)*Percapita/30*FT$4)+IF(BU104+BW104&gt;=11,Fixo/30*FT$4+(BU104+BW104-10)*Crechee/30*FT$4,0),IF(C101=2,IF(BV101+BV102+BV103+BV104+BX101+BX102+BX103+BX104=1,Cadeirante/30*FT$4,IF(BV101+BV102+BV103+BV104+BX101+BX102+BX103+BX104=2,Fixo/30*FT$4,IF(BV101+BV102+BV103+BV104+BX101+BX102+BX103+BX104&gt;2,Fixo/30*FT$4+(BV101+BV102+BV103+BV104+BX101+BX102+BX103+BX104-2)*Cadeirante/30*FT$4)))+(BU101+BU102+BU103+BW101+BW102+BW103)*Percapita/30*FT$4+(BU104+BW104)*Crechee/30*FT$4,IF(C101=1,IF(BU101+BU102+BU103+BV101+BV102+BV103+BW101+BW102+BW103+BX101+BX102+BX103&lt;=15,(BU101+BU102+BU103+BW101+BW102+BW103)*Percapita/30*FT$4,IF(BU101+BU102+BU103+BV101+BV102+BV103+BW101+BW102+BW103+BX101+BX102+BX103&gt;=16,Fixo/30*FT$4+(BU101+BU102+BU103+BV101+BV102+BV103+BW101+BW102+BW103+BX101+BX102-16)*Percapita/30*FT$4))))))</f>
        <v>0</v>
      </c>
      <c r="FU101" s="177">
        <f>IF(C101=4,SUM(BY101+BY102+BY103+CA101+CA102+CA103)*Percapita/30*FU$4+(BZ101+BZ102+BZ103+CB101+CB102+CB103)*Cadeirante/30*FU$4,IF(C101=3,IF(BY104+CA104=10,Fixo/30*FU$4+(BY101+BY102+BY103+CA101+CA102+CA103)*Percapita/30*FU$4+(BZ104+CB104)*Cadeirante/30*FU$4,IF(BY104+CA104&lt;=9,(BY104+CA104)*Crechee/30*FU$4)+(BZ104+CB104)*Cadeirante/30*FU$4+(BY101+BY102+BY103+CA101+CA102+CA103)*Percapita/30*FU$4)+IF(BY104+CA104&gt;=11,Fixo/30*FU$4+(BY104+CA104-10)*Crechee/30*FU$4,0),IF(C101=2,IF(BZ101+BZ102+BZ103+BZ104+CB101+CB102+CB103+CB104=1,Cadeirante/30*FU$4,IF(BZ101+BZ102+BZ103+BZ104+CB101+CB102+CB103+CB104=2,Fixo/30*FU$4,IF(BZ101+BZ102+BZ103+BZ104+CB101+CB102+CB103+CB104&gt;2,Fixo/30*FU$4+(BZ101+BZ102+BZ103+BZ104+CB101+CB102+CB103+CB104-2)*Cadeirante/30*FU$4)))+(BY101+BY102+BY103+CA101+CA102+CA103)*Percapita/30*FU$4+(BY104+CA104)*Crechee/30*FU$4,IF(C101=1,IF(BY101+BY102+BY103+BZ101+BZ102+BZ103+CA101+CA102+CA103+CB101+CB102+CB103&lt;=15,(BY101+BY102+BY103+CA101+CA102+CA103)*Percapita/30*FU$4,IF(BY101+BY102+BY103+BZ101+BZ102+BZ103+CA101+CA102+CA103+CB101+CB102+CB103&gt;=16,Fixo/30*FU$4+(BY101+BY102+BY103+BZ101+BZ102+BZ103+CA101+CA102+CA103+CB101+CB102-16)*Percapita/30*FU$4))))))</f>
        <v>0</v>
      </c>
      <c r="FV101" s="177">
        <f>IF(C101=4,SUM(CC101+CC102+CC103+CE101+CE102+CE103)*Percapita/30*FV$4+(CD101+CD102+CD103+CF101+CF102+CF103)*Cadeirante/30*FV$4,IF(C101=3,IF(CC104+CE104=10,Fixo/30*FV$4+(CC101+CC102+CC103+CE101+CE102+CE103)*Percapita/30*FV$4+(CD104+CF104)*Cadeirante/30*FV$4,IF(CC104+CE104&lt;=9,(CC104+CE104)*Crechee/30*FV$4)+(CD104+CF104)*Cadeirante/30*FV$4+(CC101+CC102+CC103+CE101+CE102+CE103)*Percapita/30*FV$4)+IF(CC104+CE104&gt;=11,Fixo/30*FV$4+(CC104+CE104-10)*Crechee/30*FV$4,0),IF(C101=2,IF(CD101+CD102+CD103+CD104+CF101+CF102+CF103+CF104=1,Cadeirante/30*FV$4,IF(CD101+CD102+CD103+CD104+CF101+CF102+CF103+CF104=2,Fixo/30*FV$4,IF(CD101+CD102+CD103+CD104+CF101+CF102+CF103+CF104&gt;2,Fixo/30*FV$4+(CD101+CD102+CD103+CD104+CF101+CF102+CF103+CF104-2)*Cadeirante/30*FV$4)))+(CC101+CC102+CC103+CE101+CE102+CE103)*Percapita/30*FV$4+(CC104+CE104)*Crechee/30*FV$4,IF(C101=1,IF(CC101+CC102+CC103+CD101+CD102+CD103+CE101+CE102+CE103+CF101+CF102+CF103&lt;=15,(CC101+CC102+CC103+CE101+CE102+CE103)*Percapita/30*FV$4,IF(CC101+CC102+CC103+CD101+CD102+CD103+CE101+CE102+CE103+CF101+CF102+CF103&gt;=16,Fixo/30*FV$4+(CC101+CC102+CC103+CD101+CD102+CD103+CE101+CE102+CE103+CF101+CF102-16)*Percapita/30*FV$4))))))</f>
        <v>0</v>
      </c>
      <c r="FW101" s="177">
        <f>IF(C101=4,SUM(CG101+CG102+CG103+CI101+CI102+CI103)*Percapita/30*FW$4+(CH101+CH102+CH103+CJ101+CJ102+CJ103)*Cadeirante/30*FW$4,IF(C101=3,IF(CG104+CI104=10,Fixo/30*FW$4+(CG101+CG102+CG103+CI101+CI102+CI103)*Percapita/30*FW$4+(CH104+CJ104)*Cadeirante/30*FW$4,IF(CG104+CI104&lt;=9,(CG104+CI104)*Crechee/30*FW$4)+(CH104+CJ104)*Cadeirante/30*FW$4+(CG101+CG102+CG103+CI101+CI102+CI103)*Percapita/30*FW$4)+IF(CG104+CI104&gt;=11,Fixo/30*FW$4+(CG104+CI104-10)*Crechee/30*FW$4,0),IF(C101=2,IF(CH101+CH102+CH103+CH104+CJ101+CJ102+CJ103+CJ104=1,Cadeirante/30*FW$4,IF(CH101+CH102+CH103+CH104+CJ101+CJ102+CJ103+CJ104=2,Fixo/30*FW$4,IF(CH101+CH102+CH103+CH104+CJ101+CJ102+CJ103+CJ104&gt;2,Fixo/30*FW$4+(CH101+CH102+CH103+CH104+CJ101+CJ102+CJ103+CJ104-2)*Cadeirante/30*FW$4)))+(CG101+CG102+CG103+CI101+CI102+CI103)*Percapita/30*FW$4+(CG104+CI104)*Crechee/30*FW$4,IF(C101=1,IF(CG101+CG102+CG103+CH101+CH102+CH103+CI101+CI102+CI103+CJ101+CJ102+CJ103&lt;=15,(CG101+CG102+CG103+CI101+CI102+CI103)*Percapita/30*FW$4,IF(CG101+CG102+CG103+CH101+CH102+CH103+CI101+CI102+CI103+CJ101+CJ102+CJ103&gt;=16,Fixo/30*FW$4+(CG101+CG102+CG103+CH101+CH102+CH103+CI101+CI102+CI103+CJ101+CJ102-16)*Percapita/30*FW$4))))))</f>
        <v>0</v>
      </c>
      <c r="FX101" s="177">
        <f>IF(C101=4,SUM(CK101+CK102+CK103+CM101+CM102+CM103)*Percapita/30*FX$4+(CL101+CL102+CL103+CN101+CN102+CN103)*Cadeirante/30*FX$4,IF(C101=3,IF(CK104+CM104=10,Fixo/30*FX$4+(CK101+CK102+CK103+CM101+CM102+CM103)*Percapita/30*FX$4+(CL104+CN104)*Cadeirante/30*FX$4,IF(CK104+CM104&lt;=9,(CK104+CM104)*Crechee/30*FX$4)+(CL104+CN104)*Cadeirante/30*FX$4+(CK101+CK102+CK103+CM101+CM102+CM103)*Percapita/30*FX$4)+IF(CK104+CM104&gt;=11,Fixo/30*FX$4+(CK104+CM104-10)*Crechee/30*FX$4,0),IF(C101=2,IF(CL101+CL102+CL103+CL104+CN101+CN102+CN103+CN104=1,Cadeirante/30*FX$4,IF(CL101+CL102+CL103+CL104+CN101+CN102+CN103+CN104=2,Fixo/30*FX$4,IF(CL101+CL102+CL103+CL104+CN101+CN102+CN103+CN104&gt;2,Fixo/30*FX$4+(CL101+CL102+CL103+CL104+CN101+CN102+CN103+CN104-2)*Cadeirante/30*FX$4)))+(CK101+CK102+CK103+CM101+CM102+CM103)*Percapita/30*FX$4+(CK104+CM104)*Crechee/30*FX$4,IF(C101=1,IF(CK101+CK102+CK103+CL101+CL102+CL103+CM101+CM102+CM103+CN101+CN102+CN103&lt;=15,(CK101+CK102+CK103+CM101+CM102+CM103)*Percapita/30*FX$4,IF(CK101+CK102+CK103+CL101+CL102+CL103+CM101+CM102+CM103+CN101+CN102+CN103&gt;=16,Fixo/30*FX$4+(CK101+CK102+CK103+CL101+CL102+CL103+CM101+CM102+CM103+CN101+CN102-16)*Percapita/30*FX$4))))))</f>
        <v>0</v>
      </c>
      <c r="FY101" s="177">
        <f>IF(C101=4,SUM(CO101+CO102+CO103+CQ101+CQ102+CQ103)*Percapita/30*FY$4+(CP101+CP102+CP103+CR101+CR102+CR103)*Cadeirante/30*FY$4,IF(C101=3,IF(CO104+CQ104=10,Fixo/30*FY$4+(CO101+CO102+CO103+CQ101+CQ102+CQ103)*Percapita/30*FY$4+(CP104+CR104)*Cadeirante/30*FY$4,IF(CO104+CQ104&lt;=9,(CO104+CQ104)*Crechee/30*FY$4)+(CP104+CR104)*Cadeirante/30*FY$4+(CO101+CO102+CO103+CQ101+CQ102+CQ103)*Percapita/30*FY$4)+IF(CO104+CQ104&gt;=11,Fixo/30*FY$4+(CO104+CQ104-10)*Crechee/30*FY$4,0),IF(C101=2,IF(CP101+CP102+CP103+CP104+CR101+CR102+CR103+CR104=1,Cadeirante/30*FY$4,IF(CP101+CP102+CP103+CP104+CR101+CR102+CR103+CR104=2,Fixo/30*FY$4,IF(CP101+CP102+CP103+CP104+CR101+CR102+CR103+CR104&gt;2,Fixo/30*FY$4+(CP101+CP102+CP103+CP104+CR101+CR102+CR103+CR104-2)*Cadeirante/30*FY$4)))+(CO101+CO102+CO103+CQ101+CQ102+CQ103)*Percapita/30*FY$4+(CO104+CQ104)*Crechee/30*FY$4,IF(C101=1,IF(CO101+CO102+CO103+CP101+CP102+CP103+CQ101+CQ102+CQ103+CR101+CR102+CR103&lt;=15,(CO101+CO102+CO103+CQ101+CQ102+CQ103)*Percapita/30*FY$4,IF(CO101+CO102+CO103+CP101+CP102+CP103+CQ101+CQ102+CQ103+CR101+CR102+CR103&gt;=16,Fixo/30*FY$4+(CO101+CO102+CO103+CP101+CP102+CP103+CQ101+CQ102+CQ103+CR101+CR102-16)*Percapita/30*FY$4))))))</f>
        <v>0</v>
      </c>
      <c r="FZ101" s="177">
        <f>IF(C101=4,SUM(CS101+CS102+CS103+CU101+CU102+CU103)*Percapita/30*FZ$4+(CT101+CT102+CT103+CV101+CV102+CV103)*Cadeirante/30*FZ$4,IF(C101=3,IF(CS104+CU104=10,Fixo/30*FZ$4+(CS101+CS102+CS103+CU101+CU102+CU103)*Percapita/30*FZ$4+(CT104+CV104)*Cadeirante/30*FZ$4,IF(CS104+CU104&lt;=9,(CS104+CU104)*Crechee/30*FZ$4)+(CT104+CV104)*Cadeirante/30*FZ$4+(CS101+CS102+CS103+CU101+CU102+CU103)*Percapita/30*FZ$4)+IF(CS104+CU104&gt;=11,Fixo/30*FZ$4+(CS104+CU104-10)*Crechee/30*FZ$4,0),IF(C101=2,IF(CT101+CT102+CT103+CT104+CV101+CV102+CV103+CV104=1,Cadeirante/30*FZ$4,IF(CT101+CT102+CT103+CT104+CV101+CV102+CV103+CV104=2,Fixo/30*FZ$4,IF(CT101+CT102+CT103+CT104+CV101+CV102+CV103+CV104&gt;2,Fixo/30*FZ$4+(CT101+CT102+CT103+CT104+CV101+CV102+CV103+CV104-2)*Cadeirante/30*FZ$4)))+(CS101+CS102+CS103+CU101+CU102+CU103)*Percapita/30*FZ$4+(CS104+CU104)*Crechee/30*FZ$4,IF(C101=1,IF(CS101+CS102+CS103+CT101+CT102+CT103+CU101+CU102+CU103+CV101+CV102+CV103&lt;=15,(CS101+CS102+CS103+CU101+CU102+CU103)*Percapita/30*FZ$4,IF(CS101+CS102+CS103+CT101+CT102+CT103+CU101+CU102+CU103+CV101+CV102+CV103&gt;=16,Fixo/30*FZ$4+(CS101+CS102+CS103+CT101+CT102+CT103+CU101+CU102+CU103+CV101+CV102-16)*Percapita/30*FZ$4))))))</f>
        <v>0</v>
      </c>
      <c r="GA101" s="177">
        <f>IF(C101=4,SUM(CW101+CW102+CW103+CY101+CY102+CY103)*Percapita/30*GA$4+(CX101+CX102+CX103+CZ101+CZ102+CZ103)*Cadeirante/30*GA$4,IF(C101=3,IF(CW104+CY104=10,Fixo/30*GA$4+(CW101+CW102+CW103+CY101+CY102+CY103)*Percapita/30*GA$4+(CX104+CZ104)*Cadeirante/30*GA$4,IF(CW104+CY104&lt;=9,(CW104+CY104)*Crechee/30*GA$4)+(CX104+CZ104)*Cadeirante/30*GA$4+(CW101+CW102+CW103+CY101+CY102+CY103)*Percapita/30*GA$4)+IF(CW104+CY104&gt;=11,Fixo/30*GA$4+(CW104+CY104-10)*Crechee/30*GA$4,0),IF(C101=2,IF(CX101+CX102+CX103+CX104+CZ101+CZ102+CZ103+CZ104=1,Cadeirante/30*GA$4,IF(CX101+CX102+CX103+CX104+CZ101+CZ102+CZ103+CZ104=2,Fixo/30*GA$4,IF(CX101+CX102+CX103+CX104+CZ101+CZ102+CZ103+CZ104&gt;2,Fixo/30*GA$4+(CX101+CX102+CX103+CX104+CZ101+CZ102+CZ103+CZ104-2)*Cadeirante/30*GA$4)))+(CW101+CW102+CW103+CY101+CY102+CY103)*Percapita/30*GA$4+(CW104+CY104)*Crechee/30*GA$4,IF(C101=1,IF(CW101+CW102+CW103+CX101+CX102+CX103+CY101+CY102+CY103+CZ101+CZ102+CZ103&lt;=15,(CW101+CW102+CW103+CY101+CY102+CY103)*Percapita/30*GA$4,IF(CW101+CW102+CW103+CX101+CX102+CX103+CY101+CY102+CY103+CZ101+CZ102+CZ103&gt;=16,Fixo/30*GA$4+(CW101+CW102+CW103+CX101+CX102+CX103+CY101+CY102+CY103+CZ101+CZ102-16)*Percapita/30*GA$4))))))</f>
        <v>0</v>
      </c>
      <c r="GB101" s="177">
        <f>IF(C101=4,SUM(DA101+DA102+DA103+DC101+DC102+DC103)*Percapita/30*GB$4+(DB101+DB102+DB103+DD101+DD102+DD103)*Cadeirante/30*GB$4,IF(C101=3,IF(DA104+DC104=10,Fixo/30*GB$4+(DA101+DA102+DA103+DC101+DC102+DC103)*Percapita/30*GB$4+(DB104+DD104)*Cadeirante/30*GB$4,IF(DA104+DC104&lt;=9,(DA104+DC104)*Crechee/30*GB$4)+(DB104+DD104)*Cadeirante/30*GB$4+(DA101+DA102+DA103+DC101+DC102+DC103)*Percapita/30*GB$4)+IF(DA104+DC104&gt;=11,Fixo/30*GB$4+(DA104+DC104-10)*Crechee/30*GB$4,0),IF(C101=2,IF(DB101+DB102+DB103+DB104+DD101+DD102+DD103+DD104=1,Cadeirante/30*GB$4,IF(DB101+DB102+DB103+DB104+DD101+DD102+DD103+DD104=2,Fixo/30*GB$4,IF(DB101+DB102+DB103+DB104+DD101+DD102+DD103+DD104&gt;2,Fixo/30*GB$4+(DB101+DB102+DB103+DB104+DD101+DD102+DD103+DD104-2)*Cadeirante/30*GB$4)))+(DA101+DA102+DA103+DC101+DC102+DC103)*Percapita/30*GB$4+(DA104+DC104)*Crechee/30*GB$4,IF(C101=1,IF(DA101+DA102+DA103+DB101+DB102+DB103+DC101+DC102+DC103+DD101+DD102+DD103&lt;=15,(DA101+DA102+DA103+DC101+DC102+DC103)*Percapita/30*GB$4,IF(DA101+DA102+DA103+DB101+DB102+DB103+DC101+DC102+DC103+DD101+DD102+DD103&gt;=16,Fixo/30*GB$4+(DA101+DA102+DA103+DB101+DB102+DB103+DC101+DC102+DC103+DD101+DD102-16)*Percapita/30*GB$4))))))</f>
        <v>0</v>
      </c>
      <c r="GC101" s="177">
        <f>IF(C101=4,SUM(DE101+DE102+DE103+DG101+DG102+DG103)*Percapita/30*GC$4+(DF101+DF102+DF103+DH101+DH102+DH103)*Cadeirante/30*GC$4,IF(C101=3,IF(DE104+DG104=10,Fixo/30*GC$4+(DE101+DE102+DE103+DG101+DG102+DG103)*Percapita/30*GC$4+(DF104+DH104)*Cadeirante/30*GC$4,IF(DE104+DG104&lt;=9,(DE104+DG104)*Crechee/30*GC$4)+(DF104+DH104)*Cadeirante/30*GC$4+(DE101+DE102+DE103+DG101+DG102+DG103)*Percapita/30*GC$4)+IF(DE104+DG104&gt;=11,Fixo/30*GC$4+(DE104+DG104-10)*Crechee/30*GC$4,0),IF(C101=2,IF(DF101+DF102+DF103+DF104+DH101+DH102+DH103+DH104=1,Cadeirante/30*GC$4,IF(DF101+DF102+DF103+DF104+DH101+DH102+DH103+DH104=2,Fixo/30*GC$4,IF(DF101+DF102+DF103+DF104+DH101+DH102+DH103+DH104&gt;2,Fixo/30*GC$4+(DF101+DF102+DF103+DF104+DH101+DH102+DH103+DH104-2)*Cadeirante/30*GC$4)))+(DE101+DE102+DE103+DG101+DG102+DG103)*Percapita/30*GC$4+(DE104+DG104)*Crechee/30*GC$4,IF(C101=1,IF(DE101+DE102+DE103+DF101+DF102+DF103+DG101+DG102+DG103+DH101+DH102+DH103&lt;=15,(DE101+DE102+DE103+DG101+DG102+DG103)*Percapita/30*GC$4,IF(DE101+DE102+DE103+DF101+DF102+DF103+DG101+DG102+DG103+DH101+DH102+DH103&gt;=16,Fixo/30*GC$4+(DE101+DE102+DE103+DF101+DF102+DF103+DG101+DG102+DG103+DH101+DH102-16)*Percapita/30*GC$4))))))</f>
        <v>0</v>
      </c>
      <c r="GD101" s="177">
        <f>IF(C101=4,SUM(DI101+DI102+DI103+DK101+DK102+DK103)*Percapita/30*GD$4+(DJ101+DJ102+DJ103+DL101+DL102+DL103)*Cadeirante/30*GD$4,IF(C101=3,IF(DI104+DK104=10,Fixo/30*GD$4+(DI101+DI102+DI103+DK101+DK102+DK103)*Percapita/30*GD$4+(DJ104+DL104)*Cadeirante/30*GD$4,IF(DI104+DK104&lt;=9,(DI104+DK104)*Crechee/30*GD$4)+(DJ104+DL104)*Cadeirante/30*GD$4+(DI101+DI102+DI103+DK101+DK102+DK103)*Percapita/30*GD$4)+IF(DI104+DK104&gt;=11,Fixo/30*GD$4+(DI104+DK104-10)*Crechee/30*GD$4,0),IF(C101=2,IF(DJ101+DJ102+DJ103+DJ104+DL101+DL102+DL103+DL104=1,Cadeirante/30*GD$4,IF(DJ101+DJ102+DJ103+DJ104+DL101+DL102+DL103+DL104=2,Fixo/30*GD$4,IF(DJ101+DJ102+DJ103+DJ104+DL101+DL102+DL103+DL104&gt;2,Fixo/30*GD$4+(DJ101+DJ102+DJ103+DJ104+DL101+DL102+DL103+DL104-2)*Cadeirante/30*GD$4)))+(DI101+DI102+DI103+DK101+DK102+DK103)*Percapita/30*GD$4+(DI104+DK104)*Crechee/30*GD$4,IF(C101=1,IF(DI101+DI102+DI103+DJ101+DJ102+DJ103+DK101+DK102+DK103+DL101+DL102+DL103&lt;=15,(DI101+DI102+DI103+DK101+DK102+DK103)*Percapita/30*GD$4,IF(DI101+DI102+DI103+DJ101+DJ102+DJ103+DK101+DK102+DK103+DL101+DL102+DL103&gt;=16,Fixo/30*GD$4+(DI101+DI102+DI103+DJ101+DJ102+DJ103+DK101+DK102+DK103+DL101+DL102-16)*Percapita/30*GD$4))))))</f>
        <v>0</v>
      </c>
      <c r="GE101" s="177">
        <f>IF(C101=4,SUM(DM101+DM102+DM103+DO101+DO102+DO103)*Percapita/30*GE$4+(DN101+DN102+DN103+DP101+DP102+DP103)*Cadeirante/30*GE$4,IF(C101=3,IF(DM104+DO104=10,Fixo/30*GE$4+(DM101+DM102+DM103+DO101+DO102+DO103)*Percapita/30*GE$4+(DN104+DP104)*Cadeirante/30*GE$4,IF(DM104+DO104&lt;=9,(DM104+DO104)*Crechee/30*GE$4)+(DN104+DP104)*Cadeirante/30*GE$4+(DM101+DM102+DM103+DO101+DO102+DO103)*Percapita/30*GE$4)+IF(DM104+DO104&gt;=11,Fixo/30*GE$4+(DM104+DO104-10)*Crechee/30*GE$4,0),IF(C101=2,IF(DN101+DN102+DN103+DN104+DP101+DP102+DP103+DP104=1,Cadeirante/30*GE$4,IF(DN101+DN102+DN103+DN104+DP101+DP102+DP103+DP104=2,Fixo/30*GE$4,IF(DN101+DN102+DN103+DN104+DP101+DP102+DP103+DP104&gt;2,Fixo/30*GE$4+(DN101+DN102+DN103+DN104+DP101+DP102+DP103+DP104-2)*Cadeirante/30*GE$4)))+(DM101+DM102+DM103+DO101+DO102+DO103)*Percapita/30*GE$4+(DM104+DO104)*Crechee/30*GE$4,IF(C101=1,IF(DM101+DM102+DM103+DN101+DN102+DN103+DO101+DO102+DO103+DP101+DP102+DP103&lt;=15,(DM101+DM102+DM103+DO101+DO102+DO103)*Percapita/30*GE$4,IF(DM101+DM102+DM103+DN101+DN102+DN103+DO101+DO102+DO103+DP101+DP102+DP103&gt;=16,Fixo/30*GE$4+(DM101+DM102+DM103+DN101+DN102+DN103+DO101+DO102+DO103+DP101+DP102-16)*Percapita/30*GE$4))))))</f>
        <v>0</v>
      </c>
      <c r="GF101" s="177">
        <f>IF(C101=4,SUM(DQ101+DQ102+DQ103+DS101+DS102+DS103)*Percapita/30*GF$4+(DR101+DR102+DR103+DT101+DT102+DT103)*Cadeirante/30*GF$4,IF(C101=3,IF(DQ104+DS104=10,Fixo/30*GF$4+(DQ101+DQ102+DQ103+DS101+DS102+DS103)*Percapita/30*GF$4+(DR104+DT104)*Cadeirante/30*GF$4,IF(DQ104+DS104&lt;=9,(DQ104+DS104)*Crechee/30*GF$4)+(DR104+DT104)*Cadeirante/30*GF$4+(DQ101+DQ102+DQ103+DS101+DS102+DS103)*Percapita/30*GF$4)+IF(DQ104+DS104&gt;=11,Fixo/30*GF$4+(DQ104+DS104-10)*Crechee/30*GF$4,0),IF(C101=2,IF(DR101+DR102+DR103+DR104+DT101+DT102+DT103+DT104=1,Cadeirante/30*GF$4,IF(DR101+DR102+DR103+DR104+DT101+DT102+DT103+DT104=2,Fixo/30*GF$4,IF(DR101+DR102+DR103+DR104+DT101+DT102+DT103+DT104&gt;2,Fixo/30*GF$4+(DR101+DR102+DR103+DR104+DT101+DT102+DT103+DT104-2)*Cadeirante/30*GF$4)))+(DQ101+DQ102+DQ103+DS101+DS102+DS103)*Percapita/30*GF$4+(DQ104+DS104)*Crechee/30*GF$4,IF(C101=1,IF(DQ101+DQ102+DQ103+DR101+DR102+DR103+DS101+DS102+DS103+DT101+DT102+DT103&lt;=15,(DQ101+DQ102+DQ103+DS101+DS102+DS103)*Percapita/30*GF$4,IF(DQ101+DQ102+DQ103+DR101+DR102+DR103+DS101+DS102+DS103+DT101+DT102+DT103&gt;=16,Fixo/30*GF$4+(DQ101+DQ102+DQ103+DR101+DR102+DR103+DS101+DS102+DS103+DT101+DT102-16)*Percapita/30*GF$4))))))</f>
        <v>0</v>
      </c>
      <c r="GG101" s="177">
        <f>IF(C101=4,SUM(DU101+DU102+DU103+DW101+DW102+DW103)*Percapita/30*GG$4+(DV101+DV102+DV103+DX101+DX102+DX103)*Cadeirante/30*GG$4,IF(C101=3,IF(DU104+DW104=10,Fixo/30*GG$4+(DU101+DU102+DU103+DW101+DW102+DW103)*Percapita/30*GG$4+(DV104+DX104)*Cadeirante/30*GG$4,IF(DU104+DW104&lt;=9,(DU104+DW104)*Crechee/30*GG$4)+(DV104+DX104)*Cadeirante/30*GG$4+(DU101+DU102+DU103+DW101+DW102+DW103)*Percapita/30*GG$4)+IF(DU104+DW104&gt;=11,Fixo/30*GG$4+(DU104+DW104-10)*Crechee/30*GG$4,0),IF(C101=2,IF(DV101+DV102+DV103+DV104+DX101+DX102+DX103+DX104=1,Cadeirante/30*GG$4,IF(DV101+DV102+DV103+DV104+DX101+DX102+DX103+DX104=2,Fixo/30*GG$4,IF(DV101+DV102+DV103+DV104+DX101+DX102+DX103+DX104&gt;2,Fixo/30*GG$4+(DV101+DV102+DV103+DV104+DX101+DX102+DX103+DX104-2)*Cadeirante/30*GG$4)))+(DU101+DU102+DU103+DW101+DW102+DW103)*Percapita/30*GG$4+(DU104+DW104)*Crechee/30*GG$4,IF(C101=1,IF(DU101+DU102+DU103+DV101+DV102+DV103+DW101+DW102+DW103+DX101+DX102+DX103&lt;=15,(DU101+DU102+DU103+DW101+DW102+DW103)*Percapita/30*GG$4,IF(DU101+DU102+DU103+DV101+DV102+DV103+DW101+DW102+DW103+DX101+DX102+DX103&gt;=16,Fixo/30*GG$4+(DU101+DU102+DU103+DV101+DV102+DV103+DW101+DW102+DW103+DX101+DX102-16)*Percapita/30*GG$4))))))</f>
        <v>0</v>
      </c>
      <c r="GH101" s="177">
        <f>IF(C101=4,SUM(DY101+DY102+DY103+EA101+EA102+EA103)*Percapita/30*GH$4+(DZ101+DZ102+DZ103+EB101+EB102+EB103)*Cadeirante/30*GH$4,IF(C101=3,IF(DY104+EA104=10,Fixo/30*GH$4+(DY101+DY102+DY103+EA101+EA102+EA103)*Percapita/30*GH$4+(DZ104+EB104)*Cadeirante/30*GH$4,IF(DY104+EA104&lt;=9,(DY104+EA104)*Crechee/30*GH$4)+(DZ104+EB104)*Cadeirante/30*GH$4+(DY101+DY102+DY103+EA101+EA102+EA103)*Percapita/30*GH$4)+IF(DY104+EA104&gt;=11,Fixo/30*GH$4+(DY104+EA104-10)*Crechee/30*GH$4,0),IF(C101=2,IF(DZ101+DZ102+DZ103+DZ104+EB101+EB102+EB103+EB104=1,Cadeirante/30*GH$4,IF(DZ101+DZ102+DZ103+DZ104+EB101+EB102+EB103+EB104=2,Fixo/30*GH$4,IF(DZ101+DZ102+DZ103+DZ104+EB101+EB102+EB103+EB104&gt;2,Fixo/30*GH$4+(DZ101+DZ102+DZ103+DZ104+EB101+EB102+EB103+EB104-2)*Cadeirante/30*GH$4)))+(DY101+DY102+DY103+EA101+EA102+EA103)*Percapita/30*GH$4+(DY104+EA104)*Crechee/30*GH$4,IF(C101=1,IF(DY101+DY102+DY103+DZ101+DZ102+DZ103+EA101+EA102+EA103+EB101+EB102+EB103&lt;=15,(DY101+DY102+DY103+EA101+EA102+EA103)*Percapita/30*GH$4,IF(DY101+DY102+DY103+DZ101+DZ102+DZ103+EA101+EA102+EA103+EB101+EB102+EB103&gt;=16,Fixo/30*GH$4+(DY101+DY102+DY103+DZ101+DZ102+DZ103+EA101+EA102+EA103+EB101+EB102-16)*Percapita/30*GH$4))))))</f>
        <v>0</v>
      </c>
      <c r="GI101" s="177">
        <f>IF(C101=4,SUM(EC101+EC102+EC103+EE101+EE102+EE103)*Percapita/30*GI$4+(ED101+ED102+ED103+EF101+EF102+EF103)*Cadeirante/30*GI$4,IF(C101=3,IF(EC104+EE104=10,Fixo/30*GI$4+(EC101+EC102+EC103+EE101+EE102+EE103)*Percapita/30*GI$4+(ED104+EF104)*Cadeirante/30*GI$4,IF(EC104+EE104&lt;=9,(EC104+EE104)*Crechee/30*GI$4)+(ED104+EF104)*Cadeirante/30*GI$4+(EC101+EC102+EC103+EE101+EE102+EE103)*Percapita/30*GI$4)+IF(EC104+EE104&gt;=11,Fixo/30*GI$4+(EC104+EE104-10)*Crechee/30*GI$4,0),IF(C101=2,IF(ED101+ED102+ED103+ED104+EF101+EF102+EF103+EF104=1,Cadeirante/30*GI$4,IF(ED101+ED102+ED103+ED104+EF101+EF102+EF103+EF104=2,Fixo/30*GI$4,IF(ED101+ED102+ED103+ED104+EF101+EF102+EF103+EF104&gt;2,Fixo/30*GI$4+(ED101+ED102+ED103+ED104+EF101+EF102+EF103+EF104-2)*Cadeirante/30*GI$4)))+(EC101+EC102+EC103+EE101+EE102+EE103)*Percapita/30*GI$4+(EC104+EE104)*Crechee/30*GI$4,IF(C101=1,IF(EC101+EC102+EC103+ED101+ED102+ED103+EE101+EE102+EE103+EF101+EF102+EF103&lt;=15,(EC101+EC102+EC103+EE101+EE102+EE103)*Percapita/30*GI$4,IF(EC101+EC102+EC103+ED101+ED102+ED103+EE101+EE102+EE103+EF101+EF102+EF103&gt;=16,Fixo/30*GI$4+(EC101+EC102+EC103+ED101+ED102+ED103+EE101+EE102+EE103+EF101+EF102-16)*Percapita/30*GI$4))))))</f>
        <v>0</v>
      </c>
      <c r="GJ101" s="177">
        <f>IF(C101=4,SUM(EG101+EG102+EG103+EI101+EI102+EI103)*Percapita/30*GJ$4+(EH101+EH102+EH103+EJ101+EJ102+EJ103)*Cadeirante/30*GJ$4,IF(C101=3,IF(EG104+EI104=10,Fixo/30*GJ$4+(EG101+EG102+EG103+EI101+EI102+EI103)*Percapita/30*GJ$4+(EH104+EJ104)*Cadeirante/30*GJ$4,IF(EG104+EI104&lt;=9,(EG104+EI104)*Crechee/30*GJ$4)+(EH104+EJ104)*Cadeirante/30*GJ$4+(EG101+EG102+EG103+EI101+EI102+EI103)*Percapita/30*GJ$4)+IF(EG104+EI104&gt;=11,Fixo/30*GJ$4+(EG104+EI104-10)*Crechee/30*GJ$4,0),IF(C101=2,IF(EH101+EH102+EH103+EH104+EJ101+EJ102+EJ103+EJ104=1,Cadeirante/30*GJ$4,IF(EH101+EH102+EH103+EH104+EJ101+EJ102+EJ103+EJ104=2,Fixo/30*GJ$4,IF(EH101+EH102+EH103+EH104+EJ101+EJ102+EJ103+EJ104&gt;2,Fixo/30*GJ$4+(EH101+EH102+EH103+EH104+EJ101+EJ102+EJ103+EJ104-2)*Cadeirante/30*GJ$4)))+(EG101+EG102+EG103+EI101+EI102+EI103)*Percapita/30*GJ$4+(EG104+EI104)*Crechee/30*GJ$4,IF(C101=1,IF(EG101+EG102+EG103+EH101+EH102+EH103+EI101+EI102+EI103+EJ101+EJ102+EJ103&lt;=15,(EG101+EG102+EG103+EI101+EI102+EI103)*Percapita/30*GJ$4,IF(EG101+EG102+EG103+EH101+EH102+EH103+EI101+EI102+EI103+EJ101+EJ102+EJ103&gt;=16,Fixo/30*GJ$4+(EG101+EG102+EG103+EH101+EH102+EH103+EI101+EI102+EI103+EJ101+EJ102-16)*Percapita/30*GJ$4))))))</f>
        <v>0</v>
      </c>
      <c r="GK101" s="178"/>
      <c r="GL101" s="103">
        <f t="shared" si="102"/>
        <v>0</v>
      </c>
      <c r="GM101" s="124"/>
      <c r="GN101" s="104">
        <f>SUMIF(V101:V104,"&lt;0")*Cadeirante/30*GN$4+SUMIF(X101:X104,"&lt;0")*Cadeirante/30*GN$4</f>
        <v>0</v>
      </c>
      <c r="GO101" s="104">
        <f>SUMIF(Z101:Z104,"&lt;0")*Cadeirante/30*GO$4+SUMIF(AB101:AB104,"&lt;0")*Cadeirante/30*GO$4</f>
        <v>0</v>
      </c>
      <c r="GP101" s="104">
        <f>SUMIF(AD101:AD104,"&lt;0")*Cadeirante/30*GP$4+SUMIF(AF101:AF104,"&lt;0")*Cadeirante/30*GP$4</f>
        <v>0</v>
      </c>
      <c r="GQ101" s="104">
        <f>SUMIF(AH101:AH104,"&lt;0")*Cadeirante/30*GQ$4+SUMIF(AJ101:AJ104,"&lt;0")*Cadeirante/30*GQ$4</f>
        <v>0</v>
      </c>
      <c r="GR101" s="104">
        <f>SUMIF(AL101:AL104,"&lt;0")*Cadeirante/30*GR$4+SUMIF(AN101:AN104,"&lt;0")*Cadeirante/30*GR$4</f>
        <v>0</v>
      </c>
      <c r="GS101" s="104">
        <f>SUMIF(AP101:AP104,"&lt;0")*Cadeirante/30*GS$4+SUMIF(AR101:AR104,"&lt;0")*Cadeirante/30*GS$4</f>
        <v>0</v>
      </c>
      <c r="GT101" s="104">
        <f>SUMIF(AT101:AT104,"&lt;0")*Cadeirante/30*GT$4+SUMIF(AV101:AV104,"&lt;0")*Cadeirante/30*GT$4</f>
        <v>0</v>
      </c>
      <c r="GU101" s="104">
        <f>SUMIF(AX101:AX104,"&lt;0")*Cadeirante/30*GU$4+SUMIF(AZ101:AZ104,"&lt;0")*Cadeirante/30*GU$4</f>
        <v>0</v>
      </c>
      <c r="GV101" s="104">
        <f>SUMIF(BB101:BB104,"&lt;0")*Cadeirante/30*GV$4+SUMIF(BD101:BD104,"&lt;0")*Cadeirante/30*GV$4</f>
        <v>0</v>
      </c>
      <c r="GW101" s="104">
        <f>SUMIF(BF101:BF104,"&lt;0")*Cadeirante/30*GW$4+SUMIF(BH101:BH104,"&lt;0")*Cadeirante/30*GW$4</f>
        <v>0</v>
      </c>
      <c r="GX101" s="104">
        <f>SUMIF(BJ101:BJ104,"&lt;0")*Cadeirante/30*GX$4+SUMIF(BL101:BL104,"&lt;0")*Cadeirante/30*GX$4</f>
        <v>0</v>
      </c>
      <c r="GY101" s="104">
        <f>SUMIF(BN101:BN104,"&lt;0")*Cadeirante/30*GY$4+SUMIF(BP101:BP104,"&lt;0")*Cadeirante/30*GY$4</f>
        <v>0</v>
      </c>
      <c r="GZ101" s="104">
        <f>SUMIF(BR101:BR104,"&lt;0")*Cadeirante/30*GZ$4+SUMIF(BT101:BT104,"&lt;0")*Cadeirante/30*GZ$4</f>
        <v>0</v>
      </c>
      <c r="HA101" s="104">
        <f>SUMIF(BV101:BV104,"&lt;0")*Cadeirante/30*HA$4+SUMIF(BX101:BX104,"&lt;0")*Cadeirante/30*HA$4</f>
        <v>0</v>
      </c>
      <c r="HB101" s="104">
        <f>SUMIF(BZ101:BZ104,"&lt;0")*Cadeirante/30*HB$4+SUMIF(CB101:CB104,"&lt;0")*Cadeirante/30*HB$4</f>
        <v>0</v>
      </c>
      <c r="HC101" s="104">
        <f>SUMIF(CD101:CD104,"&lt;0")*Cadeirante/30*HC$4+SUMIF(CF101:CF104,"&lt;0")*Cadeirante/30*HC$4</f>
        <v>0</v>
      </c>
      <c r="HD101" s="104">
        <f>SUMIF(CH101:CH104,"&lt;0")*Cadeirante/30*HD$4+SUMIF(CJ101:CJ104,"&lt;0")*Cadeirante/30*HD$4</f>
        <v>0</v>
      </c>
      <c r="HE101" s="104">
        <f>SUMIF(CL101:CL104,"&lt;0")*Cadeirante/30*HE$4+SUMIF(CN101:CN104,"&lt;0")*Cadeirante/30*HE$4</f>
        <v>0</v>
      </c>
      <c r="HF101" s="104">
        <f>SUMIF(CP101:CP104,"&lt;0")*Cadeirante/30*HF$4+SUMIF(CR101:CR104,"&lt;0")*Cadeirante/30*HF$4</f>
        <v>0</v>
      </c>
      <c r="HG101" s="104">
        <f>SUMIF(CT101:CT104,"&lt;0")*Cadeirante/30*HG$4+SUMIF(CV101:CV104,"&lt;0")*Cadeirante/30*HG$4</f>
        <v>0</v>
      </c>
      <c r="HH101" s="104">
        <f>SUMIF(CX101:CX104,"&lt;0")*Cadeirante/30*HH$4+SUMIF(CZ101:CZ104,"&lt;0")*Cadeirante/30*HH$4</f>
        <v>0</v>
      </c>
      <c r="HI101" s="104">
        <f>SUMIF(DB101:DB104,"&lt;0")*Cadeirante/30*HI$4+SUMIF(DD101:DD104,"&lt;0")*Cadeirante/30*HI$4</f>
        <v>0</v>
      </c>
      <c r="HJ101" s="104">
        <f>SUMIF(DF101:DF104,"&lt;0")*Cadeirante/30*HJ$4+SUMIF(DH101:DH104,"&lt;0")*Cadeirante/30*HJ$4</f>
        <v>0</v>
      </c>
      <c r="HK101" s="104">
        <f>SUMIF(DJ101:DJ104,"&lt;0")*Cadeirante/30*HK$4+SUMIF(DL101:DL104,"&lt;0")*Cadeirante/30*HK$4</f>
        <v>0</v>
      </c>
      <c r="HL101" s="104">
        <f>SUMIF(DN101:DN104,"&lt;0")*Cadeirante/30*HL$4+SUMIF(DP101:DP104,"&lt;0")*Cadeirante/30*HL$4</f>
        <v>0</v>
      </c>
      <c r="HM101" s="104">
        <f>SUMIF(DR101:DR104,"&lt;0")*Cadeirante/30*HM$4+SUMIF(DT101:DT104,"&lt;0")*Cadeirante/30*HM$4</f>
        <v>0</v>
      </c>
      <c r="HN101" s="104">
        <f>SUMIF(DV101:DV104,"&lt;0")*Cadeirante/30*HN$4+SUMIF(DX101:DX104,"&lt;0")*Cadeirante/30*HN$4</f>
        <v>0</v>
      </c>
      <c r="HO101" s="104">
        <f>SUMIF(DZ101:DZ104,"&lt;0")*Cadeirante/30*HO$4+SUMIF(EB101:EB104,"&lt;0")*Cadeirante/30*HO$4</f>
        <v>0</v>
      </c>
      <c r="HP101" s="104">
        <f>SUMIF(ED101:ED104,"&lt;0")*Cadeirante/30*HP$4+SUMIF(EF101:EF104,"&lt;0")*Cadeirante/30*HP$4</f>
        <v>0</v>
      </c>
      <c r="HQ101" s="64"/>
      <c r="HR101" s="64"/>
      <c r="HS101" s="64"/>
      <c r="HT101" s="64"/>
      <c r="HU101" s="64"/>
      <c r="HV101" s="64"/>
      <c r="HW101" s="176">
        <v>17629.309999999998</v>
      </c>
      <c r="HX101" s="64"/>
      <c r="HY101" s="280">
        <f>IF(ISTEXT(EM101), VALUE(EM101), EM101)</f>
        <v>0</v>
      </c>
      <c r="HZ101" s="280">
        <f>IF(ISTEXT(EN101), VALUE(EN101), EN101)</f>
        <v>0</v>
      </c>
      <c r="IA101" s="280">
        <f>IF(ISTEXT(EO101), VALUE(EO101), EO101)</f>
        <v>0</v>
      </c>
      <c r="IB101" s="64" t="b">
        <f>HW101=FE101</f>
        <v>0</v>
      </c>
      <c r="IC101" s="64"/>
    </row>
    <row r="102" spans="1:237" s="106" customFormat="1" ht="22.5" customHeight="1" x14ac:dyDescent="0.25">
      <c r="A102" s="368" t="s">
        <v>3272</v>
      </c>
      <c r="B102" s="369" t="s">
        <v>3273</v>
      </c>
      <c r="C102" s="370" t="s">
        <v>3192</v>
      </c>
      <c r="D102" s="371" t="s">
        <v>3274</v>
      </c>
      <c r="E102" s="371" t="s">
        <v>3275</v>
      </c>
      <c r="F102" s="372" t="s">
        <v>3181</v>
      </c>
      <c r="G102" s="372" t="s">
        <v>3182</v>
      </c>
      <c r="H102" s="373" t="s">
        <v>2814</v>
      </c>
      <c r="I102" s="374" t="s">
        <v>2814</v>
      </c>
      <c r="J102" s="421" t="s">
        <v>3183</v>
      </c>
      <c r="K102" s="421" t="s">
        <v>3185</v>
      </c>
      <c r="L102" s="329">
        <f>CONTINUA!BV102</f>
        <v>0</v>
      </c>
      <c r="M102" s="329">
        <f>CONTINUA!BW102</f>
        <v>0</v>
      </c>
      <c r="N102" s="895"/>
      <c r="O102" s="896" t="s">
        <v>3423</v>
      </c>
      <c r="P102" s="897">
        <v>0</v>
      </c>
      <c r="Q102" s="400"/>
      <c r="R102" s="401"/>
      <c r="S102" s="400"/>
      <c r="T102" s="401"/>
      <c r="U102" s="400"/>
      <c r="V102" s="401"/>
      <c r="W102" s="400"/>
      <c r="X102" s="401"/>
      <c r="Y102" s="400"/>
      <c r="Z102" s="401"/>
      <c r="AA102" s="400"/>
      <c r="AB102" s="401"/>
      <c r="AC102" s="400"/>
      <c r="AD102" s="401"/>
      <c r="AE102" s="400"/>
      <c r="AF102" s="401"/>
      <c r="AG102" s="400"/>
      <c r="AH102" s="401"/>
      <c r="AI102" s="400"/>
      <c r="AJ102" s="401"/>
      <c r="AK102" s="400"/>
      <c r="AL102" s="401"/>
      <c r="AM102" s="400"/>
      <c r="AN102" s="401"/>
      <c r="AO102" s="400"/>
      <c r="AP102" s="401"/>
      <c r="AQ102" s="400"/>
      <c r="AR102" s="401"/>
      <c r="AS102" s="400"/>
      <c r="AT102" s="401"/>
      <c r="AU102" s="400"/>
      <c r="AV102" s="401"/>
      <c r="AW102" s="400"/>
      <c r="AX102" s="401"/>
      <c r="AY102" s="400"/>
      <c r="AZ102" s="401"/>
      <c r="BA102" s="400"/>
      <c r="BB102" s="401"/>
      <c r="BC102" s="400"/>
      <c r="BD102" s="401"/>
      <c r="BE102" s="400"/>
      <c r="BF102" s="401"/>
      <c r="BG102" s="400"/>
      <c r="BH102" s="401"/>
      <c r="BI102" s="400"/>
      <c r="BJ102" s="401"/>
      <c r="BK102" s="400"/>
      <c r="BL102" s="401"/>
      <c r="BM102" s="400"/>
      <c r="BN102" s="401"/>
      <c r="BO102" s="400"/>
      <c r="BP102" s="401"/>
      <c r="BQ102" s="400"/>
      <c r="BR102" s="401"/>
      <c r="BS102" s="400"/>
      <c r="BT102" s="401"/>
      <c r="BU102" s="400"/>
      <c r="BV102" s="401"/>
      <c r="BW102" s="400"/>
      <c r="BX102" s="401"/>
      <c r="BY102" s="400"/>
      <c r="BZ102" s="401"/>
      <c r="CA102" s="400"/>
      <c r="CB102" s="401"/>
      <c r="CC102" s="400"/>
      <c r="CD102" s="401"/>
      <c r="CE102" s="400"/>
      <c r="CF102" s="401"/>
      <c r="CG102" s="400"/>
      <c r="CH102" s="401"/>
      <c r="CI102" s="400"/>
      <c r="CJ102" s="401"/>
      <c r="CK102" s="400"/>
      <c r="CL102" s="401"/>
      <c r="CM102" s="400"/>
      <c r="CN102" s="401"/>
      <c r="CO102" s="400"/>
      <c r="CP102" s="401"/>
      <c r="CQ102" s="400"/>
      <c r="CR102" s="401"/>
      <c r="CS102" s="400"/>
      <c r="CT102" s="401"/>
      <c r="CU102" s="400"/>
      <c r="CV102" s="401"/>
      <c r="CW102" s="400"/>
      <c r="CX102" s="401"/>
      <c r="CY102" s="400"/>
      <c r="CZ102" s="401"/>
      <c r="DA102" s="400"/>
      <c r="DB102" s="401"/>
      <c r="DC102" s="400"/>
      <c r="DD102" s="401"/>
      <c r="DE102" s="400"/>
      <c r="DF102" s="401"/>
      <c r="DG102" s="400"/>
      <c r="DH102" s="401"/>
      <c r="DI102" s="400"/>
      <c r="DJ102" s="401"/>
      <c r="DK102" s="400"/>
      <c r="DL102" s="401"/>
      <c r="DM102" s="400"/>
      <c r="DN102" s="401"/>
      <c r="DO102" s="400"/>
      <c r="DP102" s="401"/>
      <c r="DQ102" s="400"/>
      <c r="DR102" s="401"/>
      <c r="DS102" s="400"/>
      <c r="DT102" s="401"/>
      <c r="DU102" s="400"/>
      <c r="DV102" s="401"/>
      <c r="DW102" s="400"/>
      <c r="DX102" s="401"/>
      <c r="DY102" s="400"/>
      <c r="DZ102" s="401"/>
      <c r="EA102" s="400"/>
      <c r="EB102" s="401"/>
      <c r="EC102" s="400"/>
      <c r="ED102" s="401"/>
      <c r="EE102" s="400"/>
      <c r="EF102" s="401"/>
      <c r="EG102" s="400"/>
      <c r="EH102" s="401"/>
      <c r="EI102" s="400"/>
      <c r="EJ102" s="447"/>
      <c r="EK102" s="511"/>
      <c r="EL102" s="514"/>
      <c r="EM102" s="448"/>
      <c r="EN102" s="344"/>
      <c r="EO102" s="345"/>
      <c r="EP102" s="171">
        <f t="shared" si="95"/>
        <v>0</v>
      </c>
      <c r="EQ102" s="171">
        <f t="shared" si="96"/>
        <v>0</v>
      </c>
      <c r="ER102" s="171">
        <f t="shared" si="97"/>
        <v>0</v>
      </c>
      <c r="ES102" s="171">
        <f t="shared" si="98"/>
        <v>0</v>
      </c>
      <c r="ET102" s="171">
        <f t="shared" si="99"/>
        <v>0</v>
      </c>
      <c r="EU102" s="171">
        <f t="shared" si="100"/>
        <v>0</v>
      </c>
      <c r="EV102" s="172">
        <f t="shared" si="101"/>
        <v>0</v>
      </c>
      <c r="EW102" s="173"/>
      <c r="EX102" s="248">
        <f t="shared" si="128"/>
        <v>0</v>
      </c>
      <c r="EY102" s="174">
        <f>(L102*regular)+(M102*Cadeirantee)</f>
        <v>0</v>
      </c>
      <c r="EZ102" s="249">
        <f>SUMIF(FG102:GJ102,"&gt;0")</f>
        <v>0</v>
      </c>
      <c r="FA102" s="249">
        <f>SUMIF(FG102:GJ102,"&lt;0")+SUMIF(GN102:HP102,"&lt;0")</f>
        <v>0</v>
      </c>
      <c r="FB102" s="174">
        <v>0</v>
      </c>
      <c r="FC102" s="126">
        <f>N102*km*'VALORES TABELA'!$B$13</f>
        <v>0</v>
      </c>
      <c r="FD102" s="250">
        <f t="shared" ref="FD102:FD105" si="129">GL102</f>
        <v>0</v>
      </c>
      <c r="FE102" s="105"/>
      <c r="FF102" s="119"/>
      <c r="FG102" s="119"/>
      <c r="FH102" s="119"/>
      <c r="FI102" s="119"/>
      <c r="FJ102" s="119"/>
      <c r="FK102" s="119"/>
      <c r="FL102" s="119"/>
      <c r="FM102" s="119"/>
      <c r="FN102" s="119"/>
      <c r="FO102" s="119"/>
      <c r="FP102" s="119"/>
      <c r="FQ102" s="119"/>
      <c r="FR102" s="119"/>
      <c r="FS102" s="119"/>
      <c r="FT102" s="119"/>
      <c r="FU102" s="119"/>
      <c r="FV102" s="119"/>
      <c r="FW102" s="119"/>
      <c r="FX102" s="119"/>
      <c r="FY102" s="119"/>
      <c r="FZ102" s="119"/>
      <c r="GA102" s="119"/>
      <c r="GB102" s="119"/>
      <c r="GC102" s="119"/>
      <c r="GD102" s="119"/>
      <c r="GE102" s="119"/>
      <c r="GF102" s="119"/>
      <c r="GG102" s="119"/>
      <c r="GH102" s="119"/>
      <c r="GI102" s="119"/>
      <c r="GJ102" s="119"/>
      <c r="GK102" s="251"/>
      <c r="GL102" s="103">
        <f t="shared" si="102"/>
        <v>0</v>
      </c>
      <c r="GM102" s="124"/>
      <c r="GN102" s="104"/>
      <c r="GO102" s="104"/>
      <c r="GP102" s="104"/>
      <c r="GQ102" s="104"/>
      <c r="GR102" s="104"/>
      <c r="GS102" s="104"/>
      <c r="GT102" s="104"/>
      <c r="GU102" s="104"/>
      <c r="GV102" s="104"/>
      <c r="GW102" s="104"/>
      <c r="GX102" s="104"/>
      <c r="GY102" s="104"/>
      <c r="GZ102" s="104"/>
      <c r="HA102" s="104"/>
      <c r="HB102" s="104"/>
      <c r="HC102" s="104"/>
      <c r="HD102" s="104"/>
      <c r="HE102" s="104"/>
      <c r="HF102" s="104"/>
      <c r="HG102" s="104"/>
      <c r="HH102" s="104"/>
      <c r="HI102" s="104"/>
      <c r="HJ102" s="104"/>
      <c r="HK102" s="104"/>
      <c r="HL102" s="104"/>
      <c r="HM102" s="104"/>
      <c r="HN102" s="104"/>
      <c r="HO102" s="104"/>
      <c r="HP102" s="104"/>
      <c r="HQ102" s="64"/>
      <c r="HR102" s="64"/>
      <c r="HS102" s="64"/>
      <c r="HT102" s="64"/>
      <c r="HU102" s="64"/>
      <c r="HV102" s="64"/>
      <c r="HW102" s="105"/>
      <c r="HX102" s="64"/>
      <c r="HY102" s="280">
        <f t="shared" ref="HY102:HY105" si="130">IF(ISTEXT(EM102), VALUE(EM102), EM102)</f>
        <v>0</v>
      </c>
      <c r="HZ102" s="280">
        <f t="shared" ref="HZ102:HZ105" si="131">IF(ISTEXT(EN102), VALUE(EN102), EN102)</f>
        <v>0</v>
      </c>
      <c r="IA102" s="280">
        <f t="shared" ref="IA102:IA105" si="132">IF(ISTEXT(EO102), VALUE(EO102), EO102)</f>
        <v>0</v>
      </c>
      <c r="IB102" s="64"/>
      <c r="IC102" s="64"/>
    </row>
    <row r="103" spans="1:237" s="106" customFormat="1" ht="22.5" customHeight="1" x14ac:dyDescent="0.25">
      <c r="A103" s="368" t="s">
        <v>3272</v>
      </c>
      <c r="B103" s="369" t="s">
        <v>3273</v>
      </c>
      <c r="C103" s="375" t="s">
        <v>3192</v>
      </c>
      <c r="D103" s="371" t="s">
        <v>3274</v>
      </c>
      <c r="E103" s="371" t="s">
        <v>3275</v>
      </c>
      <c r="F103" s="376" t="s">
        <v>3181</v>
      </c>
      <c r="G103" s="376" t="s">
        <v>3182</v>
      </c>
      <c r="H103" s="373" t="s">
        <v>2814</v>
      </c>
      <c r="I103" s="374" t="s">
        <v>2814</v>
      </c>
      <c r="J103" s="421" t="s">
        <v>3183</v>
      </c>
      <c r="K103" s="422" t="s">
        <v>3186</v>
      </c>
      <c r="L103" s="329">
        <f>CONTINUA!BV103</f>
        <v>0</v>
      </c>
      <c r="M103" s="329">
        <f>CONTINUA!BW103</f>
        <v>0</v>
      </c>
      <c r="N103" s="895"/>
      <c r="O103" s="896" t="s">
        <v>3423</v>
      </c>
      <c r="P103" s="897">
        <v>0</v>
      </c>
      <c r="Q103" s="400">
        <v>7</v>
      </c>
      <c r="R103" s="401"/>
      <c r="S103" s="400"/>
      <c r="T103" s="401"/>
      <c r="U103" s="400"/>
      <c r="V103" s="401"/>
      <c r="W103" s="400"/>
      <c r="X103" s="401"/>
      <c r="Y103" s="400"/>
      <c r="Z103" s="401"/>
      <c r="AA103" s="400"/>
      <c r="AB103" s="401"/>
      <c r="AC103" s="400"/>
      <c r="AD103" s="401"/>
      <c r="AE103" s="400"/>
      <c r="AF103" s="401"/>
      <c r="AG103" s="400"/>
      <c r="AH103" s="401"/>
      <c r="AI103" s="400"/>
      <c r="AJ103" s="401"/>
      <c r="AK103" s="400"/>
      <c r="AL103" s="401"/>
      <c r="AM103" s="400"/>
      <c r="AN103" s="401"/>
      <c r="AO103" s="400"/>
      <c r="AP103" s="401"/>
      <c r="AQ103" s="400"/>
      <c r="AR103" s="401"/>
      <c r="AS103" s="400"/>
      <c r="AT103" s="401"/>
      <c r="AU103" s="400"/>
      <c r="AV103" s="401"/>
      <c r="AW103" s="400"/>
      <c r="AX103" s="401"/>
      <c r="AY103" s="400"/>
      <c r="AZ103" s="401"/>
      <c r="BA103" s="400"/>
      <c r="BB103" s="401"/>
      <c r="BC103" s="400"/>
      <c r="BD103" s="401"/>
      <c r="BE103" s="400"/>
      <c r="BF103" s="401"/>
      <c r="BG103" s="400"/>
      <c r="BH103" s="401"/>
      <c r="BI103" s="400"/>
      <c r="BJ103" s="401"/>
      <c r="BK103" s="400"/>
      <c r="BL103" s="401"/>
      <c r="BM103" s="400"/>
      <c r="BN103" s="401"/>
      <c r="BO103" s="400"/>
      <c r="BP103" s="401"/>
      <c r="BQ103" s="400"/>
      <c r="BR103" s="401"/>
      <c r="BS103" s="400"/>
      <c r="BT103" s="401"/>
      <c r="BU103" s="400"/>
      <c r="BV103" s="401"/>
      <c r="BW103" s="400"/>
      <c r="BX103" s="401"/>
      <c r="BY103" s="400"/>
      <c r="BZ103" s="401"/>
      <c r="CA103" s="400"/>
      <c r="CB103" s="401"/>
      <c r="CC103" s="400"/>
      <c r="CD103" s="401"/>
      <c r="CE103" s="400"/>
      <c r="CF103" s="401"/>
      <c r="CG103" s="400"/>
      <c r="CH103" s="401"/>
      <c r="CI103" s="400"/>
      <c r="CJ103" s="401"/>
      <c r="CK103" s="400"/>
      <c r="CL103" s="401"/>
      <c r="CM103" s="400"/>
      <c r="CN103" s="401"/>
      <c r="CO103" s="400"/>
      <c r="CP103" s="401"/>
      <c r="CQ103" s="400"/>
      <c r="CR103" s="401"/>
      <c r="CS103" s="400"/>
      <c r="CT103" s="401"/>
      <c r="CU103" s="400"/>
      <c r="CV103" s="401"/>
      <c r="CW103" s="400"/>
      <c r="CX103" s="401"/>
      <c r="CY103" s="400"/>
      <c r="CZ103" s="401"/>
      <c r="DA103" s="400"/>
      <c r="DB103" s="401"/>
      <c r="DC103" s="400"/>
      <c r="DD103" s="401"/>
      <c r="DE103" s="400"/>
      <c r="DF103" s="401"/>
      <c r="DG103" s="400"/>
      <c r="DH103" s="401"/>
      <c r="DI103" s="400"/>
      <c r="DJ103" s="401"/>
      <c r="DK103" s="400"/>
      <c r="DL103" s="401"/>
      <c r="DM103" s="400"/>
      <c r="DN103" s="401"/>
      <c r="DO103" s="400"/>
      <c r="DP103" s="401"/>
      <c r="DQ103" s="400"/>
      <c r="DR103" s="401"/>
      <c r="DS103" s="400"/>
      <c r="DT103" s="401"/>
      <c r="DU103" s="400"/>
      <c r="DV103" s="401"/>
      <c r="DW103" s="400"/>
      <c r="DX103" s="401"/>
      <c r="DY103" s="400"/>
      <c r="DZ103" s="401"/>
      <c r="EA103" s="400"/>
      <c r="EB103" s="401"/>
      <c r="EC103" s="400"/>
      <c r="ED103" s="401"/>
      <c r="EE103" s="400"/>
      <c r="EF103" s="401"/>
      <c r="EG103" s="400"/>
      <c r="EH103" s="401"/>
      <c r="EI103" s="400"/>
      <c r="EJ103" s="447"/>
      <c r="EK103" s="511"/>
      <c r="EL103" s="514"/>
      <c r="EM103" s="448"/>
      <c r="EN103" s="344"/>
      <c r="EO103" s="345"/>
      <c r="EP103" s="171">
        <f t="shared" si="95"/>
        <v>7</v>
      </c>
      <c r="EQ103" s="171">
        <f t="shared" si="96"/>
        <v>0</v>
      </c>
      <c r="ER103" s="171">
        <f t="shared" si="97"/>
        <v>0</v>
      </c>
      <c r="ES103" s="171">
        <f t="shared" si="98"/>
        <v>0</v>
      </c>
      <c r="ET103" s="171">
        <f t="shared" si="99"/>
        <v>0</v>
      </c>
      <c r="EU103" s="171">
        <f t="shared" si="100"/>
        <v>0</v>
      </c>
      <c r="EV103" s="172">
        <f t="shared" si="101"/>
        <v>7</v>
      </c>
      <c r="EW103" s="125"/>
      <c r="EX103" s="248">
        <f t="shared" si="128"/>
        <v>0</v>
      </c>
      <c r="EY103" s="174">
        <f>(L103*regular)+(M103*Cadeirantee)</f>
        <v>0</v>
      </c>
      <c r="EZ103" s="249">
        <f>SUMIF(FG103:GJ103,"&gt;0")</f>
        <v>0</v>
      </c>
      <c r="FA103" s="249">
        <f>SUMIF(FG103:GJ103,"&lt;0")+SUMIF(GN103:HP103,"&lt;0")</f>
        <v>0</v>
      </c>
      <c r="FB103" s="174">
        <v>0</v>
      </c>
      <c r="FC103" s="126">
        <f>N103*km*'VALORES TABELA'!$B$13</f>
        <v>0</v>
      </c>
      <c r="FD103" s="250">
        <f t="shared" si="129"/>
        <v>0</v>
      </c>
      <c r="FE103" s="105"/>
      <c r="FF103" s="108"/>
      <c r="FG103" s="108"/>
      <c r="FH103" s="108"/>
      <c r="FI103" s="108"/>
      <c r="FJ103" s="108"/>
      <c r="FK103" s="108"/>
      <c r="FL103" s="108"/>
      <c r="FM103" s="108"/>
      <c r="FN103" s="108"/>
      <c r="FO103" s="108"/>
      <c r="FP103" s="108"/>
      <c r="FQ103" s="108"/>
      <c r="FR103" s="108"/>
      <c r="FS103" s="108"/>
      <c r="FT103" s="108"/>
      <c r="FU103" s="108"/>
      <c r="FV103" s="108"/>
      <c r="FW103" s="108"/>
      <c r="FX103" s="108"/>
      <c r="FY103" s="108"/>
      <c r="FZ103" s="108"/>
      <c r="GA103" s="108"/>
      <c r="GB103" s="108"/>
      <c r="GC103" s="108"/>
      <c r="GD103" s="108"/>
      <c r="GE103" s="108"/>
      <c r="GF103" s="108"/>
      <c r="GG103" s="108"/>
      <c r="GH103" s="108"/>
      <c r="GI103" s="108"/>
      <c r="GJ103" s="108"/>
      <c r="GK103" s="251"/>
      <c r="GL103" s="103">
        <f t="shared" si="102"/>
        <v>0</v>
      </c>
      <c r="GM103" s="124"/>
      <c r="GN103" s="104"/>
      <c r="GO103" s="104"/>
      <c r="GP103" s="104"/>
      <c r="GQ103" s="104"/>
      <c r="GR103" s="104"/>
      <c r="GS103" s="104"/>
      <c r="GT103" s="104"/>
      <c r="GU103" s="104"/>
      <c r="GV103" s="104"/>
      <c r="GW103" s="104"/>
      <c r="GX103" s="104"/>
      <c r="GY103" s="104"/>
      <c r="GZ103" s="104"/>
      <c r="HA103" s="104"/>
      <c r="HB103" s="104"/>
      <c r="HC103" s="104"/>
      <c r="HD103" s="104"/>
      <c r="HE103" s="104"/>
      <c r="HF103" s="104"/>
      <c r="HG103" s="104"/>
      <c r="HH103" s="104"/>
      <c r="HI103" s="104"/>
      <c r="HJ103" s="104"/>
      <c r="HK103" s="104"/>
      <c r="HL103" s="104"/>
      <c r="HM103" s="104"/>
      <c r="HN103" s="104"/>
      <c r="HO103" s="104"/>
      <c r="HP103" s="104"/>
      <c r="HQ103" s="64"/>
      <c r="HR103" s="64"/>
      <c r="HS103" s="64"/>
      <c r="HT103" s="64"/>
      <c r="HU103" s="64"/>
      <c r="HV103" s="64"/>
      <c r="HW103" s="105"/>
      <c r="HX103" s="64"/>
      <c r="HY103" s="280">
        <f t="shared" si="130"/>
        <v>0</v>
      </c>
      <c r="HZ103" s="280">
        <f t="shared" si="131"/>
        <v>0</v>
      </c>
      <c r="IA103" s="280">
        <f t="shared" si="132"/>
        <v>0</v>
      </c>
      <c r="IB103" s="64"/>
      <c r="IC103" s="64"/>
    </row>
    <row r="104" spans="1:237" s="106" customFormat="1" ht="22.5" customHeight="1" x14ac:dyDescent="0.25">
      <c r="A104" s="368" t="s">
        <v>3272</v>
      </c>
      <c r="B104" s="369" t="s">
        <v>3273</v>
      </c>
      <c r="C104" s="375" t="s">
        <v>3192</v>
      </c>
      <c r="D104" s="371" t="s">
        <v>3274</v>
      </c>
      <c r="E104" s="371" t="s">
        <v>3275</v>
      </c>
      <c r="F104" s="376" t="s">
        <v>3181</v>
      </c>
      <c r="G104" s="376" t="s">
        <v>3182</v>
      </c>
      <c r="H104" s="373" t="s">
        <v>2814</v>
      </c>
      <c r="I104" s="374" t="s">
        <v>2814</v>
      </c>
      <c r="J104" s="421" t="s">
        <v>3183</v>
      </c>
      <c r="K104" s="423" t="s">
        <v>3187</v>
      </c>
      <c r="L104" s="329">
        <f>CONTINUA!BV104</f>
        <v>0</v>
      </c>
      <c r="M104" s="329">
        <f>CONTINUA!BW104</f>
        <v>0</v>
      </c>
      <c r="N104" s="895"/>
      <c r="O104" s="896" t="s">
        <v>3423</v>
      </c>
      <c r="P104" s="897">
        <v>0</v>
      </c>
      <c r="Q104" s="400"/>
      <c r="R104" s="401"/>
      <c r="S104" s="400"/>
      <c r="T104" s="401"/>
      <c r="U104" s="400"/>
      <c r="V104" s="401"/>
      <c r="W104" s="400"/>
      <c r="X104" s="401"/>
      <c r="Y104" s="400"/>
      <c r="Z104" s="401"/>
      <c r="AA104" s="400"/>
      <c r="AB104" s="401"/>
      <c r="AC104" s="400"/>
      <c r="AD104" s="401"/>
      <c r="AE104" s="400"/>
      <c r="AF104" s="401"/>
      <c r="AG104" s="400"/>
      <c r="AH104" s="401"/>
      <c r="AI104" s="400"/>
      <c r="AJ104" s="401"/>
      <c r="AK104" s="400"/>
      <c r="AL104" s="401"/>
      <c r="AM104" s="400"/>
      <c r="AN104" s="401"/>
      <c r="AO104" s="400"/>
      <c r="AP104" s="401"/>
      <c r="AQ104" s="400"/>
      <c r="AR104" s="401"/>
      <c r="AS104" s="400"/>
      <c r="AT104" s="401"/>
      <c r="AU104" s="400"/>
      <c r="AV104" s="401"/>
      <c r="AW104" s="400"/>
      <c r="AX104" s="401"/>
      <c r="AY104" s="400"/>
      <c r="AZ104" s="401"/>
      <c r="BA104" s="400"/>
      <c r="BB104" s="401"/>
      <c r="BC104" s="400"/>
      <c r="BD104" s="401"/>
      <c r="BE104" s="400"/>
      <c r="BF104" s="401"/>
      <c r="BG104" s="400"/>
      <c r="BH104" s="401"/>
      <c r="BI104" s="400"/>
      <c r="BJ104" s="401"/>
      <c r="BK104" s="400"/>
      <c r="BL104" s="401"/>
      <c r="BM104" s="400"/>
      <c r="BN104" s="401"/>
      <c r="BO104" s="400"/>
      <c r="BP104" s="401"/>
      <c r="BQ104" s="400"/>
      <c r="BR104" s="401"/>
      <c r="BS104" s="400"/>
      <c r="BT104" s="401"/>
      <c r="BU104" s="400"/>
      <c r="BV104" s="401"/>
      <c r="BW104" s="400"/>
      <c r="BX104" s="401"/>
      <c r="BY104" s="400"/>
      <c r="BZ104" s="401"/>
      <c r="CA104" s="400"/>
      <c r="CB104" s="401"/>
      <c r="CC104" s="400"/>
      <c r="CD104" s="401"/>
      <c r="CE104" s="400"/>
      <c r="CF104" s="401"/>
      <c r="CG104" s="400"/>
      <c r="CH104" s="401"/>
      <c r="CI104" s="400"/>
      <c r="CJ104" s="401"/>
      <c r="CK104" s="400"/>
      <c r="CL104" s="401"/>
      <c r="CM104" s="400"/>
      <c r="CN104" s="401"/>
      <c r="CO104" s="400"/>
      <c r="CP104" s="401"/>
      <c r="CQ104" s="400"/>
      <c r="CR104" s="401"/>
      <c r="CS104" s="400"/>
      <c r="CT104" s="401"/>
      <c r="CU104" s="400"/>
      <c r="CV104" s="401"/>
      <c r="CW104" s="400"/>
      <c r="CX104" s="401"/>
      <c r="CY104" s="400"/>
      <c r="CZ104" s="401"/>
      <c r="DA104" s="400"/>
      <c r="DB104" s="401"/>
      <c r="DC104" s="400"/>
      <c r="DD104" s="401"/>
      <c r="DE104" s="400"/>
      <c r="DF104" s="401"/>
      <c r="DG104" s="400"/>
      <c r="DH104" s="401"/>
      <c r="DI104" s="400"/>
      <c r="DJ104" s="401"/>
      <c r="DK104" s="400"/>
      <c r="DL104" s="401"/>
      <c r="DM104" s="400"/>
      <c r="DN104" s="401"/>
      <c r="DO104" s="400"/>
      <c r="DP104" s="401"/>
      <c r="DQ104" s="400"/>
      <c r="DR104" s="401"/>
      <c r="DS104" s="400"/>
      <c r="DT104" s="401"/>
      <c r="DU104" s="400"/>
      <c r="DV104" s="401"/>
      <c r="DW104" s="400"/>
      <c r="DX104" s="401"/>
      <c r="DY104" s="400"/>
      <c r="DZ104" s="401"/>
      <c r="EA104" s="400"/>
      <c r="EB104" s="401"/>
      <c r="EC104" s="400"/>
      <c r="ED104" s="401"/>
      <c r="EE104" s="400"/>
      <c r="EF104" s="401"/>
      <c r="EG104" s="400"/>
      <c r="EH104" s="401"/>
      <c r="EI104" s="400"/>
      <c r="EJ104" s="447"/>
      <c r="EK104" s="511"/>
      <c r="EL104" s="514"/>
      <c r="EM104" s="448"/>
      <c r="EN104" s="344"/>
      <c r="EO104" s="345"/>
      <c r="EP104" s="171">
        <f t="shared" si="95"/>
        <v>0</v>
      </c>
      <c r="EQ104" s="171">
        <f t="shared" si="96"/>
        <v>0</v>
      </c>
      <c r="ER104" s="171">
        <f t="shared" si="97"/>
        <v>0</v>
      </c>
      <c r="ES104" s="171">
        <f t="shared" si="98"/>
        <v>0</v>
      </c>
      <c r="ET104" s="171">
        <f t="shared" si="99"/>
        <v>0</v>
      </c>
      <c r="EU104" s="171">
        <f t="shared" si="100"/>
        <v>0</v>
      </c>
      <c r="EV104" s="172">
        <f t="shared" si="101"/>
        <v>0</v>
      </c>
      <c r="EW104" s="127"/>
      <c r="EX104" s="248">
        <f t="shared" si="128"/>
        <v>0</v>
      </c>
      <c r="EY104" s="174">
        <f>(L104*regular)+(M104*Cadeirantee)</f>
        <v>0</v>
      </c>
      <c r="EZ104" s="249">
        <f>SUMIF(FG104:GJ104,"&gt;0")</f>
        <v>0</v>
      </c>
      <c r="FA104" s="249">
        <f>SUMIF(FG104:GJ104,"&lt;0")+SUMIF(GN104:HP104,"&lt;0")</f>
        <v>0</v>
      </c>
      <c r="FB104" s="174">
        <v>0</v>
      </c>
      <c r="FC104" s="126">
        <f>N104*km*'VALORES TABELA'!$B$13</f>
        <v>0</v>
      </c>
      <c r="FD104" s="250">
        <f t="shared" si="129"/>
        <v>0</v>
      </c>
      <c r="FE104" s="105"/>
      <c r="FF104" s="118"/>
      <c r="FG104" s="118"/>
      <c r="FH104" s="118"/>
      <c r="FI104" s="118"/>
      <c r="FJ104" s="118"/>
      <c r="FK104" s="118"/>
      <c r="FL104" s="118"/>
      <c r="FM104" s="118"/>
      <c r="FN104" s="118"/>
      <c r="FO104" s="118"/>
      <c r="FP104" s="118"/>
      <c r="FQ104" s="118"/>
      <c r="FR104" s="118"/>
      <c r="FS104" s="118"/>
      <c r="FT104" s="118"/>
      <c r="FU104" s="118"/>
      <c r="FV104" s="118"/>
      <c r="FW104" s="118"/>
      <c r="FX104" s="118"/>
      <c r="FY104" s="118"/>
      <c r="FZ104" s="118"/>
      <c r="GA104" s="118"/>
      <c r="GB104" s="118"/>
      <c r="GC104" s="118"/>
      <c r="GD104" s="118"/>
      <c r="GE104" s="118"/>
      <c r="GF104" s="118"/>
      <c r="GG104" s="118"/>
      <c r="GH104" s="118"/>
      <c r="GI104" s="118"/>
      <c r="GJ104" s="118"/>
      <c r="GK104" s="252"/>
      <c r="GL104" s="103">
        <f t="shared" si="102"/>
        <v>0</v>
      </c>
      <c r="GM104" s="124"/>
      <c r="GN104" s="104"/>
      <c r="GO104" s="104"/>
      <c r="GP104" s="104"/>
      <c r="GQ104" s="104"/>
      <c r="GR104" s="104"/>
      <c r="GS104" s="104"/>
      <c r="GT104" s="104"/>
      <c r="GU104" s="104"/>
      <c r="GV104" s="104"/>
      <c r="GW104" s="104"/>
      <c r="GX104" s="104"/>
      <c r="GY104" s="104"/>
      <c r="GZ104" s="104"/>
      <c r="HA104" s="104"/>
      <c r="HB104" s="104"/>
      <c r="HC104" s="104"/>
      <c r="HD104" s="104"/>
      <c r="HE104" s="104"/>
      <c r="HF104" s="104"/>
      <c r="HG104" s="104"/>
      <c r="HH104" s="104"/>
      <c r="HI104" s="104"/>
      <c r="HJ104" s="104"/>
      <c r="HK104" s="104"/>
      <c r="HL104" s="104"/>
      <c r="HM104" s="104"/>
      <c r="HN104" s="104"/>
      <c r="HO104" s="104"/>
      <c r="HP104" s="104"/>
      <c r="HQ104" s="64"/>
      <c r="HR104" s="65"/>
      <c r="HS104" s="65"/>
      <c r="HT104" s="65"/>
      <c r="HU104" s="65"/>
      <c r="HV104" s="65"/>
      <c r="HW104" s="105"/>
      <c r="HX104" s="65"/>
      <c r="HY104" s="280">
        <f t="shared" si="130"/>
        <v>0</v>
      </c>
      <c r="HZ104" s="280">
        <f t="shared" si="131"/>
        <v>0</v>
      </c>
      <c r="IA104" s="280">
        <f t="shared" si="132"/>
        <v>0</v>
      </c>
      <c r="IB104" s="65"/>
      <c r="IC104" s="65"/>
    </row>
    <row r="105" spans="1:237" s="106" customFormat="1" ht="22.5" customHeight="1" thickBot="1" x14ac:dyDescent="0.3">
      <c r="A105" s="377" t="s">
        <v>3272</v>
      </c>
      <c r="B105" s="378" t="s">
        <v>3273</v>
      </c>
      <c r="C105" s="379" t="s">
        <v>3192</v>
      </c>
      <c r="D105" s="380" t="s">
        <v>3274</v>
      </c>
      <c r="E105" s="380" t="s">
        <v>3275</v>
      </c>
      <c r="F105" s="381" t="s">
        <v>3181</v>
      </c>
      <c r="G105" s="381" t="s">
        <v>3182</v>
      </c>
      <c r="H105" s="382" t="s">
        <v>2814</v>
      </c>
      <c r="I105" s="383" t="s">
        <v>2814</v>
      </c>
      <c r="J105" s="421" t="s">
        <v>3183</v>
      </c>
      <c r="K105" s="424" t="s">
        <v>60</v>
      </c>
      <c r="L105" s="329">
        <f>CONTINUA!BV105</f>
        <v>0</v>
      </c>
      <c r="M105" s="329">
        <f>CONTINUA!BW105</f>
        <v>0</v>
      </c>
      <c r="N105" s="895"/>
      <c r="O105" s="896" t="s">
        <v>3423</v>
      </c>
      <c r="P105" s="897">
        <v>0</v>
      </c>
      <c r="Q105" s="400"/>
      <c r="R105" s="401"/>
      <c r="S105" s="400"/>
      <c r="T105" s="401"/>
      <c r="U105" s="400"/>
      <c r="V105" s="401"/>
      <c r="W105" s="400"/>
      <c r="X105" s="401"/>
      <c r="Y105" s="400"/>
      <c r="Z105" s="401"/>
      <c r="AA105" s="400"/>
      <c r="AB105" s="401"/>
      <c r="AC105" s="400"/>
      <c r="AD105" s="401"/>
      <c r="AE105" s="400"/>
      <c r="AF105" s="401"/>
      <c r="AG105" s="400"/>
      <c r="AH105" s="401"/>
      <c r="AI105" s="400"/>
      <c r="AJ105" s="401"/>
      <c r="AK105" s="400"/>
      <c r="AL105" s="401"/>
      <c r="AM105" s="400"/>
      <c r="AN105" s="401"/>
      <c r="AO105" s="400"/>
      <c r="AP105" s="401"/>
      <c r="AQ105" s="400"/>
      <c r="AR105" s="401"/>
      <c r="AS105" s="400"/>
      <c r="AT105" s="401"/>
      <c r="AU105" s="400"/>
      <c r="AV105" s="401"/>
      <c r="AW105" s="400"/>
      <c r="AX105" s="401"/>
      <c r="AY105" s="400"/>
      <c r="AZ105" s="401"/>
      <c r="BA105" s="400"/>
      <c r="BB105" s="401"/>
      <c r="BC105" s="400"/>
      <c r="BD105" s="401"/>
      <c r="BE105" s="400"/>
      <c r="BF105" s="401"/>
      <c r="BG105" s="400"/>
      <c r="BH105" s="401"/>
      <c r="BI105" s="400"/>
      <c r="BJ105" s="401"/>
      <c r="BK105" s="400"/>
      <c r="BL105" s="401"/>
      <c r="BM105" s="400"/>
      <c r="BN105" s="401"/>
      <c r="BO105" s="400"/>
      <c r="BP105" s="401"/>
      <c r="BQ105" s="400"/>
      <c r="BR105" s="401"/>
      <c r="BS105" s="400"/>
      <c r="BT105" s="401"/>
      <c r="BU105" s="400"/>
      <c r="BV105" s="401"/>
      <c r="BW105" s="400"/>
      <c r="BX105" s="401"/>
      <c r="BY105" s="400"/>
      <c r="BZ105" s="401"/>
      <c r="CA105" s="400"/>
      <c r="CB105" s="401"/>
      <c r="CC105" s="400"/>
      <c r="CD105" s="401"/>
      <c r="CE105" s="400"/>
      <c r="CF105" s="401"/>
      <c r="CG105" s="400"/>
      <c r="CH105" s="401"/>
      <c r="CI105" s="400"/>
      <c r="CJ105" s="401"/>
      <c r="CK105" s="400"/>
      <c r="CL105" s="401"/>
      <c r="CM105" s="400"/>
      <c r="CN105" s="401"/>
      <c r="CO105" s="400"/>
      <c r="CP105" s="401"/>
      <c r="CQ105" s="400"/>
      <c r="CR105" s="401"/>
      <c r="CS105" s="400"/>
      <c r="CT105" s="401"/>
      <c r="CU105" s="400"/>
      <c r="CV105" s="401"/>
      <c r="CW105" s="400"/>
      <c r="CX105" s="401"/>
      <c r="CY105" s="400"/>
      <c r="CZ105" s="401"/>
      <c r="DA105" s="400"/>
      <c r="DB105" s="401"/>
      <c r="DC105" s="400"/>
      <c r="DD105" s="401"/>
      <c r="DE105" s="400"/>
      <c r="DF105" s="401"/>
      <c r="DG105" s="400"/>
      <c r="DH105" s="401"/>
      <c r="DI105" s="400"/>
      <c r="DJ105" s="401"/>
      <c r="DK105" s="400"/>
      <c r="DL105" s="401"/>
      <c r="DM105" s="400"/>
      <c r="DN105" s="401"/>
      <c r="DO105" s="400"/>
      <c r="DP105" s="401"/>
      <c r="DQ105" s="400"/>
      <c r="DR105" s="401"/>
      <c r="DS105" s="400"/>
      <c r="DT105" s="401"/>
      <c r="DU105" s="400"/>
      <c r="DV105" s="401"/>
      <c r="DW105" s="400"/>
      <c r="DX105" s="401"/>
      <c r="DY105" s="400"/>
      <c r="DZ105" s="401"/>
      <c r="EA105" s="400"/>
      <c r="EB105" s="401"/>
      <c r="EC105" s="400"/>
      <c r="ED105" s="401"/>
      <c r="EE105" s="400"/>
      <c r="EF105" s="401"/>
      <c r="EG105" s="400"/>
      <c r="EH105" s="401"/>
      <c r="EI105" s="400"/>
      <c r="EJ105" s="447"/>
      <c r="EK105" s="512"/>
      <c r="EL105" s="515"/>
      <c r="EM105" s="450"/>
      <c r="EN105" s="348"/>
      <c r="EO105" s="348"/>
      <c r="EP105" s="179">
        <f t="shared" si="95"/>
        <v>0</v>
      </c>
      <c r="EQ105" s="179">
        <f t="shared" si="96"/>
        <v>0</v>
      </c>
      <c r="ER105" s="179">
        <f t="shared" si="97"/>
        <v>0</v>
      </c>
      <c r="ES105" s="179">
        <f t="shared" si="98"/>
        <v>0</v>
      </c>
      <c r="ET105" s="179">
        <f t="shared" si="99"/>
        <v>0</v>
      </c>
      <c r="EU105" s="179">
        <f t="shared" si="100"/>
        <v>0</v>
      </c>
      <c r="EV105" s="172">
        <f t="shared" si="101"/>
        <v>0</v>
      </c>
      <c r="EW105" s="253"/>
      <c r="EX105" s="254">
        <v>0</v>
      </c>
      <c r="EY105" s="180">
        <v>0</v>
      </c>
      <c r="EZ105" s="255">
        <v>0</v>
      </c>
      <c r="FA105" s="255">
        <v>0</v>
      </c>
      <c r="FB105" s="180">
        <f>SUM(FF105:GI105)/2</f>
        <v>0</v>
      </c>
      <c r="FC105" s="256">
        <f>N105*km*'VALORES TABELA'!$B$13</f>
        <v>0</v>
      </c>
      <c r="FD105" s="250">
        <f t="shared" si="129"/>
        <v>0</v>
      </c>
      <c r="FE105" s="257"/>
      <c r="FF105" s="181">
        <f>((Q105+S105)*Percapita)+((R105+T105)*Cadeirante)</f>
        <v>0</v>
      </c>
      <c r="FG105" s="181">
        <f>((U105+W105)*Percapita/30*FG$4)+((V105+X105)*Cadeirante/30*FG$4)</f>
        <v>0</v>
      </c>
      <c r="FH105" s="181">
        <f>((Y105+AA105)*Percapita/30*FH$4)+((Z105+AB105)*Cadeirante/30*FH$4)</f>
        <v>0</v>
      </c>
      <c r="FI105" s="181">
        <f>((AC105+AE105)*Percapita/30*FI$4)+((AD105+AF105)*Cadeirante/30*FI$4)</f>
        <v>0</v>
      </c>
      <c r="FJ105" s="181">
        <f>((AG105+AI105)*Percapita/30*FJ$4)+((AH105+AJ105)*Cadeirante/30*FJ$4)</f>
        <v>0</v>
      </c>
      <c r="FK105" s="181">
        <f>((AK105+AM105)*Percapita/30*FK$4)+((AL105+AN105)*Cadeirante/30*FK$4)</f>
        <v>0</v>
      </c>
      <c r="FL105" s="181">
        <f>((AO105+AQ105)*Percapita/30*FL$4)+((AP105+AR105)*Cadeirante/30*FL$4)</f>
        <v>0</v>
      </c>
      <c r="FM105" s="181">
        <f>((AS105+AU105)*Percapita/30*FM$4)+((AT105+AV105)*Cadeirante/30*FM$4)</f>
        <v>0</v>
      </c>
      <c r="FN105" s="181">
        <f>((AW105+AY105)*Percapita/30*FN$4)+((AX105+AZ105)*Cadeirante/30*FN$4)</f>
        <v>0</v>
      </c>
      <c r="FO105" s="181">
        <f>((BA105+BC105)*Percapita/30*FO$4)+((BB105+BD105)*Cadeirante/30*FO$4)</f>
        <v>0</v>
      </c>
      <c r="FP105" s="181">
        <f>((BE105+BG105)*Percapita/30*FP$4)+((BF105+BH105)*Cadeirante/30*FP$4)</f>
        <v>0</v>
      </c>
      <c r="FQ105" s="181">
        <f>((BI105+BK105)*Percapita/30*FQ$4)+((BJ105+BL105)*Cadeirante/30*FQ$4)</f>
        <v>0</v>
      </c>
      <c r="FR105" s="181">
        <f>((BM105+BO105)*Percapita/30*FR$4)+((BN105+BP105)*Cadeirante/30*FR$4)</f>
        <v>0</v>
      </c>
      <c r="FS105" s="181">
        <f>((BQ105+BS105)*Percapita/30*FS$4)+((BR105+BT105)*Cadeirante/30*FS$4)</f>
        <v>0</v>
      </c>
      <c r="FT105" s="181">
        <f>((BU105+BW105)*Percapita/30*FT$4)+((BV105+BX105)*Cadeirante/30*FT$4)</f>
        <v>0</v>
      </c>
      <c r="FU105" s="181">
        <f>((BY105+CA105)*Percapita/30*FU$4)+((BZ105+CB105)*Cadeirante/30*FU$4)</f>
        <v>0</v>
      </c>
      <c r="FV105" s="181">
        <f>((CC105+CE105)*Percapita/30*FV$4)+((CD105+CF105)*Cadeirante/30*FV$4)</f>
        <v>0</v>
      </c>
      <c r="FW105" s="181">
        <f>((CG105+CI105)*Percapita/30*FW$4)+((CI105+CK105)*Cadeirante/30*FW$4)</f>
        <v>0</v>
      </c>
      <c r="FX105" s="181">
        <f>((CK105+CM105)*Percapita/30*FX$4)+((CL105+CN105)*Cadeirante/30*FX$4)</f>
        <v>0</v>
      </c>
      <c r="FY105" s="181">
        <f>((CO105+CQ105)*Percapita/30*FY$4)+((CP105+CR105)*Cadeirante/30*FY$4)</f>
        <v>0</v>
      </c>
      <c r="FZ105" s="181">
        <f>((CS105+CU105)*Percapita/30*FZ$4)+((CT105+CV105)*Cadeirante/30*FZ$4)</f>
        <v>0</v>
      </c>
      <c r="GA105" s="181">
        <f>((CW105+CY105)*Percapita/30*GA$4)+((CX105+CZ105)*Cadeirante/30*GA$4)</f>
        <v>0</v>
      </c>
      <c r="GB105" s="181">
        <f>((DA105+DC105)*Percapita/30*GB$4)+((DB105+DD105)*Cadeirante/30*GB$4)</f>
        <v>0</v>
      </c>
      <c r="GC105" s="181">
        <f>((DE105+DG105)*Percapita/30*GC$4)+((DF105+DH105)*Cadeirante/30*GC$4)</f>
        <v>0</v>
      </c>
      <c r="GD105" s="181">
        <f>((DI105+DK105)*Percapita/30*GD$4)+((DJ105+DL105)*Cadeirante/30*GD$4)</f>
        <v>0</v>
      </c>
      <c r="GE105" s="181">
        <f>((DM105+DO105)*Percapita/30*GE$4)+((DN105+DP105)*Cadeirante/30*GE$4)</f>
        <v>0</v>
      </c>
      <c r="GF105" s="181">
        <f>((DQ105+DS105)*Percapita/30*GF$4)+((DR105+DT105)*Cadeirante/30*GF$4)</f>
        <v>0</v>
      </c>
      <c r="GG105" s="181">
        <f>((DU105+DW105)*Percapita/30*GG$4)+((DV105+DX105)*Cadeirante/30*GG$4)</f>
        <v>0</v>
      </c>
      <c r="GH105" s="181">
        <f>((DY105+EA105)*Percapita/30*GH$4)+((DZ105+EB105)*Cadeirante/30*GH$4)</f>
        <v>0</v>
      </c>
      <c r="GI105" s="181">
        <f>((EC105+EE105)*Percapita/30*GI$4)+((ED105+EF105)*Cadeirante/30*GI$4)</f>
        <v>0</v>
      </c>
      <c r="GJ105" s="181">
        <f>((EG105+EI105)*Percapita)+((EH105+EJ105)*Cadeirante)</f>
        <v>0</v>
      </c>
      <c r="GK105" s="258"/>
      <c r="GL105" s="103">
        <f t="shared" si="102"/>
        <v>0</v>
      </c>
      <c r="GM105" s="124"/>
      <c r="GN105" s="182"/>
      <c r="GO105" s="182"/>
      <c r="GP105" s="182"/>
      <c r="GQ105" s="182"/>
      <c r="GR105" s="182"/>
      <c r="GS105" s="182"/>
      <c r="GT105" s="182"/>
      <c r="GU105" s="182"/>
      <c r="GV105" s="182"/>
      <c r="GW105" s="182"/>
      <c r="GX105" s="182"/>
      <c r="GY105" s="182"/>
      <c r="GZ105" s="182"/>
      <c r="HA105" s="182"/>
      <c r="HB105" s="182"/>
      <c r="HC105" s="182"/>
      <c r="HD105" s="182"/>
      <c r="HE105" s="182"/>
      <c r="HF105" s="182"/>
      <c r="HG105" s="182"/>
      <c r="HH105" s="182"/>
      <c r="HI105" s="182"/>
      <c r="HJ105" s="182"/>
      <c r="HK105" s="182"/>
      <c r="HL105" s="182"/>
      <c r="HM105" s="182"/>
      <c r="HN105" s="182"/>
      <c r="HO105" s="182"/>
      <c r="HP105" s="259"/>
      <c r="HQ105" s="64"/>
      <c r="HW105" s="257"/>
      <c r="HY105" s="280">
        <f t="shared" si="130"/>
        <v>0</v>
      </c>
      <c r="HZ105" s="280">
        <f t="shared" si="131"/>
        <v>0</v>
      </c>
      <c r="IA105" s="280">
        <f t="shared" si="132"/>
        <v>0</v>
      </c>
    </row>
    <row r="106" spans="1:237" s="106" customFormat="1" ht="22.5" customHeight="1" x14ac:dyDescent="0.25">
      <c r="A106" t="s">
        <v>3276</v>
      </c>
      <c r="B106" s="522" t="s">
        <v>3277</v>
      </c>
      <c r="C106" s="523">
        <v>1</v>
      </c>
      <c r="D106" s="524" t="s">
        <v>3278</v>
      </c>
      <c r="E106" s="524" t="s">
        <v>3279</v>
      </c>
      <c r="F106" s="525" t="s">
        <v>3181</v>
      </c>
      <c r="G106" s="525" t="s">
        <v>3182</v>
      </c>
      <c r="H106" s="350" t="s">
        <v>2815</v>
      </c>
      <c r="I106" s="351" t="s">
        <v>2815</v>
      </c>
      <c r="J106" s="409" t="s">
        <v>3183</v>
      </c>
      <c r="K106" s="410" t="s">
        <v>3184</v>
      </c>
      <c r="L106" s="329">
        <f>CONTINUA!BV106</f>
        <v>0</v>
      </c>
      <c r="M106" s="329">
        <f>CONTINUA!BW106</f>
        <v>0</v>
      </c>
      <c r="N106" s="895"/>
      <c r="O106" s="896" t="s">
        <v>3424</v>
      </c>
      <c r="P106" s="897">
        <v>0</v>
      </c>
      <c r="Q106" s="400"/>
      <c r="R106" s="401"/>
      <c r="S106" s="400"/>
      <c r="T106" s="401"/>
      <c r="U106" s="400"/>
      <c r="V106" s="401"/>
      <c r="W106" s="400"/>
      <c r="X106" s="401"/>
      <c r="Y106" s="400"/>
      <c r="Z106" s="401"/>
      <c r="AA106" s="400"/>
      <c r="AB106" s="401"/>
      <c r="AC106" s="400"/>
      <c r="AD106" s="401"/>
      <c r="AE106" s="400"/>
      <c r="AF106" s="401"/>
      <c r="AG106" s="400"/>
      <c r="AH106" s="401"/>
      <c r="AI106" s="400"/>
      <c r="AJ106" s="401"/>
      <c r="AK106" s="400"/>
      <c r="AL106" s="401"/>
      <c r="AM106" s="400"/>
      <c r="AN106" s="401"/>
      <c r="AO106" s="400"/>
      <c r="AP106" s="401"/>
      <c r="AQ106" s="400"/>
      <c r="AR106" s="401"/>
      <c r="AS106" s="400"/>
      <c r="AT106" s="401"/>
      <c r="AU106" s="400"/>
      <c r="AV106" s="401"/>
      <c r="AW106" s="400"/>
      <c r="AX106" s="401"/>
      <c r="AY106" s="400"/>
      <c r="AZ106" s="401"/>
      <c r="BA106" s="400"/>
      <c r="BB106" s="401"/>
      <c r="BC106" s="400"/>
      <c r="BD106" s="401"/>
      <c r="BE106" s="400"/>
      <c r="BF106" s="401"/>
      <c r="BG106" s="400"/>
      <c r="BH106" s="401"/>
      <c r="BI106" s="400"/>
      <c r="BJ106" s="401"/>
      <c r="BK106" s="400"/>
      <c r="BL106" s="401"/>
      <c r="BM106" s="400"/>
      <c r="BN106" s="401"/>
      <c r="BO106" s="400"/>
      <c r="BP106" s="401"/>
      <c r="BQ106" s="400"/>
      <c r="BR106" s="401"/>
      <c r="BS106" s="400"/>
      <c r="BT106" s="401"/>
      <c r="BU106" s="400"/>
      <c r="BV106" s="401"/>
      <c r="BW106" s="400"/>
      <c r="BX106" s="401"/>
      <c r="BY106" s="400"/>
      <c r="BZ106" s="401"/>
      <c r="CA106" s="400"/>
      <c r="CB106" s="401"/>
      <c r="CC106" s="400"/>
      <c r="CD106" s="401"/>
      <c r="CE106" s="400"/>
      <c r="CF106" s="401"/>
      <c r="CG106" s="400"/>
      <c r="CH106" s="401"/>
      <c r="CI106" s="400"/>
      <c r="CJ106" s="401"/>
      <c r="CK106" s="400"/>
      <c r="CL106" s="401"/>
      <c r="CM106" s="400"/>
      <c r="CN106" s="401"/>
      <c r="CO106" s="400"/>
      <c r="CP106" s="401"/>
      <c r="CQ106" s="400"/>
      <c r="CR106" s="401"/>
      <c r="CS106" s="400"/>
      <c r="CT106" s="401"/>
      <c r="CU106" s="400"/>
      <c r="CV106" s="401"/>
      <c r="CW106" s="400"/>
      <c r="CX106" s="401"/>
      <c r="CY106" s="400"/>
      <c r="CZ106" s="401"/>
      <c r="DA106" s="400"/>
      <c r="DB106" s="401"/>
      <c r="DC106" s="400"/>
      <c r="DD106" s="401"/>
      <c r="DE106" s="400"/>
      <c r="DF106" s="401"/>
      <c r="DG106" s="400"/>
      <c r="DH106" s="401"/>
      <c r="DI106" s="400"/>
      <c r="DJ106" s="401"/>
      <c r="DK106" s="400"/>
      <c r="DL106" s="401"/>
      <c r="DM106" s="400"/>
      <c r="DN106" s="401"/>
      <c r="DO106" s="400"/>
      <c r="DP106" s="401"/>
      <c r="DQ106" s="400"/>
      <c r="DR106" s="401"/>
      <c r="DS106" s="400"/>
      <c r="DT106" s="401"/>
      <c r="DU106" s="400"/>
      <c r="DV106" s="401"/>
      <c r="DW106" s="400"/>
      <c r="DX106" s="401"/>
      <c r="DY106" s="400"/>
      <c r="DZ106" s="401"/>
      <c r="EA106" s="400"/>
      <c r="EB106" s="401"/>
      <c r="EC106" s="400"/>
      <c r="ED106" s="401"/>
      <c r="EE106" s="400"/>
      <c r="EF106" s="401"/>
      <c r="EG106" s="400"/>
      <c r="EH106" s="401"/>
      <c r="EI106" s="400"/>
      <c r="EJ106" s="447"/>
      <c r="EK106" s="510"/>
      <c r="EL106" s="513"/>
      <c r="EM106" s="520"/>
      <c r="EN106" s="520"/>
      <c r="EO106" s="520"/>
      <c r="EP106" s="171">
        <f t="shared" si="95"/>
        <v>0</v>
      </c>
      <c r="EQ106" s="171">
        <f t="shared" si="96"/>
        <v>0</v>
      </c>
      <c r="ER106" s="171">
        <f t="shared" si="97"/>
        <v>0</v>
      </c>
      <c r="ES106" s="171">
        <f t="shared" si="98"/>
        <v>0</v>
      </c>
      <c r="ET106" s="171">
        <f t="shared" si="99"/>
        <v>0</v>
      </c>
      <c r="EU106" s="171">
        <f t="shared" si="100"/>
        <v>0</v>
      </c>
      <c r="EV106" s="172">
        <f t="shared" si="101"/>
        <v>0</v>
      </c>
      <c r="EW106" s="367">
        <f>IF(C106=4,IF(MAX(Q106:EJ108)&gt;0,(Especiall/30*(IF(($G106-$F106)=($G$5-$F$5),30,IF(DAY($G106)=31,($G106-$F106),($G106-$F106)+1)))),0),0)</f>
        <v>0</v>
      </c>
      <c r="EX106" s="248">
        <f t="shared" ref="EX106:EX109" si="133">FF106</f>
        <v>12115.28</v>
      </c>
      <c r="EY106" s="174">
        <f>(L106*regular)+(M106*Cadeirantee)</f>
        <v>0</v>
      </c>
      <c r="EZ106" s="249">
        <f>SUMIF(FG106:GJ106,"&gt;0")</f>
        <v>0</v>
      </c>
      <c r="FA106" s="249">
        <f>SUMIF(FG106:GJ106,"&lt;0")+SUMIF(GN106:HP106,"&lt;0")</f>
        <v>0</v>
      </c>
      <c r="FB106" s="174">
        <v>0</v>
      </c>
      <c r="FC106" s="175">
        <f>N106*km*'VALORES TABELA'!$B$13</f>
        <v>0</v>
      </c>
      <c r="FD106" s="250">
        <f>GL106</f>
        <v>0</v>
      </c>
      <c r="FE106" s="176">
        <f>(EW106+EW107+EW108+EW109+EX106+EX107+EX108+EX109+EY106+EY107+EY108+EY109+EY110+EZ106+EZ107+EZ108+EZ109+FA106+FA107+FA108+FA109+FC106+FC107+FC108+FC109+HY106-HZ106-IA106+FD106+FD107+FD108+FD109+FB110)</f>
        <v>12115.28</v>
      </c>
      <c r="FF106" s="177">
        <f>IF(C106=4,SUM(Q106+Q107+Q108+S106+S107+S108)*Percapita/30*FF$4+(R106+R107+R108+T106+T107+T108)*Cadeirante/30*FF$4,IF(C106=3,IF(Q109+S109=10,Fixo/30*FF$4+(Q106+Q107+Q108+S106+S107+S108)*Percapita/30*FF$4+(R109+T109)*Cadeirante/30*FF$4,IF(Q109+S109&lt;=9,(Q109+S109)*Crechee/30*FF$4)+(R109+T109)*Cadeirante/30*FF$4+(Q106+Q107+Q108+S106+S107+S108)*Percapita/30*FF$4)+IF(Q109+S109&gt;=11,Fixo/30*FF$4+(Q109+S109-10)*Crechee/30*FF$4,0),IF(C106=2,IF(R106+R107+R108+R109+T106+T107+T108+T109=1,Cadeirante/30*FF$4,IF(R106+R107+R108+R109+T106+T107+T108+T109=2,Fixo/30*FF$4,IF(R106+R107+R108+R109+T106+T107+T108+T109&gt;2,Fixo/30*FF$4+(R106+R107+R108+R109+T106+T107+T108+T109-2)*Cadeirante/30*FF$4)))+(Q106+Q107+Q108+S106+S107+S108)*Percapita/30*FF$4+(Q109+S109)*Crechee/30*FF$4,IF(C106=1,IF(Q106+Q107+Q108+R106+R107+R108+S106+S107+S108+T106+T107+T108&lt;=15,(Q106+Q107+Q108+S106+S107+S108)*Percapita/30*FF$4,IF(Q106+Q107+Q108+R106+R107+R108+S106+S107+S108+T106+T107+T108&gt;=16,Fixo/30*FF$4+(Q106+Q107+Q108+R106+R107+R108+S106+S107+S108+T106+T107-16)*Percapita/30*FF$4))))))</f>
        <v>12115.28</v>
      </c>
      <c r="FG106" s="177">
        <f>IF(C106=4,SUM(U106+U107+U108+W106+W107+W108)*Percapita/30*FG$4+(V106+V107+V108+X106+X107+X108)*Cadeirante/30*FG$4,IF(C106=3,IF(U109+W109=10,Fixo/30*FG$4+(U106+U107+U108+W106+W107+W108)*Percapita/30*FG$4+(V109+X109)*Cadeirante/30*FG$4,IF(U109+W109&lt;=9,(U109+W109)*Crechee/30*FG$4)+(V109+X109)*Cadeirante/30*FG$4+(U106+U107+U108+W106+W107+W108)*Percapita/30*FG$4)+IF(U109+W109&gt;=11,Fixo/30*FG$4+(U109+W109-10)*Crechee/30*FG$4,0),IF(C106=2,IF(V106+V107+V108+V109+X106+X107+X108+X109=1,Cadeirante/30*FG$4,IF(V106+V107+V108+V109+X106+X107+X108+X109=2,Fixo/30*FG$4,IF(V106+V107+V108+V109+X106+X107+X108+X109&gt;2,Fixo/30*FG$4+(V106+V107+V108+V109+X106+X107+X108+X109-2)*Cadeirante/30*FG$4)))+(U106+U107+U108+W106+W107+W108)*Percapita/30*FG$4+(U109+W109)*Crechee/30*FG$4,IF(C106=1,IF(U106+U107+U108+V106+V107+V108+W106+W107+W108+X106+X107+X108&lt;=15,(U106+U107+U108+W106+W107+W108)*Percapita/30*FG$4,IF(U106+U107+U108+V106+V107+V108+W106+W107+W108+X106+X107+X108&gt;=16,Fixo/30*FG$4+(U106+U107+U108+V106+V107+V108+W106+W107+W108+X106+X107-16)*Percapita/30*FG$4))))))</f>
        <v>0</v>
      </c>
      <c r="FH106" s="177">
        <f>IF(C106=4,SUM(Y106+Y107+Y108+AA106+AA107+AA108)*Percapita/30*FH$4+(Z106+Z107+Z108+AB106+AB107+AB108)*Cadeirante/30*FH$4,IF(C106=3,IF(Y109+AA109=10,Fixo/30*FH$4+(Y106+Y107+Y108+AA106+AA107+AA108)*Percapita/30*FH$4+(Z109+AB109)*Cadeirante/30*FH$4,IF(Y109+AA109&lt;=9,(Y109+AA109)*Crechee/30*FH$4)+(Z109+AB109)*Cadeirante/30*FH$4+(Y106+Y107+Y108+AA106+AA107+AA108)*Percapita/30*FH$4)+IF(Y109+AA109&gt;=11,Fixo/30*FH$4+(Y109+AA109-10)*Crechee/30*FH$4,0),IF(C106=2,IF(Z106+Z107+Z108+Z109+AB106+AB107+AB108+AB109=1,Cadeirante/30*FH$4,IF(Z106+Z107+Z108+Z109+AB106+AB107+AB108+AB109=2,Fixo/30*FH$4,IF(Z106+Z107+Z108+Z109+AB106+AB107+AB108+AB109&gt;2,Fixo/30*FH$4+(Z106+Z107+Z108+Z109+AB106+AB107+AB108+AB109-2)*Cadeirante/30*FH$4)))+(Y106+Y107+Y108+AA106+AA107+AA108)*Percapita/30*FH$4+(Y109+AA109)*Crechee/30*FH$4,IF(C106=1,IF(Y106+Y107+Y108+Z106+Z107+Z108+AA106+AA107+AA108+AB106+AB107+AB108&lt;=15,(Y106+Y107+Y108+AA106+AA107+AA108)*Percapita/30*FH$4,IF(Y106+Y107+Y108+Z106+Z107+Z108+AA106+AA107+AA108+AB106+AB107+AB108&gt;=16,Fixo/30*FH$4+(Y106+Y107+Y108+Z106+Z107+Z108+AA106+AA107+AA108+AB106+AB107-16)*Percapita/30*FH$4))))))</f>
        <v>0</v>
      </c>
      <c r="FI106" s="177">
        <f>IF(C106=4,SUM(AC106+AC107+AC108+AE106+AE107+AE108)*Percapita/30*FI$4+(AD106+AD107+AD108+AF106+AF107+AF108)*Cadeirante/30*FI$4,IF(C106=3,IF(AC109+AE109=10,Fixo/30*FI$4+(AC106+AC107+AC108+AE106+AE107+AE108)*Percapita/30*FI$4+(AD109+AF109)*Cadeirante/30*FI$4,IF(AC109+AE109&lt;=9,(AC109+AE109)*Crechee/30*FI$4)+(AD109+AF109)*Cadeirante/30*FI$4+(AC106+AC107+AC108+AE106+AE107+AE108)*Percapita/30*FI$4)+IF(AC109+AE109&gt;=11,Fixo/30*FI$4+(AC109+AE109-10)*Crechee/30*FI$4,0),IF(C106=2,IF(AD106+AD107+AD108+AD109+AF106+AF107+AF108+AF109=1,Cadeirante/30*FI$4,IF(AD106+AD107+AD108+AD109+AF106+AF107+AF108+AF109=2,Fixo/30*FI$4,IF(AD106+AD107+AD108+AD109+AF106+AF107+AF108+AF109&gt;2,Fixo/30*FI$4+(AD106+AD107+AD108+AD109+AF106+AF107+AF108+AF109-2)*Cadeirante/30*FI$4)))+(AC106+AC107+AC108+AE106+AE107+AE108)*Percapita/30*FI$4+(AC109+AE109)*Crechee/30*FI$4,IF(C106=1,IF(AC106+AC107+AC108+AD106+AD107+AD108+AE106+AE107+AE108+AF106+AF107+AF108&lt;=15,(AC106+AC107+AC108+AE106+AE107+AE108)*Percapita/30*FI$4,IF(AC106+AC107+AC108+AD106+AD107+AD108+AE106+AE107+AE108+AF106+AF107+AF108&gt;=16,Fixo/30*FI$4+(AC106+AC107+AC108+AD106+AD107+AD108+AE106+AE107+AE108+AF106+AF107-16)*Percapita/30*FI$4))))))</f>
        <v>0</v>
      </c>
      <c r="FJ106" s="177">
        <f>IF(C106=4,SUM(AG106+AG107+AG108+AI106+AI107+AI108)*Percapita/30*FJ$4+(AH106+AH107+AH108+AJ106+AJ107+AJ108)*Cadeirante/30*FJ$4,IF(C106=3,IF(AG109+AI109=10,Fixo/30*FJ$4+(AG106+AG107+AG108+AI106+AI107+AI108)*Percapita/30*FJ$4+(AH109+AJ109)*Cadeirante/30*FJ$4,IF(AG109+AI109&lt;=9,(AG109+AI109)*Crechee/30*FJ$4)+(AH109+AJ109)*Cadeirante/30*FJ$4+(AG106+AG107+AG108+AI106+AI107+AI108)*Percapita/30*FJ$4)+IF(AG109+AI109&gt;=11,Fixo/30*FJ$4+(AG109+AI109-10)*Crechee/30*FJ$4,0),IF(C106=2,IF(AH106+AH107+AH108+AH109+AJ106+AJ107+AJ108+AJ109=1,Cadeirante/30*FJ$4,IF(AH106+AH107+AH108+AH109+AJ106+AJ107+AJ108+AJ109=2,Fixo/30*FJ$4,IF(AH106+AH107+AH108+AH109+AJ106+AJ107+AJ108+AJ109&gt;2,Fixo/30*FJ$4+(AH106+AH107+AH108+AH109+AJ106+AJ107+AJ108+AJ109-2)*Cadeirante/30*FJ$4)))+(AG106+AG107+AG108+AI106+AI107+AI108)*Percapita/30*FJ$4+(AG109+AI109)*Crechee/30*FJ$4,IF(C106=1,IF(AG106+AG107+AG108+AH106+AH107+AH108+AI106+AI107+AI108+AJ106+AJ107+AJ108&lt;=15,(AG106+AG107+AG108+AI106+AI107+AI108)*Percapita/30*FJ$4,IF(AG106+AG107+AG108+AH106+AH107+AH108+AI106+AI107+AI108+AJ106+AJ107+AJ108&gt;=16,Fixo/30*FJ$4+(AG106+AG107+AG108+AH106+AH107+AH108+AI106+AI107+AI108+AJ106+AJ107-16)*Percapita/30*FJ$4))))))</f>
        <v>0</v>
      </c>
      <c r="FK106" s="177">
        <f>IF(C106=4,SUM(AK106+AK107+AK108+AM106+AM107+AM108)*Percapita/30*FK$4+(AL106+AL107+AL108+AN106+AN107+AN108)*Cadeirante/30*FK$4,IF(C106=3,IF(AK109+AM109=10,Fixo/30*FK$4+(AK106+AK107+AK108+AM106+AM107+AM108)*Percapita/30*FK$4+(AL109+AN109)*Cadeirante/30*FK$4,IF(AK109+AM109&lt;=9,(AK109+AM109)*Crechee/30*FK$4)+(AL109+AN109)*Cadeirante/30*FK$4+(AK106+AK107+AK108+AM106+AM107+AM108)*Percapita/30*FK$4)+IF(AK109+AM109&gt;=11,Fixo/30*FK$4+(AK109+AM109-10)*Crechee/30*FK$4,0),IF(C106=2,IF(AL106+AL107+AL108+AL109+AN106+AN107+AN108+AN109=1,Cadeirante/30*FK$4,IF(AL106+AL107+AL108+AL109+AN106+AN107+AN108+AN109=2,Fixo/30*FK$4,IF(AL106+AL107+AL108+AL109+AN106+AN107+AN108+AN109&gt;2,Fixo/30*FK$4+(AL106+AL107+AL108+AL109+AN106+AN107+AN108+AN109-2)*Cadeirante/30*FK$4)))+(AK106+AK107+AK108+AM106+AM107+AM108)*Percapita/30*FK$4+(AK109+AM109)*Crechee/30*FK$4,IF(C106=1,IF(AK106+AK107+AK108+AL106+AL107+AL108+AM106+AM107+AM108+AN106+AN107+AN108&lt;=15,(AK106+AK107+AK108+AM106+AM107+AM108)*Percapita/30*FK$4,IF(AK106+AK107+AK108+AL106+AL107+AL108+AM106+AM107+AM108+AN106+AN107+AN108&gt;=16,Fixo/30*FK$4+(AK106+AK107+AK108+AL106+AL107+AL108+AM106+AM107+AM108+AN106+AN107-16)*Percapita/30*FK$4))))))</f>
        <v>0</v>
      </c>
      <c r="FL106" s="177">
        <f>IF(C106=4,SUM(AO106+AO107+AO108+AQ106+AQ107+AQ108)*Percapita/30*FL$4+(AP106+AP107+AP108+AR106+AR107+AR108)*Cadeirante/30*FL$4,IF(C106=3,IF(AO109+AQ109=10,Fixo/30*FL$4+(AO106+AO107+AO108+AQ106+AQ107+AQ108)*Percapita/30*FL$4+(AP109+AR109)*Cadeirante/30*FL$4,IF(AO109+AQ109&lt;=9,(AO109+AQ109)*Crechee/30*FL$4)+(AP109+AR109)*Cadeirante/30*FL$4+(AO106+AO107+AO108+AQ106+AQ107+AQ108)*Percapita/30*FL$4)+IF(AO109+AQ109&gt;=11,Fixo/30*FL$4+(AO109+AQ109-10)*Crechee/30*FL$4,0),IF(C106=2,IF(AP106+AP107+AP108+AP109+AR106+AR107+AR108+AR109=1,Cadeirante/30*FL$4,IF(AP106+AP107+AP108+AP109+AR106+AR107+AR108+AR109=2,Fixo/30*FL$4,IF(AP106+AP107+AP108+AP109+AR106+AR107+AR108+AR109&gt;2,Fixo/30*FL$4+(AP106+AP107+AP108+AP109+AR106+AR107+AR108+AR109-2)*Cadeirante/30*FL$4)))+(AO106+AO107+AO108+AQ106+AQ107+AQ108)*Percapita/30*FL$4+(AO109+AQ109)*Crechee/30*FL$4,IF(C106=1,IF(AO106+AO107+AO108+AP106+AP107+AP108+AQ106+AQ107+AQ108+AR106+AR107+AR108&lt;=15,(AO106+AO107+AO108+AQ106+AQ107+AQ108)*Percapita/30*FL$4,IF(AO106+AO107+AO108+AP106+AP107+AP108+AQ106+AQ107+AQ108+AR106+AR107+AR108&gt;=16,Fixo/30*FL$4+(AO106+AO107+AO108+AP106+AP107+AP108+AQ106+AQ107+AQ108+AR106+AR107-16)*Percapita/30*FL$4))))))</f>
        <v>0</v>
      </c>
      <c r="FM106" s="177">
        <f>IF(C106=4,SUM(AS106+AS107+AS108+AU106+AU107+AU108)*Percapita/30*FM$4+(AT106+AT107+AT108+AV106+AV107+AV108)*Cadeirante/30*FM$4,IF(C106=3,IF(AS109+AU109=10,Fixo/30*FM$4+(AS106+AS107+AS108+AU106+AU107+AU108)*Percapita/30*FM$4+(AT109+AV109)*Cadeirante/30*FM$4,IF(AS109+AU109&lt;=9,(AS109+AU109)*Crechee/30*FM$4)+(AT109+AV109)*Cadeirante/30*FM$4+(AS106+AS107+AS108+AU106+AU107+AU108)*Percapita/30*FM$4)+IF(AS109+AU109&gt;=11,Fixo/30*FM$4+(AS109+AU109-10)*Crechee/30*FM$4,0),IF(C106=2,IF(AT106+AT107+AT108+AT109+AV106+AV107+AV108+AV109=1,Cadeirante/30*FM$4,IF(AT106+AT107+AT108+AT109+AV106+AV107+AV108+AV109=2,Fixo/30*FM$4,IF(AT106+AT107+AT108+AT109+AV106+AV107+AV108+AV109&gt;2,Fixo/30*FM$4+(AT106+AT107+AT108+AT109+AV106+AV107+AV108+AV109-2)*Cadeirante/30*FM$4)))+(AS106+AS107+AS108+AU106+AU107+AU108)*Percapita/30*FM$4+(AS109+AU109)*Crechee/30*FM$4,IF(C106=1,IF(AS106+AS107+AS108+AT106+AT107+AT108+AU106+AU107+AU108+AV106+AV107+AV108&lt;=15,(AS106+AS107+AS108+AU106+AU107+AU108)*Percapita/30*FM$4,IF(AS106+AS107+AS108+AT106+AT107+AT108+AU106+AU107+AU108+AV106+AV107+AV108&gt;=16,Fixo/30*FM$4+(AS106+AS107+AS108+AT106+AT107+AT108+AU106+AU107+AU108+AV106+AV107-16)*Percapita/30*FM$4))))))</f>
        <v>0</v>
      </c>
      <c r="FN106" s="177">
        <f>IF(C106=4,SUM(AW106+AW107+AW108+AY106+AY107+AY108)*Percapita/30*FN$4+(AX106+AX107+AX108+AZ106+AZ107+AZ108)*Cadeirante/30*FN$4,IF(C106=3,IF(AW109+AY109=10,Fixo/30*FN$4+(AW106+AW107+AW108+AY106+AY107+AY108)*Percapita/30*FN$4+(AX109+AZ109)*Cadeirante/30*FN$4,IF(AW109+AY109&lt;=9,(AW109+AY109)*Crechee/30*FN$4)+(AX109+AZ109)*Cadeirante/30*FN$4+(AW106+AW107+AW108+AY106+AY107+AY108)*Percapita/30*FN$4)+IF(AW109+AY109&gt;=11,Fixo/30*FN$4+(AW109+AY109-10)*Crechee/30*FN$4,0),IF(C106=2,IF(AX106+AX107+AX108+AX109+AZ106+AZ107+AZ108+AZ109=1,Cadeirante/30*FN$4,IF(AX106+AX107+AX108+AX109+AZ106+AZ107+AZ108+AZ109=2,Fixo/30*FN$4,IF(AX106+AX107+AX108+AX109+AZ106+AZ107+AZ108+AZ109&gt;2,Fixo/30*FN$4+(AX106+AX107+AX108+AX109+AZ106+AZ107+AZ108+AZ109-2)*Cadeirante/30*FN$4)))+(AW106+AW107+AW108+AY106+AY107+AY108)*Percapita/30*FN$4+(AW109+AY109)*Crechee/30*FN$4,IF(C106=1,IF(AW106+AW107+AW108+AX106+AX107+AX108+AY106+AY107+AY108+AZ106+AZ107+AZ108&lt;=15,(AW106+AW107+AW108+AY106+AY107+AY108)*Percapita/30*FN$4,IF(AW106+AW107+AW108+AX106+AX107+AX108+AY106+AY107+AY108+AZ106+AZ107+AZ108&gt;=16,Fixo/30*FN$4+(AW106+AW107+AW108+AX106+AX107+AX108+AY106+AY107+AY108+AZ106+AZ107-16)*Percapita/30*FN$4))))))</f>
        <v>0</v>
      </c>
      <c r="FO106" s="177">
        <f>IF(C106=4,SUM(BA106+BA107+BA108+BC106+BC107+BC108)*Percapita/30*FO$4+(BB106+BB107+BB108+BD106+BD107+BD108)*Cadeirante/30*FO$4,IF(C106=3,IF(BA109+BC109=10,Fixo/30*FO$4+(BA106+BA107+BA108+BC106+BC107+BC108)*Percapita/30*FO$4+(BB109+BD109)*Cadeirante/30*FO$4,IF(BA109+BC109&lt;=9,(BA109+BC109)*Crechee/30*FO$4)+(BB109+BD109)*Cadeirante/30*FO$4+(BA106+BA107+BA108+BC106+BC107+BC108)*Percapita/30*FO$4)+IF(BA109+BC109&gt;=11,Fixo/30*FO$4+(BA109+BC109-10)*Crechee/30*FO$4,0),IF(C106=2,IF(BB106+BB107+BB108+BB109+BD106+BD107+BD108+BD109=1,Cadeirante/30*FO$4,IF(BB106+BB107+BB108+BB109+BD106+BD107+BD108+BD109=2,Fixo/30*FO$4,IF(BB106+BB107+BB108+BB109+BD106+BD107+BD108+BD109&gt;2,Fixo/30*FO$4+(BB106+BB107+BB108+BB109+BD106+BD107+BD108+BD109-2)*Cadeirante/30*FO$4)))+(BA106+BA107+BA108+BC106+BC107+BC108)*Percapita/30*FO$4+(BA109+BC109)*Crechee/30*FO$4,IF(C106=1,IF(BA106+BA107+BA108+BB106+BB107+BB108+BC106+BC107+BC108+BD106+BD107+BD108&lt;=15,(BA106+BA107+BA108+BC106+BC107+BC108)*Percapita/30*FO$4,IF(BA106+BA107+BA108+BB106+BB107+BB108+BC106+BC107+BC108+BD106+BD107+BD108&gt;=16,Fixo/30*FO$4+(BA106+BA107+BA108+BB106+BB107+BB108+BC106+BC107+BC108+BD106+BD107-16)*Percapita/30*FO$4))))))</f>
        <v>0</v>
      </c>
      <c r="FP106" s="177">
        <f>IF(C106=4,SUM(BE106+BE107+BE108+BG106+BG107+BG108)*Percapita/30*FP$4+(BF106+BF107+BF108+BH106+BH107+BH108)*Cadeirante/30*FP$4,IF(C106=3,IF(BE109+BG109=10,Fixo/30*FP$4+(BE106+BE107+BE108+BG106+BG107+BG108)*Percapita/30*FP$4+(BF109+BH109)*Cadeirante/30*FP$4,IF(BE109+BG109&lt;=9,(BE109+BG109)*Crechee/30*FP$4)+(BF109+BH109)*Cadeirante/30*FP$4+(BE106+BE107+BE108+BG106+BG107+BG108)*Percapita/30*FP$4)+IF(BE109+BG109&gt;=11,Fixo/30*FP$4+(BE109+BG109-10)*Crechee/30*FP$4,0),IF(C106=2,IF(BF106+BF107+BF108+BF109+BH106+BH107+BH108+BH109=1,Cadeirante/30*FP$4,IF(BF106+BF107+BF108+BF109+BH106+BH107+BH108+BH109=2,Fixo/30*FP$4,IF(BF106+BF107+BF108+BF109+BH106+BH107+BH108+BH109&gt;2,Fixo/30*FP$4+(BF106+BF107+BF108+BF109+BH106+BH107+BH108+BH109-2)*Cadeirante/30*FP$4)))+(BE106+BE107+BE108+BG106+BG107+BG108)*Percapita/30*FP$4+(BE109+BG109)*Crechee/30*FP$4,IF(C106=1,IF(BE106+BE107+BE108+BF106+BF107+BF108+BG106+BG107+BG108+BH106+BH107+BH108&lt;=15,(BE106+BE107+BE108+BG106+BG107+BG108)*Percapita/30*FP$4,IF(BE106+BE107+BE108+BF106+BF107+BF108+BG106+BG107+BG108+BH106+BH107+BH108&gt;=16,Fixo/30*FP$4+(BE106+BE107+BE108+BF106+BF107+BF108+BG106+BG107+BG108+BH106+BH107-16)*Percapita/30*FP$4))))))</f>
        <v>0</v>
      </c>
      <c r="FQ106" s="177">
        <f>IF(C106=4,SUM(BI106+BI107+BI108+BK106+BK107+BK108)*Percapita/30*FQ$4+(BJ106+BJ107+BJ108+BL106+BL107+BL108)*Cadeirante/30*FQ$4,IF(C106=3,IF(BI109+BK109=10,Fixo/30*FQ$4+(BI106+BI107+BI108+BK106+BK107+BK108)*Percapita/30*FQ$4+(BJ109+BL109)*Cadeirante/30*FQ$4,IF(BI109+BK109&lt;=9,(BI109+BK109)*Crechee/30*FQ$4)+(BJ109+BL109)*Cadeirante/30*FQ$4+(BI106+BI107+BI108+BK106+BK107+BK108)*Percapita/30*FQ$4)+IF(BI109+BK109&gt;=11,Fixo/30*FQ$4+(BI109+BK109-10)*Crechee/30*FQ$4,0),IF(C106=2,IF(BJ106+BJ107+BJ108+BJ109+BL106+BL107+BL108+BL109=1,Cadeirante/30*FQ$4,IF(BJ106+BJ107+BJ108+BJ109+BL106+BL107+BL108+BL109=2,Fixo/30*FQ$4,IF(BJ106+BJ107+BJ108+BJ109+BL106+BL107+BL108+BL109&gt;2,Fixo/30*FQ$4+(BJ106+BJ107+BJ108+BJ109+BL106+BL107+BL108+BL109-2)*Cadeirante/30*FQ$4)))+(BI106+BI107+BI108+BK106+BK107+BK108)*Percapita/30*FQ$4+(BI109+BK109)*Crechee/30*FQ$4,IF(C106=1,IF(BI106+BI107+BI108+BJ106+BJ107+BJ108+BK106+BK107+BK108+BL106+BL107+BL108&lt;=15,(BI106+BI107+BI108+BK106+BK107+BK108)*Percapita/30*FQ$4,IF(BI106+BI107+BI108+BJ106+BJ107+BJ108+BK106+BK107+BK108+BL106+BL107+BL108&gt;=16,Fixo/30*FQ$4+(BI106+BI107+BI108+BJ106+BJ107+BJ108+BK106+BK107+BK108+BL106+BL107-16)*Percapita/30*FQ$4))))))</f>
        <v>0</v>
      </c>
      <c r="FR106" s="177">
        <f>IF(C106=4,SUM(BM106+BM107+BM108+BO106+BO107+BO108)*Percapita/30*FR$4+(BN106+BN107+BN108+BP106+BP107+BP108)*Cadeirante/30*FR$4,IF(C106=3,IF(BM109+BO109=10,Fixo/30*FR$4+(BM106+BM107+BM108+BO106+BO107+BO108)*Percapita/30*FR$4+(BN109+BP109)*Cadeirante/30*FR$4,IF(BM109+BO109&lt;=9,(BM109+BO109)*Crechee/30*FR$4)+(BN109+BP109)*Cadeirante/30*FR$4+(BM106+BM107+BM108+BO106+BO107+BO108)*Percapita/30*FR$4)+IF(BM109+BO109&gt;=11,Fixo/30*FR$4+(BM109+BO109-10)*Crechee/30*FR$4,0),IF(C106=2,IF(BN106+BN107+BN108+BN109+BP106+BP107+BP108+BP109=1,Cadeirante/30*FR$4,IF(BN106+BN107+BN108+BN109+BP106+BP107+BP108+BP109=2,Fixo/30*FR$4,IF(BN106+BN107+BN108+BN109+BP106+BP107+BP108+BP109&gt;2,Fixo/30*FR$4+(BN106+BN107+BN108+BN109+BP106+BP107+BP108+BP109-2)*Cadeirante/30*FR$4)))+(BM106+BM107+BM108+BO106+BO107+BO108)*Percapita/30*FR$4+(BM109+BO109)*Crechee/30*FR$4,IF(C106=1,IF(BM106+BM107+BM108+BN106+BN107+BN108+BO106+BO107+BO108+BP106+BP107+BP108&lt;=15,(BM106+BM107+BM108+BO106+BO107+BO108)*Percapita/30*FR$4,IF(BM106+BM107+BM108+BN106+BN107+BN108+BO106+BO107+BO108+BP106+BP107+BP108&gt;=16,Fixo/30*FR$4+(BM106+BM107+BM108+BN106+BN107+BN108+BO106+BO107+BO108+BP106+BP107-16)*Percapita/30*FR$4))))))</f>
        <v>0</v>
      </c>
      <c r="FS106" s="177">
        <f>IF(C106=4,SUM(BQ106+BQ107+BQ108+BS106+BS107+BS108)*Percapita/30*FS$4+(BR106+BR107+BR108+BT106+BT107+BT108)*Cadeirante/30*FS$4,IF(C106=3,IF(BQ109+BS109=10,Fixo/30*FS$4+(BQ106+BQ107+BQ108+BS106+BS107+BS108)*Percapita/30*FS$4+(BR109+BT109)*Cadeirante/30*FS$4,IF(BQ109+BS109&lt;=9,(BQ109+BS109)*Crechee/30*FS$4)+(BR109+BT109)*Cadeirante/30*FS$4+(BQ106+BQ107+BQ108+BS106+BS107+BS108)*Percapita/30*FS$4)+IF(BQ109+BS109&gt;=11,Fixo/30*FS$4+(BQ109+BS109-10)*Crechee/30*FS$4,0),IF(C106=2,IF(BR106+BR107+BR108+BR109+BT106+BT107+BT108+BT109=1,Cadeirante/30*FS$4,IF(BR106+BR107+BR108+BR109+BT106+BT107+BT108+BT109=2,Fixo/30*FS$4,IF(BR106+BR107+BR108+BR109+BT106+BT107+BT108+BT109&gt;2,Fixo/30*FS$4+(BR106+BR107+BR108+BR109+BT106+BT107+BT108+BT109-2)*Cadeirante/30*FS$4)))+(BQ106+BQ107+BQ108+BS106+BS107+BS108)*Percapita/30*FS$4+(BQ109+BS109)*Crechee/30*FS$4,IF(C106=1,IF(BQ106+BQ107+BQ108+BR106+BR107+BR108+BS106+BS107+BS108+BT106+BT107+BT108&lt;=15,(BQ106+BQ107+BQ108+BS106+BS107+BS108)*Percapita/30*FS$4,IF(BQ106+BQ107+BQ108+BR106+BR107+BR108+BS106+BS107+BS108+BT106+BT107+BT108&gt;=16,Fixo/30*FS$4+(BQ106+BQ107+BQ108+BR106+BR107+BR108+BS106+BS107+BS108+BT106+BT107-16)*Percapita/30*FS$4))))))</f>
        <v>0</v>
      </c>
      <c r="FT106" s="177">
        <f>IF(C106=4,SUM(BU106+BU107+BU108+BW106+BW107+BW108)*Percapita/30*FT$4+(BV106+BV107+BV108+BX106+BX107+BX108)*Cadeirante/30*FT$4,IF(C106=3,IF(BU109+BW109=10,Fixo/30*FT$4+(BU106+BU107+BU108+BW106+BW107+BW108)*Percapita/30*FT$4+(BV109+BX109)*Cadeirante/30*FT$4,IF(BU109+BW109&lt;=9,(BU109+BW109)*Crechee/30*FT$4)+(BV109+BX109)*Cadeirante/30*FT$4+(BU106+BU107+BU108+BW106+BW107+BW108)*Percapita/30*FT$4)+IF(BU109+BW109&gt;=11,Fixo/30*FT$4+(BU109+BW109-10)*Crechee/30*FT$4,0),IF(C106=2,IF(BV106+BV107+BV108+BV109+BX106+BX107+BX108+BX109=1,Cadeirante/30*FT$4,IF(BV106+BV107+BV108+BV109+BX106+BX107+BX108+BX109=2,Fixo/30*FT$4,IF(BV106+BV107+BV108+BV109+BX106+BX107+BX108+BX109&gt;2,Fixo/30*FT$4+(BV106+BV107+BV108+BV109+BX106+BX107+BX108+BX109-2)*Cadeirante/30*FT$4)))+(BU106+BU107+BU108+BW106+BW107+BW108)*Percapita/30*FT$4+(BU109+BW109)*Crechee/30*FT$4,IF(C106=1,IF(BU106+BU107+BU108+BV106+BV107+BV108+BW106+BW107+BW108+BX106+BX107+BX108&lt;=15,(BU106+BU107+BU108+BW106+BW107+BW108)*Percapita/30*FT$4,IF(BU106+BU107+BU108+BV106+BV107+BV108+BW106+BW107+BW108+BX106+BX107+BX108&gt;=16,Fixo/30*FT$4+(BU106+BU107+BU108+BV106+BV107+BV108+BW106+BW107+BW108+BX106+BX107-16)*Percapita/30*FT$4))))))</f>
        <v>0</v>
      </c>
      <c r="FU106" s="177">
        <f>IF(C106=4,SUM(BY106+BY107+BY108+CA106+CA107+CA108)*Percapita/30*FU$4+(BZ106+BZ107+BZ108+CB106+CB107+CB108)*Cadeirante/30*FU$4,IF(C106=3,IF(BY109+CA109=10,Fixo/30*FU$4+(BY106+BY107+BY108+CA106+CA107+CA108)*Percapita/30*FU$4+(BZ109+CB109)*Cadeirante/30*FU$4,IF(BY109+CA109&lt;=9,(BY109+CA109)*Crechee/30*FU$4)+(BZ109+CB109)*Cadeirante/30*FU$4+(BY106+BY107+BY108+CA106+CA107+CA108)*Percapita/30*FU$4)+IF(BY109+CA109&gt;=11,Fixo/30*FU$4+(BY109+CA109-10)*Crechee/30*FU$4,0),IF(C106=2,IF(BZ106+BZ107+BZ108+BZ109+CB106+CB107+CB108+CB109=1,Cadeirante/30*FU$4,IF(BZ106+BZ107+BZ108+BZ109+CB106+CB107+CB108+CB109=2,Fixo/30*FU$4,IF(BZ106+BZ107+BZ108+BZ109+CB106+CB107+CB108+CB109&gt;2,Fixo/30*FU$4+(BZ106+BZ107+BZ108+BZ109+CB106+CB107+CB108+CB109-2)*Cadeirante/30*FU$4)))+(BY106+BY107+BY108+CA106+CA107+CA108)*Percapita/30*FU$4+(BY109+CA109)*Crechee/30*FU$4,IF(C106=1,IF(BY106+BY107+BY108+BZ106+BZ107+BZ108+CA106+CA107+CA108+CB106+CB107+CB108&lt;=15,(BY106+BY107+BY108+CA106+CA107+CA108)*Percapita/30*FU$4,IF(BY106+BY107+BY108+BZ106+BZ107+BZ108+CA106+CA107+CA108+CB106+CB107+CB108&gt;=16,Fixo/30*FU$4+(BY106+BY107+BY108+BZ106+BZ107+BZ108+CA106+CA107+CA108+CB106+CB107-16)*Percapita/30*FU$4))))))</f>
        <v>0</v>
      </c>
      <c r="FV106" s="177">
        <f>IF(C106=4,SUM(CC106+CC107+CC108+CE106+CE107+CE108)*Percapita/30*FV$4+(CD106+CD107+CD108+CF106+CF107+CF108)*Cadeirante/30*FV$4,IF(C106=3,IF(CC109+CE109=10,Fixo/30*FV$4+(CC106+CC107+CC108+CE106+CE107+CE108)*Percapita/30*FV$4+(CD109+CF109)*Cadeirante/30*FV$4,IF(CC109+CE109&lt;=9,(CC109+CE109)*Crechee/30*FV$4)+(CD109+CF109)*Cadeirante/30*FV$4+(CC106+CC107+CC108+CE106+CE107+CE108)*Percapita/30*FV$4)+IF(CC109+CE109&gt;=11,Fixo/30*FV$4+(CC109+CE109-10)*Crechee/30*FV$4,0),IF(C106=2,IF(CD106+CD107+CD108+CD109+CF106+CF107+CF108+CF109=1,Cadeirante/30*FV$4,IF(CD106+CD107+CD108+CD109+CF106+CF107+CF108+CF109=2,Fixo/30*FV$4,IF(CD106+CD107+CD108+CD109+CF106+CF107+CF108+CF109&gt;2,Fixo/30*FV$4+(CD106+CD107+CD108+CD109+CF106+CF107+CF108+CF109-2)*Cadeirante/30*FV$4)))+(CC106+CC107+CC108+CE106+CE107+CE108)*Percapita/30*FV$4+(CC109+CE109)*Crechee/30*FV$4,IF(C106=1,IF(CC106+CC107+CC108+CD106+CD107+CD108+CE106+CE107+CE108+CF106+CF107+CF108&lt;=15,(CC106+CC107+CC108+CE106+CE107+CE108)*Percapita/30*FV$4,IF(CC106+CC107+CC108+CD106+CD107+CD108+CE106+CE107+CE108+CF106+CF107+CF108&gt;=16,Fixo/30*FV$4+(CC106+CC107+CC108+CD106+CD107+CD108+CE106+CE107+CE108+CF106+CF107-16)*Percapita/30*FV$4))))))</f>
        <v>0</v>
      </c>
      <c r="FW106" s="177">
        <f>IF(C106=4,SUM(CG106+CG107+CG108+CI106+CI107+CI108)*Percapita/30*FW$4+(CH106+CH107+CH108+CJ106+CJ107+CJ108)*Cadeirante/30*FW$4,IF(C106=3,IF(CG109+CI109=10,Fixo/30*FW$4+(CG106+CG107+CG108+CI106+CI107+CI108)*Percapita/30*FW$4+(CH109+CJ109)*Cadeirante/30*FW$4,IF(CG109+CI109&lt;=9,(CG109+CI109)*Crechee/30*FW$4)+(CH109+CJ109)*Cadeirante/30*FW$4+(CG106+CG107+CG108+CI106+CI107+CI108)*Percapita/30*FW$4)+IF(CG109+CI109&gt;=11,Fixo/30*FW$4+(CG109+CI109-10)*Crechee/30*FW$4,0),IF(C106=2,IF(CH106+CH107+CH108+CH109+CJ106+CJ107+CJ108+CJ109=1,Cadeirante/30*FW$4,IF(CH106+CH107+CH108+CH109+CJ106+CJ107+CJ108+CJ109=2,Fixo/30*FW$4,IF(CH106+CH107+CH108+CH109+CJ106+CJ107+CJ108+CJ109&gt;2,Fixo/30*FW$4+(CH106+CH107+CH108+CH109+CJ106+CJ107+CJ108+CJ109-2)*Cadeirante/30*FW$4)))+(CG106+CG107+CG108+CI106+CI107+CI108)*Percapita/30*FW$4+(CG109+CI109)*Crechee/30*FW$4,IF(C106=1,IF(CG106+CG107+CG108+CH106+CH107+CH108+CI106+CI107+CI108+CJ106+CJ107+CJ108&lt;=15,(CG106+CG107+CG108+CI106+CI107+CI108)*Percapita/30*FW$4,IF(CG106+CG107+CG108+CH106+CH107+CH108+CI106+CI107+CI108+CJ106+CJ107+CJ108&gt;=16,Fixo/30*FW$4+(CG106+CG107+CG108+CH106+CH107+CH108+CI106+CI107+CI108+CJ106+CJ107-16)*Percapita/30*FW$4))))))</f>
        <v>0</v>
      </c>
      <c r="FX106" s="177">
        <f>IF(C106=4,SUM(CK106+CK107+CK108+CM106+CM107+CM108)*Percapita/30*FX$4+(CL106+CL107+CL108+CN106+CN107+CN108)*Cadeirante/30*FX$4,IF(C106=3,IF(CK109+CM109=10,Fixo/30*FX$4+(CK106+CK107+CK108+CM106+CM107+CM108)*Percapita/30*FX$4+(CL109+CN109)*Cadeirante/30*FX$4,IF(CK109+CM109&lt;=9,(CK109+CM109)*Crechee/30*FX$4)+(CL109+CN109)*Cadeirante/30*FX$4+(CK106+CK107+CK108+CM106+CM107+CM108)*Percapita/30*FX$4)+IF(CK109+CM109&gt;=11,Fixo/30*FX$4+(CK109+CM109-10)*Crechee/30*FX$4,0),IF(C106=2,IF(CL106+CL107+CL108+CL109+CN106+CN107+CN108+CN109=1,Cadeirante/30*FX$4,IF(CL106+CL107+CL108+CL109+CN106+CN107+CN108+CN109=2,Fixo/30*FX$4,IF(CL106+CL107+CL108+CL109+CN106+CN107+CN108+CN109&gt;2,Fixo/30*FX$4+(CL106+CL107+CL108+CL109+CN106+CN107+CN108+CN109-2)*Cadeirante/30*FX$4)))+(CK106+CK107+CK108+CM106+CM107+CM108)*Percapita/30*FX$4+(CK109+CM109)*Crechee/30*FX$4,IF(C106=1,IF(CK106+CK107+CK108+CL106+CL107+CL108+CM106+CM107+CM108+CN106+CN107+CN108&lt;=15,(CK106+CK107+CK108+CM106+CM107+CM108)*Percapita/30*FX$4,IF(CK106+CK107+CK108+CL106+CL107+CL108+CM106+CM107+CM108+CN106+CN107+CN108&gt;=16,Fixo/30*FX$4+(CK106+CK107+CK108+CL106+CL107+CL108+CM106+CM107+CM108+CN106+CN107-16)*Percapita/30*FX$4))))))</f>
        <v>0</v>
      </c>
      <c r="FY106" s="177">
        <f>IF(C106=4,SUM(CO106+CO107+CO108+CQ106+CQ107+CQ108)*Percapita/30*FY$4+(CP106+CP107+CP108+CR106+CR107+CR108)*Cadeirante/30*FY$4,IF(C106=3,IF(CO109+CQ109=10,Fixo/30*FY$4+(CO106+CO107+CO108+CQ106+CQ107+CQ108)*Percapita/30*FY$4+(CP109+CR109)*Cadeirante/30*FY$4,IF(CO109+CQ109&lt;=9,(CO109+CQ109)*Crechee/30*FY$4)+(CP109+CR109)*Cadeirante/30*FY$4+(CO106+CO107+CO108+CQ106+CQ107+CQ108)*Percapita/30*FY$4)+IF(CO109+CQ109&gt;=11,Fixo/30*FY$4+(CO109+CQ109-10)*Crechee/30*FY$4,0),IF(C106=2,IF(CP106+CP107+CP108+CP109+CR106+CR107+CR108+CR109=1,Cadeirante/30*FY$4,IF(CP106+CP107+CP108+CP109+CR106+CR107+CR108+CR109=2,Fixo/30*FY$4,IF(CP106+CP107+CP108+CP109+CR106+CR107+CR108+CR109&gt;2,Fixo/30*FY$4+(CP106+CP107+CP108+CP109+CR106+CR107+CR108+CR109-2)*Cadeirante/30*FY$4)))+(CO106+CO107+CO108+CQ106+CQ107+CQ108)*Percapita/30*FY$4+(CO109+CQ109)*Crechee/30*FY$4,IF(C106=1,IF(CO106+CO107+CO108+CP106+CP107+CP108+CQ106+CQ107+CQ108+CR106+CR107+CR108&lt;=15,(CO106+CO107+CO108+CQ106+CQ107+CQ108)*Percapita/30*FY$4,IF(CO106+CO107+CO108+CP106+CP107+CP108+CQ106+CQ107+CQ108+CR106+CR107+CR108&gt;=16,Fixo/30*FY$4+(CO106+CO107+CO108+CP106+CP107+CP108+CQ106+CQ107+CQ108+CR106+CR107-16)*Percapita/30*FY$4))))))</f>
        <v>0</v>
      </c>
      <c r="FZ106" s="177">
        <f>IF(C106=4,SUM(CS106+CS107+CS108+CU106+CU107+CU108)*Percapita/30*FZ$4+(CT106+CT107+CT108+CV106+CV107+CV108)*Cadeirante/30*FZ$4,IF(C106=3,IF(CS109+CU109=10,Fixo/30*FZ$4+(CS106+CS107+CS108+CU106+CU107+CU108)*Percapita/30*FZ$4+(CT109+CV109)*Cadeirante/30*FZ$4,IF(CS109+CU109&lt;=9,(CS109+CU109)*Crechee/30*FZ$4)+(CT109+CV109)*Cadeirante/30*FZ$4+(CS106+CS107+CS108+CU106+CU107+CU108)*Percapita/30*FZ$4)+IF(CS109+CU109&gt;=11,Fixo/30*FZ$4+(CS109+CU109-10)*Crechee/30*FZ$4,0),IF(C106=2,IF(CT106+CT107+CT108+CT109+CV106+CV107+CV108+CV109=1,Cadeirante/30*FZ$4,IF(CT106+CT107+CT108+CT109+CV106+CV107+CV108+CV109=2,Fixo/30*FZ$4,IF(CT106+CT107+CT108+CT109+CV106+CV107+CV108+CV109&gt;2,Fixo/30*FZ$4+(CT106+CT107+CT108+CT109+CV106+CV107+CV108+CV109-2)*Cadeirante/30*FZ$4)))+(CS106+CS107+CS108+CU106+CU107+CU108)*Percapita/30*FZ$4+(CS109+CU109)*Crechee/30*FZ$4,IF(C106=1,IF(CS106+CS107+CS108+CT106+CT107+CT108+CU106+CU107+CU108+CV106+CV107+CV108&lt;=15,(CS106+CS107+CS108+CU106+CU107+CU108)*Percapita/30*FZ$4,IF(CS106+CS107+CS108+CT106+CT107+CT108+CU106+CU107+CU108+CV106+CV107+CV108&gt;=16,Fixo/30*FZ$4+(CS106+CS107+CS108+CT106+CT107+CT108+CU106+CU107+CU108+CV106+CV107-16)*Percapita/30*FZ$4))))))</f>
        <v>0</v>
      </c>
      <c r="GA106" s="177">
        <f>IF(C106=4,SUM(CW106+CW107+CW108+CY106+CY107+CY108)*Percapita/30*GA$4+(CX106+CX107+CX108+CZ106+CZ107+CZ108)*Cadeirante/30*GA$4,IF(C106=3,IF(CW109+CY109=10,Fixo/30*GA$4+(CW106+CW107+CW108+CY106+CY107+CY108)*Percapita/30*GA$4+(CX109+CZ109)*Cadeirante/30*GA$4,IF(CW109+CY109&lt;=9,(CW109+CY109)*Crechee/30*GA$4)+(CX109+CZ109)*Cadeirante/30*GA$4+(CW106+CW107+CW108+CY106+CY107+CY108)*Percapita/30*GA$4)+IF(CW109+CY109&gt;=11,Fixo/30*GA$4+(CW109+CY109-10)*Crechee/30*GA$4,0),IF(C106=2,IF(CX106+CX107+CX108+CX109+CZ106+CZ107+CZ108+CZ109=1,Cadeirante/30*GA$4,IF(CX106+CX107+CX108+CX109+CZ106+CZ107+CZ108+CZ109=2,Fixo/30*GA$4,IF(CX106+CX107+CX108+CX109+CZ106+CZ107+CZ108+CZ109&gt;2,Fixo/30*GA$4+(CX106+CX107+CX108+CX109+CZ106+CZ107+CZ108+CZ109-2)*Cadeirante/30*GA$4)))+(CW106+CW107+CW108+CY106+CY107+CY108)*Percapita/30*GA$4+(CW109+CY109)*Crechee/30*GA$4,IF(C106=1,IF(CW106+CW107+CW108+CX106+CX107+CX108+CY106+CY107+CY108+CZ106+CZ107+CZ108&lt;=15,(CW106+CW107+CW108+CY106+CY107+CY108)*Percapita/30*GA$4,IF(CW106+CW107+CW108+CX106+CX107+CX108+CY106+CY107+CY108+CZ106+CZ107+CZ108&gt;=16,Fixo/30*GA$4+(CW106+CW107+CW108+CX106+CX107+CX108+CY106+CY107+CY108+CZ106+CZ107-16)*Percapita/30*GA$4))))))</f>
        <v>0</v>
      </c>
      <c r="GB106" s="177">
        <f>IF(C106=4,SUM(DA106+DA107+DA108+DC106+DC107+DC108)*Percapita/30*GB$4+(DB106+DB107+DB108+DD106+DD107+DD108)*Cadeirante/30*GB$4,IF(C106=3,IF(DA109+DC109=10,Fixo/30*GB$4+(DA106+DA107+DA108+DC106+DC107+DC108)*Percapita/30*GB$4+(DB109+DD109)*Cadeirante/30*GB$4,IF(DA109+DC109&lt;=9,(DA109+DC109)*Crechee/30*GB$4)+(DB109+DD109)*Cadeirante/30*GB$4+(DA106+DA107+DA108+DC106+DC107+DC108)*Percapita/30*GB$4)+IF(DA109+DC109&gt;=11,Fixo/30*GB$4+(DA109+DC109-10)*Crechee/30*GB$4,0),IF(C106=2,IF(DB106+DB107+DB108+DB109+DD106+DD107+DD108+DD109=1,Cadeirante/30*GB$4,IF(DB106+DB107+DB108+DB109+DD106+DD107+DD108+DD109=2,Fixo/30*GB$4,IF(DB106+DB107+DB108+DB109+DD106+DD107+DD108+DD109&gt;2,Fixo/30*GB$4+(DB106+DB107+DB108+DB109+DD106+DD107+DD108+DD109-2)*Cadeirante/30*GB$4)))+(DA106+DA107+DA108+DC106+DC107+DC108)*Percapita/30*GB$4+(DA109+DC109)*Crechee/30*GB$4,IF(C106=1,IF(DA106+DA107+DA108+DB106+DB107+DB108+DC106+DC107+DC108+DD106+DD107+DD108&lt;=15,(DA106+DA107+DA108+DC106+DC107+DC108)*Percapita/30*GB$4,IF(DA106+DA107+DA108+DB106+DB107+DB108+DC106+DC107+DC108+DD106+DD107+DD108&gt;=16,Fixo/30*GB$4+(DA106+DA107+DA108+DB106+DB107+DB108+DC106+DC107+DC108+DD106+DD107-16)*Percapita/30*GB$4))))))</f>
        <v>0</v>
      </c>
      <c r="GC106" s="177">
        <f>IF(C106=4,SUM(DE106+DE107+DE108+DG106+DG107+DG108)*Percapita/30*GC$4+(DF106+DF107+DF108+DH106+DH107+DH108)*Cadeirante/30*GC$4,IF(C106=3,IF(DE109+DG109=10,Fixo/30*GC$4+(DE106+DE107+DE108+DG106+DG107+DG108)*Percapita/30*GC$4+(DF109+DH109)*Cadeirante/30*GC$4,IF(DE109+DG109&lt;=9,(DE109+DG109)*Crechee/30*GC$4)+(DF109+DH109)*Cadeirante/30*GC$4+(DE106+DE107+DE108+DG106+DG107+DG108)*Percapita/30*GC$4)+IF(DE109+DG109&gt;=11,Fixo/30*GC$4+(DE109+DG109-10)*Crechee/30*GC$4,0),IF(C106=2,IF(DF106+DF107+DF108+DF109+DH106+DH107+DH108+DH109=1,Cadeirante/30*GC$4,IF(DF106+DF107+DF108+DF109+DH106+DH107+DH108+DH109=2,Fixo/30*GC$4,IF(DF106+DF107+DF108+DF109+DH106+DH107+DH108+DH109&gt;2,Fixo/30*GC$4+(DF106+DF107+DF108+DF109+DH106+DH107+DH108+DH109-2)*Cadeirante/30*GC$4)))+(DE106+DE107+DE108+DG106+DG107+DG108)*Percapita/30*GC$4+(DE109+DG109)*Crechee/30*GC$4,IF(C106=1,IF(DE106+DE107+DE108+DF106+DF107+DF108+DG106+DG107+DG108+DH106+DH107+DH108&lt;=15,(DE106+DE107+DE108+DG106+DG107+DG108)*Percapita/30*GC$4,IF(DE106+DE107+DE108+DF106+DF107+DF108+DG106+DG107+DG108+DH106+DH107+DH108&gt;=16,Fixo/30*GC$4+(DE106+DE107+DE108+DF106+DF107+DF108+DG106+DG107+DG108+DH106+DH107-16)*Percapita/30*GC$4))))))</f>
        <v>0</v>
      </c>
      <c r="GD106" s="177">
        <f>IF(C106=4,SUM(DI106+DI107+DI108+DK106+DK107+DK108)*Percapita/30*GD$4+(DJ106+DJ107+DJ108+DL106+DL107+DL108)*Cadeirante/30*GD$4,IF(C106=3,IF(DI109+DK109=10,Fixo/30*GD$4+(DI106+DI107+DI108+DK106+DK107+DK108)*Percapita/30*GD$4+(DJ109+DL109)*Cadeirante/30*GD$4,IF(DI109+DK109&lt;=9,(DI109+DK109)*Crechee/30*GD$4)+(DJ109+DL109)*Cadeirante/30*GD$4+(DI106+DI107+DI108+DK106+DK107+DK108)*Percapita/30*GD$4)+IF(DI109+DK109&gt;=11,Fixo/30*GD$4+(DI109+DK109-10)*Crechee/30*GD$4,0),IF(C106=2,IF(DJ106+DJ107+DJ108+DJ109+DL106+DL107+DL108+DL109=1,Cadeirante/30*GD$4,IF(DJ106+DJ107+DJ108+DJ109+DL106+DL107+DL108+DL109=2,Fixo/30*GD$4,IF(DJ106+DJ107+DJ108+DJ109+DL106+DL107+DL108+DL109&gt;2,Fixo/30*GD$4+(DJ106+DJ107+DJ108+DJ109+DL106+DL107+DL108+DL109-2)*Cadeirante/30*GD$4)))+(DI106+DI107+DI108+DK106+DK107+DK108)*Percapita/30*GD$4+(DI109+DK109)*Crechee/30*GD$4,IF(C106=1,IF(DI106+DI107+DI108+DJ106+DJ107+DJ108+DK106+DK107+DK108+DL106+DL107+DL108&lt;=15,(DI106+DI107+DI108+DK106+DK107+DK108)*Percapita/30*GD$4,IF(DI106+DI107+DI108+DJ106+DJ107+DJ108+DK106+DK107+DK108+DL106+DL107+DL108&gt;=16,Fixo/30*GD$4+(DI106+DI107+DI108+DJ106+DJ107+DJ108+DK106+DK107+DK108+DL106+DL107-16)*Percapita/30*GD$4))))))</f>
        <v>0</v>
      </c>
      <c r="GE106" s="177">
        <f>IF(C106=4,SUM(DM106+DM107+DM108+DO106+DO107+DO108)*Percapita/30*GE$4+(DN106+DN107+DN108+DP106+DP107+DP108)*Cadeirante/30*GE$4,IF(C106=3,IF(DM109+DO109=10,Fixo/30*GE$4+(DM106+DM107+DM108+DO106+DO107+DO108)*Percapita/30*GE$4+(DN109+DP109)*Cadeirante/30*GE$4,IF(DM109+DO109&lt;=9,(DM109+DO109)*Crechee/30*GE$4)+(DN109+DP109)*Cadeirante/30*GE$4+(DM106+DM107+DM108+DO106+DO107+DO108)*Percapita/30*GE$4)+IF(DM109+DO109&gt;=11,Fixo/30*GE$4+(DM109+DO109-10)*Crechee/30*GE$4,0),IF(C106=2,IF(DN106+DN107+DN108+DN109+DP106+DP107+DP108+DP109=1,Cadeirante/30*GE$4,IF(DN106+DN107+DN108+DN109+DP106+DP107+DP108+DP109=2,Fixo/30*GE$4,IF(DN106+DN107+DN108+DN109+DP106+DP107+DP108+DP109&gt;2,Fixo/30*GE$4+(DN106+DN107+DN108+DN109+DP106+DP107+DP108+DP109-2)*Cadeirante/30*GE$4)))+(DM106+DM107+DM108+DO106+DO107+DO108)*Percapita/30*GE$4+(DM109+DO109)*Crechee/30*GE$4,IF(C106=1,IF(DM106+DM107+DM108+DN106+DN107+DN108+DO106+DO107+DO108+DP106+DP107+DP108&lt;=15,(DM106+DM107+DM108+DO106+DO107+DO108)*Percapita/30*GE$4,IF(DM106+DM107+DM108+DN106+DN107+DN108+DO106+DO107+DO108+DP106+DP107+DP108&gt;=16,Fixo/30*GE$4+(DM106+DM107+DM108+DN106+DN107+DN108+DO106+DO107+DO108+DP106+DP107-16)*Percapita/30*GE$4))))))</f>
        <v>0</v>
      </c>
      <c r="GF106" s="177">
        <f>IF(C106=4,SUM(DQ106+DQ107+DQ108+DS106+DS107+DS108)*Percapita/30*GF$4+(DR106+DR107+DR108+DT106+DT107+DT108)*Cadeirante/30*GF$4,IF(C106=3,IF(DQ109+DS109=10,Fixo/30*GF$4+(DQ106+DQ107+DQ108+DS106+DS107+DS108)*Percapita/30*GF$4+(DR109+DT109)*Cadeirante/30*GF$4,IF(DQ109+DS109&lt;=9,(DQ109+DS109)*Crechee/30*GF$4)+(DR109+DT109)*Cadeirante/30*GF$4+(DQ106+DQ107+DQ108+DS106+DS107+DS108)*Percapita/30*GF$4)+IF(DQ109+DS109&gt;=11,Fixo/30*GF$4+(DQ109+DS109-10)*Crechee/30*GF$4,0),IF(C106=2,IF(DR106+DR107+DR108+DR109+DT106+DT107+DT108+DT109=1,Cadeirante/30*GF$4,IF(DR106+DR107+DR108+DR109+DT106+DT107+DT108+DT109=2,Fixo/30*GF$4,IF(DR106+DR107+DR108+DR109+DT106+DT107+DT108+DT109&gt;2,Fixo/30*GF$4+(DR106+DR107+DR108+DR109+DT106+DT107+DT108+DT109-2)*Cadeirante/30*GF$4)))+(DQ106+DQ107+DQ108+DS106+DS107+DS108)*Percapita/30*GF$4+(DQ109+DS109)*Crechee/30*GF$4,IF(C106=1,IF(DQ106+DQ107+DQ108+DR106+DR107+DR108+DS106+DS107+DS108+DT106+DT107+DT108&lt;=15,(DQ106+DQ107+DQ108+DS106+DS107+DS108)*Percapita/30*GF$4,IF(DQ106+DQ107+DQ108+DR106+DR107+DR108+DS106+DS107+DS108+DT106+DT107+DT108&gt;=16,Fixo/30*GF$4+(DQ106+DQ107+DQ108+DR106+DR107+DR108+DS106+DS107+DS108+DT106+DT107-16)*Percapita/30*GF$4))))))</f>
        <v>0</v>
      </c>
      <c r="GG106" s="177">
        <f>IF(C106=4,SUM(DU106+DU107+DU108+DW106+DW107+DW108)*Percapita/30*GG$4+(DV106+DV107+DV108+DX106+DX107+DX108)*Cadeirante/30*GG$4,IF(C106=3,IF(DU109+DW109=10,Fixo/30*GG$4+(DU106+DU107+DU108+DW106+DW107+DW108)*Percapita/30*GG$4+(DV109+DX109)*Cadeirante/30*GG$4,IF(DU109+DW109&lt;=9,(DU109+DW109)*Crechee/30*GG$4)+(DV109+DX109)*Cadeirante/30*GG$4+(DU106+DU107+DU108+DW106+DW107+DW108)*Percapita/30*GG$4)+IF(DU109+DW109&gt;=11,Fixo/30*GG$4+(DU109+DW109-10)*Crechee/30*GG$4,0),IF(C106=2,IF(DV106+DV107+DV108+DV109+DX106+DX107+DX108+DX109=1,Cadeirante/30*GG$4,IF(DV106+DV107+DV108+DV109+DX106+DX107+DX108+DX109=2,Fixo/30*GG$4,IF(DV106+DV107+DV108+DV109+DX106+DX107+DX108+DX109&gt;2,Fixo/30*GG$4+(DV106+DV107+DV108+DV109+DX106+DX107+DX108+DX109-2)*Cadeirante/30*GG$4)))+(DU106+DU107+DU108+DW106+DW107+DW108)*Percapita/30*GG$4+(DU109+DW109)*Crechee/30*GG$4,IF(C106=1,IF(DU106+DU107+DU108+DV106+DV107+DV108+DW106+DW107+DW108+DX106+DX107+DX108&lt;=15,(DU106+DU107+DU108+DW106+DW107+DW108)*Percapita/30*GG$4,IF(DU106+DU107+DU108+DV106+DV107+DV108+DW106+DW107+DW108+DX106+DX107+DX108&gt;=16,Fixo/30*GG$4+(DU106+DU107+DU108+DV106+DV107+DV108+DW106+DW107+DW108+DX106+DX107-16)*Percapita/30*GG$4))))))</f>
        <v>0</v>
      </c>
      <c r="GH106" s="177">
        <f>IF(C106=4,SUM(DY106+DY107+DY108+EA106+EA107+EA108)*Percapita/30*GH$4+(DZ106+DZ107+DZ108+EB106+EB107+EB108)*Cadeirante/30*GH$4,IF(C106=3,IF(DY109+EA109=10,Fixo/30*GH$4+(DY106+DY107+DY108+EA106+EA107+EA108)*Percapita/30*GH$4+(DZ109+EB109)*Cadeirante/30*GH$4,IF(DY109+EA109&lt;=9,(DY109+EA109)*Crechee/30*GH$4)+(DZ109+EB109)*Cadeirante/30*GH$4+(DY106+DY107+DY108+EA106+EA107+EA108)*Percapita/30*GH$4)+IF(DY109+EA109&gt;=11,Fixo/30*GH$4+(DY109+EA109-10)*Crechee/30*GH$4,0),IF(C106=2,IF(DZ106+DZ107+DZ108+DZ109+EB106+EB107+EB108+EB109=1,Cadeirante/30*GH$4,IF(DZ106+DZ107+DZ108+DZ109+EB106+EB107+EB108+EB109=2,Fixo/30*GH$4,IF(DZ106+DZ107+DZ108+DZ109+EB106+EB107+EB108+EB109&gt;2,Fixo/30*GH$4+(DZ106+DZ107+DZ108+DZ109+EB106+EB107+EB108+EB109-2)*Cadeirante/30*GH$4)))+(DY106+DY107+DY108+EA106+EA107+EA108)*Percapita/30*GH$4+(DY109+EA109)*Crechee/30*GH$4,IF(C106=1,IF(DY106+DY107+DY108+DZ106+DZ107+DZ108+EA106+EA107+EA108+EB106+EB107+EB108&lt;=15,(DY106+DY107+DY108+EA106+EA107+EA108)*Percapita/30*GH$4,IF(DY106+DY107+DY108+DZ106+DZ107+DZ108+EA106+EA107+EA108+EB106+EB107+EB108&gt;=16,Fixo/30*GH$4+(DY106+DY107+DY108+DZ106+DZ107+DZ108+EA106+EA107+EA108+EB106+EB107-16)*Percapita/30*GH$4))))))</f>
        <v>0</v>
      </c>
      <c r="GI106" s="177">
        <f>IF(C106=4,SUM(EC106+EC107+EC108+EE106+EE107+EE108)*Percapita/30*GI$4+(ED106+ED107+ED108+EF106+EF107+EF108)*Cadeirante/30*GI$4,IF(C106=3,IF(EC109+EE109=10,Fixo/30*GI$4+(EC106+EC107+EC108+EE106+EE107+EE108)*Percapita/30*GI$4+(ED109+EF109)*Cadeirante/30*GI$4,IF(EC109+EE109&lt;=9,(EC109+EE109)*Crechee/30*GI$4)+(ED109+EF109)*Cadeirante/30*GI$4+(EC106+EC107+EC108+EE106+EE107+EE108)*Percapita/30*GI$4)+IF(EC109+EE109&gt;=11,Fixo/30*GI$4+(EC109+EE109-10)*Crechee/30*GI$4,0),IF(C106=2,IF(ED106+ED107+ED108+ED109+EF106+EF107+EF108+EF109=1,Cadeirante/30*GI$4,IF(ED106+ED107+ED108+ED109+EF106+EF107+EF108+EF109=2,Fixo/30*GI$4,IF(ED106+ED107+ED108+ED109+EF106+EF107+EF108+EF109&gt;2,Fixo/30*GI$4+(ED106+ED107+ED108+ED109+EF106+EF107+EF108+EF109-2)*Cadeirante/30*GI$4)))+(EC106+EC107+EC108+EE106+EE107+EE108)*Percapita/30*GI$4+(EC109+EE109)*Crechee/30*GI$4,IF(C106=1,IF(EC106+EC107+EC108+ED106+ED107+ED108+EE106+EE107+EE108+EF106+EF107+EF108&lt;=15,(EC106+EC107+EC108+EE106+EE107+EE108)*Percapita/30*GI$4,IF(EC106+EC107+EC108+ED106+ED107+ED108+EE106+EE107+EE108+EF106+EF107+EF108&gt;=16,Fixo/30*GI$4+(EC106+EC107+EC108+ED106+ED107+ED108+EE106+EE107+EE108+EF106+EF107-16)*Percapita/30*GI$4))))))</f>
        <v>0</v>
      </c>
      <c r="GJ106" s="177">
        <f>IF(C106=4,SUM(EG106+EG107+EG108+EI106+EI107+EI108)*Percapita/30*GJ$4+(EH106+EH107+EH108+EJ106+EJ107+EJ108)*Cadeirante/30*GJ$4,IF(C106=3,IF(EG109+EI109=10,Fixo/30*GJ$4+(EG106+EG107+EG108+EI106+EI107+EI108)*Percapita/30*GJ$4+(EH109+EJ109)*Cadeirante/30*GJ$4,IF(EG109+EI109&lt;=9,(EG109+EI109)*Crechee/30*GJ$4)+(EH109+EJ109)*Cadeirante/30*GJ$4+(EG106+EG107+EG108+EI106+EI107+EI108)*Percapita/30*GJ$4)+IF(EG109+EI109&gt;=11,Fixo/30*GJ$4+(EG109+EI109-10)*Crechee/30*GJ$4,0),IF(C106=2,IF(EH106+EH107+EH108+EH109+EJ106+EJ107+EJ108+EJ109=1,Cadeirante/30*GJ$4,IF(EH106+EH107+EH108+EH109+EJ106+EJ107+EJ108+EJ109=2,Fixo/30*GJ$4,IF(EH106+EH107+EH108+EH109+EJ106+EJ107+EJ108+EJ109&gt;2,Fixo/30*GJ$4+(EH106+EH107+EH108+EH109+EJ106+EJ107+EJ108+EJ109-2)*Cadeirante/30*GJ$4)))+(EG106+EG107+EG108+EI106+EI107+EI108)*Percapita/30*GJ$4+(EG109+EI109)*Crechee/30*GJ$4,IF(C106=1,IF(EG106+EG107+EG108+EH106+EH107+EH108+EI106+EI107+EI108+EJ106+EJ107+EJ108&lt;=15,(EG106+EG107+EG108+EI106+EI107+EI108)*Percapita/30*GJ$4,IF(EG106+EG107+EG108+EH106+EH107+EH108+EI106+EI107+EI108+EJ106+EJ107+EJ108&gt;=16,Fixo/30*GJ$4+(EG106+EG107+EG108+EH106+EH107+EH108+EI106+EI107+EI108+EJ106+EJ107-16)*Percapita/30*GJ$4))))))</f>
        <v>0</v>
      </c>
      <c r="GK106" s="178"/>
      <c r="GL106" s="103">
        <f t="shared" si="102"/>
        <v>0</v>
      </c>
      <c r="GM106" s="124"/>
      <c r="GN106" s="104">
        <f>SUMIF(V106:V109,"&lt;0")*Cadeirante/30*GN$4+SUMIF(X106:X109,"&lt;0")*Cadeirante/30*GN$4</f>
        <v>0</v>
      </c>
      <c r="GO106" s="104">
        <f>SUMIF(Z106:Z109,"&lt;0")*Cadeirante/30*GO$4+SUMIF(AB106:AB109,"&lt;0")*Cadeirante/30*GO$4</f>
        <v>0</v>
      </c>
      <c r="GP106" s="104">
        <f>SUMIF(AD106:AD109,"&lt;0")*Cadeirante/30*GP$4+SUMIF(AF106:AF109,"&lt;0")*Cadeirante/30*GP$4</f>
        <v>0</v>
      </c>
      <c r="GQ106" s="104">
        <f>SUMIF(AH106:AH109,"&lt;0")*Cadeirante/30*GQ$4+SUMIF(AJ106:AJ109,"&lt;0")*Cadeirante/30*GQ$4</f>
        <v>0</v>
      </c>
      <c r="GR106" s="104">
        <f>SUMIF(AL106:AL109,"&lt;0")*Cadeirante/30*GR$4+SUMIF(AN106:AN109,"&lt;0")*Cadeirante/30*GR$4</f>
        <v>0</v>
      </c>
      <c r="GS106" s="104">
        <f>SUMIF(AP106:AP109,"&lt;0")*Cadeirante/30*GS$4+SUMIF(AR106:AR109,"&lt;0")*Cadeirante/30*GS$4</f>
        <v>0</v>
      </c>
      <c r="GT106" s="104">
        <f>SUMIF(AT106:AT109,"&lt;0")*Cadeirante/30*GT$4+SUMIF(AV106:AV109,"&lt;0")*Cadeirante/30*GT$4</f>
        <v>0</v>
      </c>
      <c r="GU106" s="104">
        <f>SUMIF(AX106:AX109,"&lt;0")*Cadeirante/30*GU$4+SUMIF(AZ106:AZ109,"&lt;0")*Cadeirante/30*GU$4</f>
        <v>0</v>
      </c>
      <c r="GV106" s="104">
        <f>SUMIF(BB106:BB109,"&lt;0")*Cadeirante/30*GV$4+SUMIF(BD106:BD109,"&lt;0")*Cadeirante/30*GV$4</f>
        <v>0</v>
      </c>
      <c r="GW106" s="104">
        <f>SUMIF(BF106:BF109,"&lt;0")*Cadeirante/30*GW$4+SUMIF(BH106:BH109,"&lt;0")*Cadeirante/30*GW$4</f>
        <v>0</v>
      </c>
      <c r="GX106" s="104">
        <f>SUMIF(BJ106:BJ109,"&lt;0")*Cadeirante/30*GX$4+SUMIF(BL106:BL109,"&lt;0")*Cadeirante/30*GX$4</f>
        <v>0</v>
      </c>
      <c r="GY106" s="104">
        <f>SUMIF(BN106:BN109,"&lt;0")*Cadeirante/30*GY$4+SUMIF(BP106:BP109,"&lt;0")*Cadeirante/30*GY$4</f>
        <v>0</v>
      </c>
      <c r="GZ106" s="104">
        <f>SUMIF(BR106:BR109,"&lt;0")*Cadeirante/30*GZ$4+SUMIF(BT106:BT109,"&lt;0")*Cadeirante/30*GZ$4</f>
        <v>0</v>
      </c>
      <c r="HA106" s="104">
        <f>SUMIF(BV106:BV109,"&lt;0")*Cadeirante/30*HA$4+SUMIF(BX106:BX109,"&lt;0")*Cadeirante/30*HA$4</f>
        <v>0</v>
      </c>
      <c r="HB106" s="104">
        <f>SUMIF(BZ106:BZ109,"&lt;0")*Cadeirante/30*HB$4+SUMIF(CB106:CB109,"&lt;0")*Cadeirante/30*HB$4</f>
        <v>0</v>
      </c>
      <c r="HC106" s="104">
        <f>SUMIF(CD106:CD109,"&lt;0")*Cadeirante/30*HC$4+SUMIF(CF106:CF109,"&lt;0")*Cadeirante/30*HC$4</f>
        <v>0</v>
      </c>
      <c r="HD106" s="104">
        <f>SUMIF(CH106:CH109,"&lt;0")*Cadeirante/30*HD$4+SUMIF(CJ106:CJ109,"&lt;0")*Cadeirante/30*HD$4</f>
        <v>0</v>
      </c>
      <c r="HE106" s="104">
        <f>SUMIF(CL106:CL109,"&lt;0")*Cadeirante/30*HE$4+SUMIF(CN106:CN109,"&lt;0")*Cadeirante/30*HE$4</f>
        <v>0</v>
      </c>
      <c r="HF106" s="104">
        <f>SUMIF(CP106:CP109,"&lt;0")*Cadeirante/30*HF$4+SUMIF(CR106:CR109,"&lt;0")*Cadeirante/30*HF$4</f>
        <v>0</v>
      </c>
      <c r="HG106" s="104">
        <f>SUMIF(CT106:CT109,"&lt;0")*Cadeirante/30*HG$4+SUMIF(CV106:CV109,"&lt;0")*Cadeirante/30*HG$4</f>
        <v>0</v>
      </c>
      <c r="HH106" s="104">
        <f>SUMIF(CX106:CX109,"&lt;0")*Cadeirante/30*HH$4+SUMIF(CZ106:CZ109,"&lt;0")*Cadeirante/30*HH$4</f>
        <v>0</v>
      </c>
      <c r="HI106" s="104">
        <f>SUMIF(DB106:DB109,"&lt;0")*Cadeirante/30*HI$4+SUMIF(DD106:DD109,"&lt;0")*Cadeirante/30*HI$4</f>
        <v>0</v>
      </c>
      <c r="HJ106" s="104">
        <f>SUMIF(DF106:DF109,"&lt;0")*Cadeirante/30*HJ$4+SUMIF(DH106:DH109,"&lt;0")*Cadeirante/30*HJ$4</f>
        <v>0</v>
      </c>
      <c r="HK106" s="104">
        <f>SUMIF(DJ106:DJ109,"&lt;0")*Cadeirante/30*HK$4+SUMIF(DL106:DL109,"&lt;0")*Cadeirante/30*HK$4</f>
        <v>0</v>
      </c>
      <c r="HL106" s="104">
        <f>SUMIF(DN106:DN109,"&lt;0")*Cadeirante/30*HL$4+SUMIF(DP106:DP109,"&lt;0")*Cadeirante/30*HL$4</f>
        <v>0</v>
      </c>
      <c r="HM106" s="104">
        <f>SUMIF(DR106:DR109,"&lt;0")*Cadeirante/30*HM$4+SUMIF(DT106:DT109,"&lt;0")*Cadeirante/30*HM$4</f>
        <v>0</v>
      </c>
      <c r="HN106" s="104">
        <f>SUMIF(DV106:DV109,"&lt;0")*Cadeirante/30*HN$4+SUMIF(DX106:DX109,"&lt;0")*Cadeirante/30*HN$4</f>
        <v>0</v>
      </c>
      <c r="HO106" s="104">
        <f>SUMIF(DZ106:DZ109,"&lt;0")*Cadeirante/30*HO$4+SUMIF(EB106:EB109,"&lt;0")*Cadeirante/30*HO$4</f>
        <v>0</v>
      </c>
      <c r="HP106" s="104">
        <f>SUMIF(ED106:ED109,"&lt;0")*Cadeirante/30*HP$4+SUMIF(EF106:EF109,"&lt;0")*Cadeirante/30*HP$4</f>
        <v>0</v>
      </c>
      <c r="HQ106" s="64"/>
      <c r="HR106" s="64"/>
      <c r="HS106" s="64"/>
      <c r="HT106" s="64"/>
      <c r="HU106" s="64"/>
      <c r="HV106" s="64"/>
      <c r="HW106" s="176">
        <v>17629.309999999998</v>
      </c>
      <c r="HX106" s="64"/>
      <c r="HY106" s="280">
        <f>IF(ISTEXT(EM106), VALUE(EM106), EM106)</f>
        <v>0</v>
      </c>
      <c r="HZ106" s="280">
        <f>IF(ISTEXT(EN106), VALUE(EN106), EN106)</f>
        <v>0</v>
      </c>
      <c r="IA106" s="280">
        <f>IF(ISTEXT(EO106), VALUE(EO106), EO106)</f>
        <v>0</v>
      </c>
      <c r="IB106" s="64" t="b">
        <f>HW106=FE106</f>
        <v>0</v>
      </c>
      <c r="IC106" s="64"/>
    </row>
    <row r="107" spans="1:237" s="106" customFormat="1" ht="22.5" customHeight="1" x14ac:dyDescent="0.25">
      <c r="A107" s="368" t="s">
        <v>3276</v>
      </c>
      <c r="B107" s="369" t="s">
        <v>3277</v>
      </c>
      <c r="C107" s="370" t="s">
        <v>3193</v>
      </c>
      <c r="D107" s="371" t="s">
        <v>3278</v>
      </c>
      <c r="E107" s="371" t="s">
        <v>3279</v>
      </c>
      <c r="F107" s="372" t="s">
        <v>3181</v>
      </c>
      <c r="G107" s="372" t="s">
        <v>3182</v>
      </c>
      <c r="H107" s="373" t="s">
        <v>2815</v>
      </c>
      <c r="I107" s="374" t="s">
        <v>2815</v>
      </c>
      <c r="J107" s="421" t="s">
        <v>3183</v>
      </c>
      <c r="K107" s="421" t="s">
        <v>3185</v>
      </c>
      <c r="L107" s="329">
        <f>CONTINUA!BV107</f>
        <v>0</v>
      </c>
      <c r="M107" s="329">
        <f>CONTINUA!BW107</f>
        <v>0</v>
      </c>
      <c r="N107" s="895"/>
      <c r="O107" s="896" t="s">
        <v>3424</v>
      </c>
      <c r="P107" s="897">
        <v>0</v>
      </c>
      <c r="Q107" s="400">
        <v>20</v>
      </c>
      <c r="R107" s="401"/>
      <c r="S107" s="400">
        <v>8</v>
      </c>
      <c r="T107" s="401"/>
      <c r="U107" s="400"/>
      <c r="V107" s="401"/>
      <c r="W107" s="400"/>
      <c r="X107" s="401"/>
      <c r="Y107" s="400"/>
      <c r="Z107" s="401"/>
      <c r="AA107" s="400"/>
      <c r="AB107" s="401"/>
      <c r="AC107" s="400"/>
      <c r="AD107" s="401"/>
      <c r="AE107" s="400"/>
      <c r="AF107" s="401"/>
      <c r="AG107" s="400"/>
      <c r="AH107" s="401"/>
      <c r="AI107" s="400"/>
      <c r="AJ107" s="401"/>
      <c r="AK107" s="400"/>
      <c r="AL107" s="401"/>
      <c r="AM107" s="400"/>
      <c r="AN107" s="401"/>
      <c r="AO107" s="400"/>
      <c r="AP107" s="401"/>
      <c r="AQ107" s="400"/>
      <c r="AR107" s="401"/>
      <c r="AS107" s="400"/>
      <c r="AT107" s="401"/>
      <c r="AU107" s="400"/>
      <c r="AV107" s="401"/>
      <c r="AW107" s="400"/>
      <c r="AX107" s="401"/>
      <c r="AY107" s="400"/>
      <c r="AZ107" s="401"/>
      <c r="BA107" s="400"/>
      <c r="BB107" s="401"/>
      <c r="BC107" s="400"/>
      <c r="BD107" s="401"/>
      <c r="BE107" s="400"/>
      <c r="BF107" s="401"/>
      <c r="BG107" s="400"/>
      <c r="BH107" s="401"/>
      <c r="BI107" s="400"/>
      <c r="BJ107" s="401"/>
      <c r="BK107" s="400"/>
      <c r="BL107" s="401"/>
      <c r="BM107" s="400"/>
      <c r="BN107" s="401"/>
      <c r="BO107" s="400"/>
      <c r="BP107" s="401"/>
      <c r="BQ107" s="400"/>
      <c r="BR107" s="401"/>
      <c r="BS107" s="400"/>
      <c r="BT107" s="401"/>
      <c r="BU107" s="400"/>
      <c r="BV107" s="401"/>
      <c r="BW107" s="400"/>
      <c r="BX107" s="401"/>
      <c r="BY107" s="400"/>
      <c r="BZ107" s="401"/>
      <c r="CA107" s="400"/>
      <c r="CB107" s="401"/>
      <c r="CC107" s="400"/>
      <c r="CD107" s="401"/>
      <c r="CE107" s="400"/>
      <c r="CF107" s="401"/>
      <c r="CG107" s="400"/>
      <c r="CH107" s="401"/>
      <c r="CI107" s="400"/>
      <c r="CJ107" s="401"/>
      <c r="CK107" s="400"/>
      <c r="CL107" s="401"/>
      <c r="CM107" s="400"/>
      <c r="CN107" s="401"/>
      <c r="CO107" s="400"/>
      <c r="CP107" s="401"/>
      <c r="CQ107" s="400"/>
      <c r="CR107" s="401"/>
      <c r="CS107" s="400"/>
      <c r="CT107" s="401"/>
      <c r="CU107" s="400"/>
      <c r="CV107" s="401"/>
      <c r="CW107" s="400"/>
      <c r="CX107" s="401"/>
      <c r="CY107" s="400"/>
      <c r="CZ107" s="401"/>
      <c r="DA107" s="400"/>
      <c r="DB107" s="401"/>
      <c r="DC107" s="400"/>
      <c r="DD107" s="401"/>
      <c r="DE107" s="400"/>
      <c r="DF107" s="401"/>
      <c r="DG107" s="400"/>
      <c r="DH107" s="401"/>
      <c r="DI107" s="400"/>
      <c r="DJ107" s="401"/>
      <c r="DK107" s="400"/>
      <c r="DL107" s="401"/>
      <c r="DM107" s="400"/>
      <c r="DN107" s="401"/>
      <c r="DO107" s="400"/>
      <c r="DP107" s="401"/>
      <c r="DQ107" s="400"/>
      <c r="DR107" s="401"/>
      <c r="DS107" s="400"/>
      <c r="DT107" s="401"/>
      <c r="DU107" s="400"/>
      <c r="DV107" s="401"/>
      <c r="DW107" s="400"/>
      <c r="DX107" s="401"/>
      <c r="DY107" s="400"/>
      <c r="DZ107" s="401"/>
      <c r="EA107" s="400"/>
      <c r="EB107" s="401"/>
      <c r="EC107" s="400"/>
      <c r="ED107" s="401"/>
      <c r="EE107" s="400"/>
      <c r="EF107" s="401"/>
      <c r="EG107" s="400"/>
      <c r="EH107" s="401"/>
      <c r="EI107" s="400"/>
      <c r="EJ107" s="447"/>
      <c r="EK107" s="511"/>
      <c r="EL107" s="514"/>
      <c r="EM107" s="448"/>
      <c r="EN107" s="344"/>
      <c r="EO107" s="345"/>
      <c r="EP107" s="171">
        <f t="shared" si="95"/>
        <v>20</v>
      </c>
      <c r="EQ107" s="171">
        <f t="shared" si="96"/>
        <v>0</v>
      </c>
      <c r="ER107" s="171">
        <f t="shared" si="97"/>
        <v>8</v>
      </c>
      <c r="ES107" s="171">
        <f t="shared" si="98"/>
        <v>0</v>
      </c>
      <c r="ET107" s="171">
        <f t="shared" si="99"/>
        <v>0</v>
      </c>
      <c r="EU107" s="171">
        <f t="shared" si="100"/>
        <v>0</v>
      </c>
      <c r="EV107" s="172">
        <f t="shared" si="101"/>
        <v>28</v>
      </c>
      <c r="EW107" s="173"/>
      <c r="EX107" s="248">
        <f t="shared" si="133"/>
        <v>0</v>
      </c>
      <c r="EY107" s="174">
        <f>(L107*regular)+(M107*Cadeirantee)</f>
        <v>0</v>
      </c>
      <c r="EZ107" s="249">
        <f>SUMIF(FG107:GJ107,"&gt;0")</f>
        <v>0</v>
      </c>
      <c r="FA107" s="249">
        <f>SUMIF(FG107:GJ107,"&lt;0")+SUMIF(GN107:HP107,"&lt;0")</f>
        <v>0</v>
      </c>
      <c r="FB107" s="174">
        <v>0</v>
      </c>
      <c r="FC107" s="126">
        <f>N107*km*'VALORES TABELA'!$B$13</f>
        <v>0</v>
      </c>
      <c r="FD107" s="250">
        <f t="shared" ref="FD107:FD110" si="134">GL107</f>
        <v>0</v>
      </c>
      <c r="FE107" s="105"/>
      <c r="FF107" s="119"/>
      <c r="FG107" s="119"/>
      <c r="FH107" s="119"/>
      <c r="FI107" s="119"/>
      <c r="FJ107" s="119"/>
      <c r="FK107" s="119"/>
      <c r="FL107" s="119"/>
      <c r="FM107" s="119"/>
      <c r="FN107" s="119"/>
      <c r="FO107" s="119"/>
      <c r="FP107" s="119"/>
      <c r="FQ107" s="119"/>
      <c r="FR107" s="119"/>
      <c r="FS107" s="119"/>
      <c r="FT107" s="119"/>
      <c r="FU107" s="119"/>
      <c r="FV107" s="119"/>
      <c r="FW107" s="119"/>
      <c r="FX107" s="119"/>
      <c r="FY107" s="119"/>
      <c r="FZ107" s="119"/>
      <c r="GA107" s="119"/>
      <c r="GB107" s="119"/>
      <c r="GC107" s="119"/>
      <c r="GD107" s="119"/>
      <c r="GE107" s="119"/>
      <c r="GF107" s="119"/>
      <c r="GG107" s="119"/>
      <c r="GH107" s="119"/>
      <c r="GI107" s="119"/>
      <c r="GJ107" s="119"/>
      <c r="GK107" s="251"/>
      <c r="GL107" s="103">
        <f t="shared" si="102"/>
        <v>0</v>
      </c>
      <c r="GM107" s="124"/>
      <c r="GN107" s="104"/>
      <c r="GO107" s="104"/>
      <c r="GP107" s="104"/>
      <c r="GQ107" s="104"/>
      <c r="GR107" s="104"/>
      <c r="GS107" s="104"/>
      <c r="GT107" s="104"/>
      <c r="GU107" s="104"/>
      <c r="GV107" s="104"/>
      <c r="GW107" s="104"/>
      <c r="GX107" s="104"/>
      <c r="GY107" s="104"/>
      <c r="GZ107" s="104"/>
      <c r="HA107" s="104"/>
      <c r="HB107" s="104"/>
      <c r="HC107" s="104"/>
      <c r="HD107" s="104"/>
      <c r="HE107" s="104"/>
      <c r="HF107" s="104"/>
      <c r="HG107" s="104"/>
      <c r="HH107" s="104"/>
      <c r="HI107" s="104"/>
      <c r="HJ107" s="104"/>
      <c r="HK107" s="104"/>
      <c r="HL107" s="104"/>
      <c r="HM107" s="104"/>
      <c r="HN107" s="104"/>
      <c r="HO107" s="104"/>
      <c r="HP107" s="104"/>
      <c r="HQ107" s="64"/>
      <c r="HR107" s="64"/>
      <c r="HS107" s="64"/>
      <c r="HT107" s="64"/>
      <c r="HU107" s="64"/>
      <c r="HV107" s="64"/>
      <c r="HW107" s="105"/>
      <c r="HX107" s="64"/>
      <c r="HY107" s="280">
        <f t="shared" ref="HY107:HY110" si="135">IF(ISTEXT(EM107), VALUE(EM107), EM107)</f>
        <v>0</v>
      </c>
      <c r="HZ107" s="280">
        <f t="shared" ref="HZ107:HZ110" si="136">IF(ISTEXT(EN107), VALUE(EN107), EN107)</f>
        <v>0</v>
      </c>
      <c r="IA107" s="280">
        <f t="shared" ref="IA107:IA110" si="137">IF(ISTEXT(EO107), VALUE(EO107), EO107)</f>
        <v>0</v>
      </c>
      <c r="IB107" s="64"/>
      <c r="IC107" s="64"/>
    </row>
    <row r="108" spans="1:237" s="106" customFormat="1" ht="22.5" customHeight="1" x14ac:dyDescent="0.25">
      <c r="A108" s="368" t="s">
        <v>3276</v>
      </c>
      <c r="B108" s="369" t="s">
        <v>3277</v>
      </c>
      <c r="C108" s="375" t="s">
        <v>3193</v>
      </c>
      <c r="D108" s="371" t="s">
        <v>3278</v>
      </c>
      <c r="E108" s="371" t="s">
        <v>3279</v>
      </c>
      <c r="F108" s="376" t="s">
        <v>3181</v>
      </c>
      <c r="G108" s="376" t="s">
        <v>3182</v>
      </c>
      <c r="H108" s="373" t="s">
        <v>2815</v>
      </c>
      <c r="I108" s="374" t="s">
        <v>2815</v>
      </c>
      <c r="J108" s="421" t="s">
        <v>3183</v>
      </c>
      <c r="K108" s="422" t="s">
        <v>3186</v>
      </c>
      <c r="L108" s="329">
        <f>CONTINUA!BV108</f>
        <v>0</v>
      </c>
      <c r="M108" s="329">
        <f>CONTINUA!BW108</f>
        <v>0</v>
      </c>
      <c r="N108" s="895"/>
      <c r="O108" s="896" t="s">
        <v>3424</v>
      </c>
      <c r="P108" s="897">
        <v>0</v>
      </c>
      <c r="Q108" s="400"/>
      <c r="R108" s="401"/>
      <c r="S108" s="400"/>
      <c r="T108" s="401"/>
      <c r="U108" s="400"/>
      <c r="V108" s="401"/>
      <c r="W108" s="400"/>
      <c r="X108" s="401"/>
      <c r="Y108" s="400"/>
      <c r="Z108" s="401"/>
      <c r="AA108" s="400"/>
      <c r="AB108" s="401"/>
      <c r="AC108" s="400"/>
      <c r="AD108" s="401"/>
      <c r="AE108" s="400"/>
      <c r="AF108" s="401"/>
      <c r="AG108" s="400"/>
      <c r="AH108" s="401"/>
      <c r="AI108" s="400"/>
      <c r="AJ108" s="401"/>
      <c r="AK108" s="400"/>
      <c r="AL108" s="401"/>
      <c r="AM108" s="400"/>
      <c r="AN108" s="401"/>
      <c r="AO108" s="400"/>
      <c r="AP108" s="401"/>
      <c r="AQ108" s="400"/>
      <c r="AR108" s="401"/>
      <c r="AS108" s="400"/>
      <c r="AT108" s="401"/>
      <c r="AU108" s="400"/>
      <c r="AV108" s="401"/>
      <c r="AW108" s="400"/>
      <c r="AX108" s="401"/>
      <c r="AY108" s="400"/>
      <c r="AZ108" s="401"/>
      <c r="BA108" s="400"/>
      <c r="BB108" s="401"/>
      <c r="BC108" s="400"/>
      <c r="BD108" s="401"/>
      <c r="BE108" s="400"/>
      <c r="BF108" s="401"/>
      <c r="BG108" s="400"/>
      <c r="BH108" s="401"/>
      <c r="BI108" s="400"/>
      <c r="BJ108" s="401"/>
      <c r="BK108" s="400"/>
      <c r="BL108" s="401"/>
      <c r="BM108" s="400"/>
      <c r="BN108" s="401"/>
      <c r="BO108" s="400"/>
      <c r="BP108" s="401"/>
      <c r="BQ108" s="400"/>
      <c r="BR108" s="401"/>
      <c r="BS108" s="400"/>
      <c r="BT108" s="401"/>
      <c r="BU108" s="400"/>
      <c r="BV108" s="401"/>
      <c r="BW108" s="400"/>
      <c r="BX108" s="401"/>
      <c r="BY108" s="400"/>
      <c r="BZ108" s="401"/>
      <c r="CA108" s="400"/>
      <c r="CB108" s="401"/>
      <c r="CC108" s="400"/>
      <c r="CD108" s="401"/>
      <c r="CE108" s="400"/>
      <c r="CF108" s="401"/>
      <c r="CG108" s="400"/>
      <c r="CH108" s="401"/>
      <c r="CI108" s="400"/>
      <c r="CJ108" s="401"/>
      <c r="CK108" s="400"/>
      <c r="CL108" s="401"/>
      <c r="CM108" s="400"/>
      <c r="CN108" s="401"/>
      <c r="CO108" s="400"/>
      <c r="CP108" s="401"/>
      <c r="CQ108" s="400"/>
      <c r="CR108" s="401"/>
      <c r="CS108" s="400"/>
      <c r="CT108" s="401"/>
      <c r="CU108" s="400"/>
      <c r="CV108" s="401"/>
      <c r="CW108" s="400"/>
      <c r="CX108" s="401"/>
      <c r="CY108" s="400"/>
      <c r="CZ108" s="401"/>
      <c r="DA108" s="400"/>
      <c r="DB108" s="401"/>
      <c r="DC108" s="400"/>
      <c r="DD108" s="401"/>
      <c r="DE108" s="400"/>
      <c r="DF108" s="401"/>
      <c r="DG108" s="400"/>
      <c r="DH108" s="401"/>
      <c r="DI108" s="400"/>
      <c r="DJ108" s="401"/>
      <c r="DK108" s="400"/>
      <c r="DL108" s="401"/>
      <c r="DM108" s="400"/>
      <c r="DN108" s="401"/>
      <c r="DO108" s="400"/>
      <c r="DP108" s="401"/>
      <c r="DQ108" s="400"/>
      <c r="DR108" s="401"/>
      <c r="DS108" s="400"/>
      <c r="DT108" s="401"/>
      <c r="DU108" s="400"/>
      <c r="DV108" s="401"/>
      <c r="DW108" s="400"/>
      <c r="DX108" s="401"/>
      <c r="DY108" s="400"/>
      <c r="DZ108" s="401"/>
      <c r="EA108" s="400"/>
      <c r="EB108" s="401"/>
      <c r="EC108" s="400"/>
      <c r="ED108" s="401"/>
      <c r="EE108" s="400"/>
      <c r="EF108" s="401"/>
      <c r="EG108" s="400"/>
      <c r="EH108" s="401"/>
      <c r="EI108" s="400"/>
      <c r="EJ108" s="447"/>
      <c r="EK108" s="511"/>
      <c r="EL108" s="514"/>
      <c r="EM108" s="448"/>
      <c r="EN108" s="344"/>
      <c r="EO108" s="345"/>
      <c r="EP108" s="171">
        <f t="shared" si="95"/>
        <v>0</v>
      </c>
      <c r="EQ108" s="171">
        <f t="shared" si="96"/>
        <v>0</v>
      </c>
      <c r="ER108" s="171">
        <f t="shared" si="97"/>
        <v>0</v>
      </c>
      <c r="ES108" s="171">
        <f t="shared" si="98"/>
        <v>0</v>
      </c>
      <c r="ET108" s="171">
        <f t="shared" si="99"/>
        <v>0</v>
      </c>
      <c r="EU108" s="171">
        <f t="shared" si="100"/>
        <v>0</v>
      </c>
      <c r="EV108" s="172">
        <f t="shared" si="101"/>
        <v>0</v>
      </c>
      <c r="EW108" s="125"/>
      <c r="EX108" s="248">
        <f t="shared" si="133"/>
        <v>0</v>
      </c>
      <c r="EY108" s="174">
        <f>(L108*regular)+(M108*Cadeirantee)</f>
        <v>0</v>
      </c>
      <c r="EZ108" s="249">
        <f>SUMIF(FG108:GJ108,"&gt;0")</f>
        <v>0</v>
      </c>
      <c r="FA108" s="249">
        <f>SUMIF(FG108:GJ108,"&lt;0")+SUMIF(GN108:HP108,"&lt;0")</f>
        <v>0</v>
      </c>
      <c r="FB108" s="174">
        <v>0</v>
      </c>
      <c r="FC108" s="126">
        <f>N108*km*'VALORES TABELA'!$B$13</f>
        <v>0</v>
      </c>
      <c r="FD108" s="250">
        <f t="shared" si="134"/>
        <v>0</v>
      </c>
      <c r="FE108" s="105"/>
      <c r="FF108" s="108"/>
      <c r="FG108" s="108"/>
      <c r="FH108" s="108"/>
      <c r="FI108" s="108"/>
      <c r="FJ108" s="108"/>
      <c r="FK108" s="108"/>
      <c r="FL108" s="108"/>
      <c r="FM108" s="108"/>
      <c r="FN108" s="108"/>
      <c r="FO108" s="108"/>
      <c r="FP108" s="108"/>
      <c r="FQ108" s="108"/>
      <c r="FR108" s="108"/>
      <c r="FS108" s="108"/>
      <c r="FT108" s="108"/>
      <c r="FU108" s="108"/>
      <c r="FV108" s="108"/>
      <c r="FW108" s="108"/>
      <c r="FX108" s="108"/>
      <c r="FY108" s="108"/>
      <c r="FZ108" s="108"/>
      <c r="GA108" s="108"/>
      <c r="GB108" s="108"/>
      <c r="GC108" s="108"/>
      <c r="GD108" s="108"/>
      <c r="GE108" s="108"/>
      <c r="GF108" s="108"/>
      <c r="GG108" s="108"/>
      <c r="GH108" s="108"/>
      <c r="GI108" s="108"/>
      <c r="GJ108" s="108"/>
      <c r="GK108" s="251"/>
      <c r="GL108" s="103">
        <f t="shared" si="102"/>
        <v>0</v>
      </c>
      <c r="GM108" s="124"/>
      <c r="GN108" s="104"/>
      <c r="GO108" s="104"/>
      <c r="GP108" s="104"/>
      <c r="GQ108" s="104"/>
      <c r="GR108" s="104"/>
      <c r="GS108" s="104"/>
      <c r="GT108" s="104"/>
      <c r="GU108" s="104"/>
      <c r="GV108" s="104"/>
      <c r="GW108" s="104"/>
      <c r="GX108" s="104"/>
      <c r="GY108" s="104"/>
      <c r="GZ108" s="104"/>
      <c r="HA108" s="104"/>
      <c r="HB108" s="104"/>
      <c r="HC108" s="104"/>
      <c r="HD108" s="104"/>
      <c r="HE108" s="104"/>
      <c r="HF108" s="104"/>
      <c r="HG108" s="104"/>
      <c r="HH108" s="104"/>
      <c r="HI108" s="104"/>
      <c r="HJ108" s="104"/>
      <c r="HK108" s="104"/>
      <c r="HL108" s="104"/>
      <c r="HM108" s="104"/>
      <c r="HN108" s="104"/>
      <c r="HO108" s="104"/>
      <c r="HP108" s="104"/>
      <c r="HQ108" s="64"/>
      <c r="HR108" s="64"/>
      <c r="HS108" s="64"/>
      <c r="HT108" s="64"/>
      <c r="HU108" s="64"/>
      <c r="HV108" s="64"/>
      <c r="HW108" s="105"/>
      <c r="HX108" s="64"/>
      <c r="HY108" s="280">
        <f t="shared" si="135"/>
        <v>0</v>
      </c>
      <c r="HZ108" s="280">
        <f t="shared" si="136"/>
        <v>0</v>
      </c>
      <c r="IA108" s="280">
        <f t="shared" si="137"/>
        <v>0</v>
      </c>
      <c r="IB108" s="64"/>
      <c r="IC108" s="64"/>
    </row>
    <row r="109" spans="1:237" s="106" customFormat="1" ht="22.5" customHeight="1" x14ac:dyDescent="0.25">
      <c r="A109" s="368" t="s">
        <v>3276</v>
      </c>
      <c r="B109" s="369" t="s">
        <v>3277</v>
      </c>
      <c r="C109" s="375" t="s">
        <v>3193</v>
      </c>
      <c r="D109" s="371" t="s">
        <v>3278</v>
      </c>
      <c r="E109" s="371" t="s">
        <v>3279</v>
      </c>
      <c r="F109" s="376" t="s">
        <v>3181</v>
      </c>
      <c r="G109" s="376" t="s">
        <v>3182</v>
      </c>
      <c r="H109" s="373" t="s">
        <v>2815</v>
      </c>
      <c r="I109" s="374" t="s">
        <v>2815</v>
      </c>
      <c r="J109" s="421" t="s">
        <v>3183</v>
      </c>
      <c r="K109" s="423" t="s">
        <v>3187</v>
      </c>
      <c r="L109" s="329">
        <f>CONTINUA!BV109</f>
        <v>0</v>
      </c>
      <c r="M109" s="329">
        <f>CONTINUA!BW109</f>
        <v>0</v>
      </c>
      <c r="N109" s="895"/>
      <c r="O109" s="896" t="s">
        <v>3424</v>
      </c>
      <c r="P109" s="897">
        <v>0</v>
      </c>
      <c r="Q109" s="400"/>
      <c r="R109" s="401"/>
      <c r="S109" s="400"/>
      <c r="T109" s="401"/>
      <c r="U109" s="400"/>
      <c r="V109" s="401"/>
      <c r="W109" s="400"/>
      <c r="X109" s="401"/>
      <c r="Y109" s="400"/>
      <c r="Z109" s="401"/>
      <c r="AA109" s="400"/>
      <c r="AB109" s="401"/>
      <c r="AC109" s="400"/>
      <c r="AD109" s="401"/>
      <c r="AE109" s="400"/>
      <c r="AF109" s="401"/>
      <c r="AG109" s="400"/>
      <c r="AH109" s="401"/>
      <c r="AI109" s="400"/>
      <c r="AJ109" s="401"/>
      <c r="AK109" s="400"/>
      <c r="AL109" s="401"/>
      <c r="AM109" s="400"/>
      <c r="AN109" s="401"/>
      <c r="AO109" s="400"/>
      <c r="AP109" s="401"/>
      <c r="AQ109" s="400"/>
      <c r="AR109" s="401"/>
      <c r="AS109" s="400"/>
      <c r="AT109" s="401"/>
      <c r="AU109" s="400"/>
      <c r="AV109" s="401"/>
      <c r="AW109" s="400"/>
      <c r="AX109" s="401"/>
      <c r="AY109" s="400"/>
      <c r="AZ109" s="401"/>
      <c r="BA109" s="400"/>
      <c r="BB109" s="401"/>
      <c r="BC109" s="400"/>
      <c r="BD109" s="401"/>
      <c r="BE109" s="400"/>
      <c r="BF109" s="401"/>
      <c r="BG109" s="400"/>
      <c r="BH109" s="401"/>
      <c r="BI109" s="400"/>
      <c r="BJ109" s="401"/>
      <c r="BK109" s="400"/>
      <c r="BL109" s="401"/>
      <c r="BM109" s="400"/>
      <c r="BN109" s="401"/>
      <c r="BO109" s="400"/>
      <c r="BP109" s="401"/>
      <c r="BQ109" s="400"/>
      <c r="BR109" s="401"/>
      <c r="BS109" s="400"/>
      <c r="BT109" s="401"/>
      <c r="BU109" s="400"/>
      <c r="BV109" s="401"/>
      <c r="BW109" s="400"/>
      <c r="BX109" s="401"/>
      <c r="BY109" s="400"/>
      <c r="BZ109" s="401"/>
      <c r="CA109" s="400"/>
      <c r="CB109" s="401"/>
      <c r="CC109" s="400"/>
      <c r="CD109" s="401"/>
      <c r="CE109" s="400"/>
      <c r="CF109" s="401"/>
      <c r="CG109" s="400"/>
      <c r="CH109" s="401"/>
      <c r="CI109" s="400"/>
      <c r="CJ109" s="401"/>
      <c r="CK109" s="400"/>
      <c r="CL109" s="401"/>
      <c r="CM109" s="400"/>
      <c r="CN109" s="401"/>
      <c r="CO109" s="400"/>
      <c r="CP109" s="401"/>
      <c r="CQ109" s="400"/>
      <c r="CR109" s="401"/>
      <c r="CS109" s="400"/>
      <c r="CT109" s="401"/>
      <c r="CU109" s="400"/>
      <c r="CV109" s="401"/>
      <c r="CW109" s="400"/>
      <c r="CX109" s="401"/>
      <c r="CY109" s="400"/>
      <c r="CZ109" s="401"/>
      <c r="DA109" s="400"/>
      <c r="DB109" s="401"/>
      <c r="DC109" s="400"/>
      <c r="DD109" s="401"/>
      <c r="DE109" s="400"/>
      <c r="DF109" s="401"/>
      <c r="DG109" s="400"/>
      <c r="DH109" s="401"/>
      <c r="DI109" s="400"/>
      <c r="DJ109" s="401"/>
      <c r="DK109" s="400"/>
      <c r="DL109" s="401"/>
      <c r="DM109" s="400"/>
      <c r="DN109" s="401"/>
      <c r="DO109" s="400"/>
      <c r="DP109" s="401"/>
      <c r="DQ109" s="400"/>
      <c r="DR109" s="401"/>
      <c r="DS109" s="400"/>
      <c r="DT109" s="401"/>
      <c r="DU109" s="400"/>
      <c r="DV109" s="401"/>
      <c r="DW109" s="400"/>
      <c r="DX109" s="401"/>
      <c r="DY109" s="400"/>
      <c r="DZ109" s="401"/>
      <c r="EA109" s="400"/>
      <c r="EB109" s="401"/>
      <c r="EC109" s="400"/>
      <c r="ED109" s="401"/>
      <c r="EE109" s="400"/>
      <c r="EF109" s="401"/>
      <c r="EG109" s="400"/>
      <c r="EH109" s="401"/>
      <c r="EI109" s="400"/>
      <c r="EJ109" s="447"/>
      <c r="EK109" s="511"/>
      <c r="EL109" s="514"/>
      <c r="EM109" s="448"/>
      <c r="EN109" s="344"/>
      <c r="EO109" s="345"/>
      <c r="EP109" s="171">
        <f t="shared" si="95"/>
        <v>0</v>
      </c>
      <c r="EQ109" s="171">
        <f t="shared" si="96"/>
        <v>0</v>
      </c>
      <c r="ER109" s="171">
        <f t="shared" si="97"/>
        <v>0</v>
      </c>
      <c r="ES109" s="171">
        <f t="shared" si="98"/>
        <v>0</v>
      </c>
      <c r="ET109" s="171">
        <f t="shared" si="99"/>
        <v>0</v>
      </c>
      <c r="EU109" s="171">
        <f t="shared" si="100"/>
        <v>0</v>
      </c>
      <c r="EV109" s="172">
        <f t="shared" si="101"/>
        <v>0</v>
      </c>
      <c r="EW109" s="127"/>
      <c r="EX109" s="248">
        <f t="shared" si="133"/>
        <v>0</v>
      </c>
      <c r="EY109" s="174">
        <f>(L109*regular)+(M109*Cadeirantee)</f>
        <v>0</v>
      </c>
      <c r="EZ109" s="249">
        <f>SUMIF(FG109:GJ109,"&gt;0")</f>
        <v>0</v>
      </c>
      <c r="FA109" s="249">
        <f>SUMIF(FG109:GJ109,"&lt;0")+SUMIF(GN109:HP109,"&lt;0")</f>
        <v>0</v>
      </c>
      <c r="FB109" s="174">
        <v>0</v>
      </c>
      <c r="FC109" s="126">
        <f>N109*km*'VALORES TABELA'!$B$13</f>
        <v>0</v>
      </c>
      <c r="FD109" s="250">
        <f t="shared" si="134"/>
        <v>0</v>
      </c>
      <c r="FE109" s="105"/>
      <c r="FF109" s="118"/>
      <c r="FG109" s="118"/>
      <c r="FH109" s="118"/>
      <c r="FI109" s="118"/>
      <c r="FJ109" s="118"/>
      <c r="FK109" s="118"/>
      <c r="FL109" s="118"/>
      <c r="FM109" s="118"/>
      <c r="FN109" s="118"/>
      <c r="FO109" s="118"/>
      <c r="FP109" s="118"/>
      <c r="FQ109" s="118"/>
      <c r="FR109" s="118"/>
      <c r="FS109" s="118"/>
      <c r="FT109" s="118"/>
      <c r="FU109" s="118"/>
      <c r="FV109" s="118"/>
      <c r="FW109" s="118"/>
      <c r="FX109" s="118"/>
      <c r="FY109" s="118"/>
      <c r="FZ109" s="118"/>
      <c r="GA109" s="118"/>
      <c r="GB109" s="118"/>
      <c r="GC109" s="118"/>
      <c r="GD109" s="118"/>
      <c r="GE109" s="118"/>
      <c r="GF109" s="118"/>
      <c r="GG109" s="118"/>
      <c r="GH109" s="118"/>
      <c r="GI109" s="118"/>
      <c r="GJ109" s="118"/>
      <c r="GK109" s="252"/>
      <c r="GL109" s="103">
        <f t="shared" si="102"/>
        <v>0</v>
      </c>
      <c r="GM109" s="124"/>
      <c r="GN109" s="104"/>
      <c r="GO109" s="104"/>
      <c r="GP109" s="104"/>
      <c r="GQ109" s="104"/>
      <c r="GR109" s="104"/>
      <c r="GS109" s="104"/>
      <c r="GT109" s="104"/>
      <c r="GU109" s="104"/>
      <c r="GV109" s="104"/>
      <c r="GW109" s="104"/>
      <c r="GX109" s="104"/>
      <c r="GY109" s="104"/>
      <c r="GZ109" s="104"/>
      <c r="HA109" s="104"/>
      <c r="HB109" s="104"/>
      <c r="HC109" s="104"/>
      <c r="HD109" s="104"/>
      <c r="HE109" s="104"/>
      <c r="HF109" s="104"/>
      <c r="HG109" s="104"/>
      <c r="HH109" s="104"/>
      <c r="HI109" s="104"/>
      <c r="HJ109" s="104"/>
      <c r="HK109" s="104"/>
      <c r="HL109" s="104"/>
      <c r="HM109" s="104"/>
      <c r="HN109" s="104"/>
      <c r="HO109" s="104"/>
      <c r="HP109" s="104"/>
      <c r="HQ109" s="64"/>
      <c r="HR109" s="65"/>
      <c r="HS109" s="65"/>
      <c r="HT109" s="65"/>
      <c r="HU109" s="65"/>
      <c r="HV109" s="65"/>
      <c r="HW109" s="105"/>
      <c r="HX109" s="65"/>
      <c r="HY109" s="280">
        <f t="shared" si="135"/>
        <v>0</v>
      </c>
      <c r="HZ109" s="280">
        <f t="shared" si="136"/>
        <v>0</v>
      </c>
      <c r="IA109" s="280">
        <f t="shared" si="137"/>
        <v>0</v>
      </c>
      <c r="IB109" s="65"/>
      <c r="IC109" s="65"/>
    </row>
    <row r="110" spans="1:237" s="106" customFormat="1" ht="22.5" customHeight="1" thickBot="1" x14ac:dyDescent="0.3">
      <c r="A110" s="377" t="s">
        <v>3276</v>
      </c>
      <c r="B110" s="378" t="s">
        <v>3277</v>
      </c>
      <c r="C110" s="379" t="s">
        <v>3193</v>
      </c>
      <c r="D110" s="380" t="s">
        <v>3278</v>
      </c>
      <c r="E110" s="380" t="s">
        <v>3279</v>
      </c>
      <c r="F110" s="381" t="s">
        <v>3181</v>
      </c>
      <c r="G110" s="381" t="s">
        <v>3182</v>
      </c>
      <c r="H110" s="382" t="s">
        <v>2815</v>
      </c>
      <c r="I110" s="383" t="s">
        <v>2815</v>
      </c>
      <c r="J110" s="421" t="s">
        <v>3183</v>
      </c>
      <c r="K110" s="424" t="s">
        <v>60</v>
      </c>
      <c r="L110" s="329">
        <f>CONTINUA!BV110</f>
        <v>0</v>
      </c>
      <c r="M110" s="329">
        <f>CONTINUA!BW110</f>
        <v>0</v>
      </c>
      <c r="N110" s="895"/>
      <c r="O110" s="896" t="s">
        <v>3424</v>
      </c>
      <c r="P110" s="897">
        <v>0</v>
      </c>
      <c r="Q110" s="400"/>
      <c r="R110" s="401"/>
      <c r="S110" s="400"/>
      <c r="T110" s="401"/>
      <c r="U110" s="400"/>
      <c r="V110" s="401"/>
      <c r="W110" s="400"/>
      <c r="X110" s="401"/>
      <c r="Y110" s="400"/>
      <c r="Z110" s="401"/>
      <c r="AA110" s="400"/>
      <c r="AB110" s="401"/>
      <c r="AC110" s="400"/>
      <c r="AD110" s="401"/>
      <c r="AE110" s="400"/>
      <c r="AF110" s="401"/>
      <c r="AG110" s="400"/>
      <c r="AH110" s="401"/>
      <c r="AI110" s="400"/>
      <c r="AJ110" s="401"/>
      <c r="AK110" s="400"/>
      <c r="AL110" s="401"/>
      <c r="AM110" s="400"/>
      <c r="AN110" s="401"/>
      <c r="AO110" s="400"/>
      <c r="AP110" s="401"/>
      <c r="AQ110" s="400"/>
      <c r="AR110" s="401"/>
      <c r="AS110" s="400"/>
      <c r="AT110" s="401"/>
      <c r="AU110" s="400"/>
      <c r="AV110" s="401"/>
      <c r="AW110" s="400"/>
      <c r="AX110" s="401"/>
      <c r="AY110" s="400"/>
      <c r="AZ110" s="401"/>
      <c r="BA110" s="400"/>
      <c r="BB110" s="401"/>
      <c r="BC110" s="400"/>
      <c r="BD110" s="401"/>
      <c r="BE110" s="400"/>
      <c r="BF110" s="401"/>
      <c r="BG110" s="400"/>
      <c r="BH110" s="401"/>
      <c r="BI110" s="400"/>
      <c r="BJ110" s="401"/>
      <c r="BK110" s="400"/>
      <c r="BL110" s="401"/>
      <c r="BM110" s="400"/>
      <c r="BN110" s="401"/>
      <c r="BO110" s="400"/>
      <c r="BP110" s="401"/>
      <c r="BQ110" s="400"/>
      <c r="BR110" s="401"/>
      <c r="BS110" s="400"/>
      <c r="BT110" s="401"/>
      <c r="BU110" s="400"/>
      <c r="BV110" s="401"/>
      <c r="BW110" s="400"/>
      <c r="BX110" s="401"/>
      <c r="BY110" s="400"/>
      <c r="BZ110" s="401"/>
      <c r="CA110" s="400"/>
      <c r="CB110" s="401"/>
      <c r="CC110" s="400"/>
      <c r="CD110" s="401"/>
      <c r="CE110" s="400"/>
      <c r="CF110" s="401"/>
      <c r="CG110" s="400"/>
      <c r="CH110" s="401"/>
      <c r="CI110" s="400"/>
      <c r="CJ110" s="401"/>
      <c r="CK110" s="400"/>
      <c r="CL110" s="401"/>
      <c r="CM110" s="400"/>
      <c r="CN110" s="401"/>
      <c r="CO110" s="400"/>
      <c r="CP110" s="401"/>
      <c r="CQ110" s="400"/>
      <c r="CR110" s="401"/>
      <c r="CS110" s="400"/>
      <c r="CT110" s="401"/>
      <c r="CU110" s="400"/>
      <c r="CV110" s="401"/>
      <c r="CW110" s="400"/>
      <c r="CX110" s="401"/>
      <c r="CY110" s="400"/>
      <c r="CZ110" s="401"/>
      <c r="DA110" s="400"/>
      <c r="DB110" s="401"/>
      <c r="DC110" s="400"/>
      <c r="DD110" s="401"/>
      <c r="DE110" s="400"/>
      <c r="DF110" s="401"/>
      <c r="DG110" s="400"/>
      <c r="DH110" s="401"/>
      <c r="DI110" s="400"/>
      <c r="DJ110" s="401"/>
      <c r="DK110" s="400"/>
      <c r="DL110" s="401"/>
      <c r="DM110" s="400"/>
      <c r="DN110" s="401"/>
      <c r="DO110" s="400"/>
      <c r="DP110" s="401"/>
      <c r="DQ110" s="400"/>
      <c r="DR110" s="401"/>
      <c r="DS110" s="400"/>
      <c r="DT110" s="401"/>
      <c r="DU110" s="400"/>
      <c r="DV110" s="401"/>
      <c r="DW110" s="400"/>
      <c r="DX110" s="401"/>
      <c r="DY110" s="400"/>
      <c r="DZ110" s="401"/>
      <c r="EA110" s="400"/>
      <c r="EB110" s="401"/>
      <c r="EC110" s="400"/>
      <c r="ED110" s="401"/>
      <c r="EE110" s="400"/>
      <c r="EF110" s="401"/>
      <c r="EG110" s="400"/>
      <c r="EH110" s="401"/>
      <c r="EI110" s="400"/>
      <c r="EJ110" s="447"/>
      <c r="EK110" s="512"/>
      <c r="EL110" s="515"/>
      <c r="EM110" s="450"/>
      <c r="EN110" s="348"/>
      <c r="EO110" s="348"/>
      <c r="EP110" s="179">
        <f t="shared" si="95"/>
        <v>0</v>
      </c>
      <c r="EQ110" s="179">
        <f t="shared" si="96"/>
        <v>0</v>
      </c>
      <c r="ER110" s="179">
        <f t="shared" si="97"/>
        <v>0</v>
      </c>
      <c r="ES110" s="179">
        <f t="shared" si="98"/>
        <v>0</v>
      </c>
      <c r="ET110" s="179">
        <f t="shared" si="99"/>
        <v>0</v>
      </c>
      <c r="EU110" s="179">
        <f t="shared" si="100"/>
        <v>0</v>
      </c>
      <c r="EV110" s="172">
        <f t="shared" si="101"/>
        <v>0</v>
      </c>
      <c r="EW110" s="253"/>
      <c r="EX110" s="254">
        <v>0</v>
      </c>
      <c r="EY110" s="180">
        <v>0</v>
      </c>
      <c r="EZ110" s="255">
        <v>0</v>
      </c>
      <c r="FA110" s="255">
        <v>0</v>
      </c>
      <c r="FB110" s="180">
        <f>SUM(FF110:GI110)/2</f>
        <v>0</v>
      </c>
      <c r="FC110" s="256">
        <f>N110*km*'VALORES TABELA'!$B$13</f>
        <v>0</v>
      </c>
      <c r="FD110" s="250">
        <f t="shared" si="134"/>
        <v>0</v>
      </c>
      <c r="FE110" s="257"/>
      <c r="FF110" s="181">
        <f>((Q110+S110)*Percapita)+((R110+T110)*Cadeirante)</f>
        <v>0</v>
      </c>
      <c r="FG110" s="181">
        <f>((U110+W110)*Percapita/30*FG$4)+((V110+X110)*Cadeirante/30*FG$4)</f>
        <v>0</v>
      </c>
      <c r="FH110" s="181">
        <f>((Y110+AA110)*Percapita/30*FH$4)+((Z110+AB110)*Cadeirante/30*FH$4)</f>
        <v>0</v>
      </c>
      <c r="FI110" s="181">
        <f>((AC110+AE110)*Percapita/30*FI$4)+((AD110+AF110)*Cadeirante/30*FI$4)</f>
        <v>0</v>
      </c>
      <c r="FJ110" s="181">
        <f>((AG110+AI110)*Percapita/30*FJ$4)+((AH110+AJ110)*Cadeirante/30*FJ$4)</f>
        <v>0</v>
      </c>
      <c r="FK110" s="181">
        <f>((AK110+AM110)*Percapita/30*FK$4)+((AL110+AN110)*Cadeirante/30*FK$4)</f>
        <v>0</v>
      </c>
      <c r="FL110" s="181">
        <f>((AO110+AQ110)*Percapita/30*FL$4)+((AP110+AR110)*Cadeirante/30*FL$4)</f>
        <v>0</v>
      </c>
      <c r="FM110" s="181">
        <f>((AS110+AU110)*Percapita/30*FM$4)+((AT110+AV110)*Cadeirante/30*FM$4)</f>
        <v>0</v>
      </c>
      <c r="FN110" s="181">
        <f>((AW110+AY110)*Percapita/30*FN$4)+((AX110+AZ110)*Cadeirante/30*FN$4)</f>
        <v>0</v>
      </c>
      <c r="FO110" s="181">
        <f>((BA110+BC110)*Percapita/30*FO$4)+((BB110+BD110)*Cadeirante/30*FO$4)</f>
        <v>0</v>
      </c>
      <c r="FP110" s="181">
        <f>((BE110+BG110)*Percapita/30*FP$4)+((BF110+BH110)*Cadeirante/30*FP$4)</f>
        <v>0</v>
      </c>
      <c r="FQ110" s="181">
        <f>((BI110+BK110)*Percapita/30*FQ$4)+((BJ110+BL110)*Cadeirante/30*FQ$4)</f>
        <v>0</v>
      </c>
      <c r="FR110" s="181">
        <f>((BM110+BO110)*Percapita/30*FR$4)+((BN110+BP110)*Cadeirante/30*FR$4)</f>
        <v>0</v>
      </c>
      <c r="FS110" s="181">
        <f>((BQ110+BS110)*Percapita/30*FS$4)+((BR110+BT110)*Cadeirante/30*FS$4)</f>
        <v>0</v>
      </c>
      <c r="FT110" s="181">
        <f>((BU110+BW110)*Percapita/30*FT$4)+((BV110+BX110)*Cadeirante/30*FT$4)</f>
        <v>0</v>
      </c>
      <c r="FU110" s="181">
        <f>((BY110+CA110)*Percapita/30*FU$4)+((BZ110+CB110)*Cadeirante/30*FU$4)</f>
        <v>0</v>
      </c>
      <c r="FV110" s="181">
        <f>((CC110+CE110)*Percapita/30*FV$4)+((CD110+CF110)*Cadeirante/30*FV$4)</f>
        <v>0</v>
      </c>
      <c r="FW110" s="181">
        <f>((CG110+CI110)*Percapita/30*FW$4)+((CI110+CK110)*Cadeirante/30*FW$4)</f>
        <v>0</v>
      </c>
      <c r="FX110" s="181">
        <f>((CK110+CM110)*Percapita/30*FX$4)+((CL110+CN110)*Cadeirante/30*FX$4)</f>
        <v>0</v>
      </c>
      <c r="FY110" s="181">
        <f>((CO110+CQ110)*Percapita/30*FY$4)+((CP110+CR110)*Cadeirante/30*FY$4)</f>
        <v>0</v>
      </c>
      <c r="FZ110" s="181">
        <f>((CS110+CU110)*Percapita/30*FZ$4)+((CT110+CV110)*Cadeirante/30*FZ$4)</f>
        <v>0</v>
      </c>
      <c r="GA110" s="181">
        <f>((CW110+CY110)*Percapita/30*GA$4)+((CX110+CZ110)*Cadeirante/30*GA$4)</f>
        <v>0</v>
      </c>
      <c r="GB110" s="181">
        <f>((DA110+DC110)*Percapita/30*GB$4)+((DB110+DD110)*Cadeirante/30*GB$4)</f>
        <v>0</v>
      </c>
      <c r="GC110" s="181">
        <f>((DE110+DG110)*Percapita/30*GC$4)+((DF110+DH110)*Cadeirante/30*GC$4)</f>
        <v>0</v>
      </c>
      <c r="GD110" s="181">
        <f>((DI110+DK110)*Percapita/30*GD$4)+((DJ110+DL110)*Cadeirante/30*GD$4)</f>
        <v>0</v>
      </c>
      <c r="GE110" s="181">
        <f>((DM110+DO110)*Percapita/30*GE$4)+((DN110+DP110)*Cadeirante/30*GE$4)</f>
        <v>0</v>
      </c>
      <c r="GF110" s="181">
        <f>((DQ110+DS110)*Percapita/30*GF$4)+((DR110+DT110)*Cadeirante/30*GF$4)</f>
        <v>0</v>
      </c>
      <c r="GG110" s="181">
        <f>((DU110+DW110)*Percapita/30*GG$4)+((DV110+DX110)*Cadeirante/30*GG$4)</f>
        <v>0</v>
      </c>
      <c r="GH110" s="181">
        <f>((DY110+EA110)*Percapita/30*GH$4)+((DZ110+EB110)*Cadeirante/30*GH$4)</f>
        <v>0</v>
      </c>
      <c r="GI110" s="181">
        <f>((EC110+EE110)*Percapita/30*GI$4)+((ED110+EF110)*Cadeirante/30*GI$4)</f>
        <v>0</v>
      </c>
      <c r="GJ110" s="181">
        <f>((EG110+EI110)*Percapita)+((EH110+EJ110)*Cadeirante)</f>
        <v>0</v>
      </c>
      <c r="GK110" s="258"/>
      <c r="GL110" s="103">
        <f t="shared" si="102"/>
        <v>0</v>
      </c>
      <c r="GM110" s="124"/>
      <c r="GN110" s="182"/>
      <c r="GO110" s="182"/>
      <c r="GP110" s="182"/>
      <c r="GQ110" s="182"/>
      <c r="GR110" s="182"/>
      <c r="GS110" s="182"/>
      <c r="GT110" s="182"/>
      <c r="GU110" s="182"/>
      <c r="GV110" s="182"/>
      <c r="GW110" s="182"/>
      <c r="GX110" s="182"/>
      <c r="GY110" s="182"/>
      <c r="GZ110" s="182"/>
      <c r="HA110" s="182"/>
      <c r="HB110" s="182"/>
      <c r="HC110" s="182"/>
      <c r="HD110" s="182"/>
      <c r="HE110" s="182"/>
      <c r="HF110" s="182"/>
      <c r="HG110" s="182"/>
      <c r="HH110" s="182"/>
      <c r="HI110" s="182"/>
      <c r="HJ110" s="182"/>
      <c r="HK110" s="182"/>
      <c r="HL110" s="182"/>
      <c r="HM110" s="182"/>
      <c r="HN110" s="182"/>
      <c r="HO110" s="182"/>
      <c r="HP110" s="259"/>
      <c r="HQ110" s="64"/>
      <c r="HW110" s="257"/>
      <c r="HY110" s="280">
        <f t="shared" si="135"/>
        <v>0</v>
      </c>
      <c r="HZ110" s="280">
        <f t="shared" si="136"/>
        <v>0</v>
      </c>
      <c r="IA110" s="280">
        <f t="shared" si="137"/>
        <v>0</v>
      </c>
    </row>
    <row r="111" spans="1:237" s="106" customFormat="1" ht="22.5" customHeight="1" x14ac:dyDescent="0.25">
      <c r="A111" t="s">
        <v>3280</v>
      </c>
      <c r="B111" s="522" t="s">
        <v>3281</v>
      </c>
      <c r="C111" s="523">
        <v>1</v>
      </c>
      <c r="D111" s="524" t="s">
        <v>3282</v>
      </c>
      <c r="E111" s="524" t="s">
        <v>3283</v>
      </c>
      <c r="F111" s="525" t="s">
        <v>3181</v>
      </c>
      <c r="G111" s="525" t="s">
        <v>3182</v>
      </c>
      <c r="H111" s="350" t="s">
        <v>2817</v>
      </c>
      <c r="I111" s="351" t="s">
        <v>2817</v>
      </c>
      <c r="J111" s="409" t="s">
        <v>3183</v>
      </c>
      <c r="K111" s="410" t="s">
        <v>3184</v>
      </c>
      <c r="L111" s="329">
        <f>CONTINUA!BV111</f>
        <v>0</v>
      </c>
      <c r="M111" s="329">
        <f>CONTINUA!BW111</f>
        <v>0</v>
      </c>
      <c r="N111" s="895"/>
      <c r="O111" s="896" t="s">
        <v>3425</v>
      </c>
      <c r="P111" s="897">
        <v>0</v>
      </c>
      <c r="Q111" s="400"/>
      <c r="R111" s="401"/>
      <c r="S111" s="400"/>
      <c r="T111" s="401"/>
      <c r="U111" s="400"/>
      <c r="V111" s="401"/>
      <c r="W111" s="400"/>
      <c r="X111" s="401"/>
      <c r="Y111" s="400"/>
      <c r="Z111" s="401"/>
      <c r="AA111" s="400"/>
      <c r="AB111" s="401"/>
      <c r="AC111" s="400"/>
      <c r="AD111" s="401"/>
      <c r="AE111" s="400"/>
      <c r="AF111" s="401"/>
      <c r="AG111" s="400"/>
      <c r="AH111" s="401"/>
      <c r="AI111" s="400"/>
      <c r="AJ111" s="401"/>
      <c r="AK111" s="400"/>
      <c r="AL111" s="401"/>
      <c r="AM111" s="400"/>
      <c r="AN111" s="401"/>
      <c r="AO111" s="400"/>
      <c r="AP111" s="401"/>
      <c r="AQ111" s="400"/>
      <c r="AR111" s="401"/>
      <c r="AS111" s="400"/>
      <c r="AT111" s="401"/>
      <c r="AU111" s="400"/>
      <c r="AV111" s="401"/>
      <c r="AW111" s="400"/>
      <c r="AX111" s="401"/>
      <c r="AY111" s="400"/>
      <c r="AZ111" s="401"/>
      <c r="BA111" s="400"/>
      <c r="BB111" s="401"/>
      <c r="BC111" s="400"/>
      <c r="BD111" s="401"/>
      <c r="BE111" s="400"/>
      <c r="BF111" s="401"/>
      <c r="BG111" s="400"/>
      <c r="BH111" s="401"/>
      <c r="BI111" s="400"/>
      <c r="BJ111" s="401"/>
      <c r="BK111" s="400"/>
      <c r="BL111" s="401"/>
      <c r="BM111" s="400"/>
      <c r="BN111" s="401"/>
      <c r="BO111" s="400"/>
      <c r="BP111" s="401"/>
      <c r="BQ111" s="400"/>
      <c r="BR111" s="401"/>
      <c r="BS111" s="400"/>
      <c r="BT111" s="401"/>
      <c r="BU111" s="400"/>
      <c r="BV111" s="401"/>
      <c r="BW111" s="400"/>
      <c r="BX111" s="401"/>
      <c r="BY111" s="400"/>
      <c r="BZ111" s="401"/>
      <c r="CA111" s="400"/>
      <c r="CB111" s="401"/>
      <c r="CC111" s="400"/>
      <c r="CD111" s="401"/>
      <c r="CE111" s="400"/>
      <c r="CF111" s="401"/>
      <c r="CG111" s="400"/>
      <c r="CH111" s="401"/>
      <c r="CI111" s="400"/>
      <c r="CJ111" s="401"/>
      <c r="CK111" s="400"/>
      <c r="CL111" s="401"/>
      <c r="CM111" s="400"/>
      <c r="CN111" s="401"/>
      <c r="CO111" s="400"/>
      <c r="CP111" s="401"/>
      <c r="CQ111" s="400"/>
      <c r="CR111" s="401"/>
      <c r="CS111" s="400"/>
      <c r="CT111" s="401"/>
      <c r="CU111" s="400"/>
      <c r="CV111" s="401"/>
      <c r="CW111" s="400"/>
      <c r="CX111" s="401"/>
      <c r="CY111" s="400"/>
      <c r="CZ111" s="401"/>
      <c r="DA111" s="400"/>
      <c r="DB111" s="401"/>
      <c r="DC111" s="400"/>
      <c r="DD111" s="401"/>
      <c r="DE111" s="400"/>
      <c r="DF111" s="401"/>
      <c r="DG111" s="400"/>
      <c r="DH111" s="401"/>
      <c r="DI111" s="400"/>
      <c r="DJ111" s="401"/>
      <c r="DK111" s="400"/>
      <c r="DL111" s="401"/>
      <c r="DM111" s="400"/>
      <c r="DN111" s="401"/>
      <c r="DO111" s="400"/>
      <c r="DP111" s="401"/>
      <c r="DQ111" s="400"/>
      <c r="DR111" s="401"/>
      <c r="DS111" s="400"/>
      <c r="DT111" s="401"/>
      <c r="DU111" s="400"/>
      <c r="DV111" s="401"/>
      <c r="DW111" s="400"/>
      <c r="DX111" s="401"/>
      <c r="DY111" s="400"/>
      <c r="DZ111" s="401"/>
      <c r="EA111" s="400"/>
      <c r="EB111" s="401"/>
      <c r="EC111" s="400"/>
      <c r="ED111" s="401"/>
      <c r="EE111" s="400"/>
      <c r="EF111" s="401"/>
      <c r="EG111" s="400"/>
      <c r="EH111" s="401"/>
      <c r="EI111" s="400"/>
      <c r="EJ111" s="447"/>
      <c r="EK111" s="510"/>
      <c r="EL111" s="513"/>
      <c r="EM111" s="520"/>
      <c r="EN111" s="520"/>
      <c r="EO111" s="520"/>
      <c r="EP111" s="171">
        <f t="shared" si="95"/>
        <v>0</v>
      </c>
      <c r="EQ111" s="171">
        <f t="shared" si="96"/>
        <v>0</v>
      </c>
      <c r="ER111" s="171">
        <f t="shared" si="97"/>
        <v>0</v>
      </c>
      <c r="ES111" s="171">
        <f t="shared" si="98"/>
        <v>0</v>
      </c>
      <c r="ET111" s="171">
        <f t="shared" si="99"/>
        <v>0</v>
      </c>
      <c r="EU111" s="171">
        <f t="shared" si="100"/>
        <v>0</v>
      </c>
      <c r="EV111" s="172">
        <f t="shared" si="101"/>
        <v>0</v>
      </c>
      <c r="EW111" s="367">
        <f>IF(C111=4,IF(MAX(Q111:EJ113)&gt;0,(Especiall/30*(IF(($G111-$F111)=($G$5-$F$5),30,IF(DAY($G111)=31,($G111-$F111),($G111-$F111)+1)))),0),0)</f>
        <v>0</v>
      </c>
      <c r="EX111" s="248">
        <f t="shared" ref="EX111:EX114" si="138">FF111</f>
        <v>12115.28</v>
      </c>
      <c r="EY111" s="174">
        <f>(L111*regular)+(M111*Cadeirantee)</f>
        <v>0</v>
      </c>
      <c r="EZ111" s="249">
        <f>SUMIF(FG111:GJ111,"&gt;0")</f>
        <v>0</v>
      </c>
      <c r="FA111" s="249">
        <f>SUMIF(FG111:GJ111,"&lt;0")+SUMIF(GN111:HP111,"&lt;0")</f>
        <v>0</v>
      </c>
      <c r="FB111" s="174">
        <v>0</v>
      </c>
      <c r="FC111" s="175">
        <f>N111*km*'VALORES TABELA'!$B$13</f>
        <v>0</v>
      </c>
      <c r="FD111" s="250">
        <f>GL111</f>
        <v>0</v>
      </c>
      <c r="FE111" s="176">
        <f>(EW111+EW112+EW113+EW114+EX111+EX112+EX113+EX114+EY111+EY112+EY113+EY114+EY115+EZ111+EZ112+EZ113+EZ114+FA111+FA112+FA113+FA114+FC111+FC112+FC113+FC114+HY111-HZ111-IA111+FD111+FD112+FD113+FD114+FB115)</f>
        <v>12115.28</v>
      </c>
      <c r="FF111" s="177">
        <f>IF(C111=4,SUM(Q111+Q112+Q113+S111+S112+S113)*Percapita/30*FF$4+(R111+R112+R113+T111+T112+T113)*Cadeirante/30*FF$4,IF(C111=3,IF(Q114+S114=10,Fixo/30*FF$4+(Q111+Q112+Q113+S111+S112+S113)*Percapita/30*FF$4+(R114+T114)*Cadeirante/30*FF$4,IF(Q114+S114&lt;=9,(Q114+S114)*Crechee/30*FF$4)+(R114+T114)*Cadeirante/30*FF$4+(Q111+Q112+Q113+S111+S112+S113)*Percapita/30*FF$4)+IF(Q114+S114&gt;=11,Fixo/30*FF$4+(Q114+S114-10)*Crechee/30*FF$4,0),IF(C111=2,IF(R111+R112+R113+R114+T111+T112+T113+T114=1,Cadeirante/30*FF$4,IF(R111+R112+R113+R114+T111+T112+T113+T114=2,Fixo/30*FF$4,IF(R111+R112+R113+R114+T111+T112+T113+T114&gt;2,Fixo/30*FF$4+(R111+R112+R113+R114+T111+T112+T113+T114-2)*Cadeirante/30*FF$4)))+(Q111+Q112+Q113+S111+S112+S113)*Percapita/30*FF$4+(Q114+S114)*Crechee/30*FF$4,IF(C111=1,IF(Q111+Q112+Q113+R111+R112+R113+S111+S112+S113+T111+T112+T113&lt;=15,(Q111+Q112+Q113+S111+S112+S113)*Percapita/30*FF$4,IF(Q111+Q112+Q113+R111+R112+R113+S111+S112+S113+T111+T112+T113&gt;=16,Fixo/30*FF$4+(Q111+Q112+Q113+R111+R112+R113+S111+S112+S113+T111+T112-16)*Percapita/30*FF$4))))))</f>
        <v>12115.28</v>
      </c>
      <c r="FG111" s="177">
        <f>IF(C111=4,SUM(U111+U112+U113+W111+W112+W113)*Percapita/30*FG$4+(V111+V112+V113+X111+X112+X113)*Cadeirante/30*FG$4,IF(C111=3,IF(U114+W114=10,Fixo/30*FG$4+(U111+U112+U113+W111+W112+W113)*Percapita/30*FG$4+(V114+X114)*Cadeirante/30*FG$4,IF(U114+W114&lt;=9,(U114+W114)*Crechee/30*FG$4)+(V114+X114)*Cadeirante/30*FG$4+(U111+U112+U113+W111+W112+W113)*Percapita/30*FG$4)+IF(U114+W114&gt;=11,Fixo/30*FG$4+(U114+W114-10)*Crechee/30*FG$4,0),IF(C111=2,IF(V111+V112+V113+V114+X111+X112+X113+X114=1,Cadeirante/30*FG$4,IF(V111+V112+V113+V114+X111+X112+X113+X114=2,Fixo/30*FG$4,IF(V111+V112+V113+V114+X111+X112+X113+X114&gt;2,Fixo/30*FG$4+(V111+V112+V113+V114+X111+X112+X113+X114-2)*Cadeirante/30*FG$4)))+(U111+U112+U113+W111+W112+W113)*Percapita/30*FG$4+(U114+W114)*Crechee/30*FG$4,IF(C111=1,IF(U111+U112+U113+V111+V112+V113+W111+W112+W113+X111+X112+X113&lt;=15,(U111+U112+U113+W111+W112+W113)*Percapita/30*FG$4,IF(U111+U112+U113+V111+V112+V113+W111+W112+W113+X111+X112+X113&gt;=16,Fixo/30*FG$4+(U111+U112+U113+V111+V112+V113+W111+W112+W113+X111+X112-16)*Percapita/30*FG$4))))))</f>
        <v>0</v>
      </c>
      <c r="FH111" s="177">
        <f>IF(C111=4,SUM(Y111+Y112+Y113+AA111+AA112+AA113)*Percapita/30*FH$4+(Z111+Z112+Z113+AB111+AB112+AB113)*Cadeirante/30*FH$4,IF(C111=3,IF(Y114+AA114=10,Fixo/30*FH$4+(Y111+Y112+Y113+AA111+AA112+AA113)*Percapita/30*FH$4+(Z114+AB114)*Cadeirante/30*FH$4,IF(Y114+AA114&lt;=9,(Y114+AA114)*Crechee/30*FH$4)+(Z114+AB114)*Cadeirante/30*FH$4+(Y111+Y112+Y113+AA111+AA112+AA113)*Percapita/30*FH$4)+IF(Y114+AA114&gt;=11,Fixo/30*FH$4+(Y114+AA114-10)*Crechee/30*FH$4,0),IF(C111=2,IF(Z111+Z112+Z113+Z114+AB111+AB112+AB113+AB114=1,Cadeirante/30*FH$4,IF(Z111+Z112+Z113+Z114+AB111+AB112+AB113+AB114=2,Fixo/30*FH$4,IF(Z111+Z112+Z113+Z114+AB111+AB112+AB113+AB114&gt;2,Fixo/30*FH$4+(Z111+Z112+Z113+Z114+AB111+AB112+AB113+AB114-2)*Cadeirante/30*FH$4)))+(Y111+Y112+Y113+AA111+AA112+AA113)*Percapita/30*FH$4+(Y114+AA114)*Crechee/30*FH$4,IF(C111=1,IF(Y111+Y112+Y113+Z111+Z112+Z113+AA111+AA112+AA113+AB111+AB112+AB113&lt;=15,(Y111+Y112+Y113+AA111+AA112+AA113)*Percapita/30*FH$4,IF(Y111+Y112+Y113+Z111+Z112+Z113+AA111+AA112+AA113+AB111+AB112+AB113&gt;=16,Fixo/30*FH$4+(Y111+Y112+Y113+Z111+Z112+Z113+AA111+AA112+AA113+AB111+AB112-16)*Percapita/30*FH$4))))))</f>
        <v>0</v>
      </c>
      <c r="FI111" s="177">
        <f>IF(C111=4,SUM(AC111+AC112+AC113+AE111+AE112+AE113)*Percapita/30*FI$4+(AD111+AD112+AD113+AF111+AF112+AF113)*Cadeirante/30*FI$4,IF(C111=3,IF(AC114+AE114=10,Fixo/30*FI$4+(AC111+AC112+AC113+AE111+AE112+AE113)*Percapita/30*FI$4+(AD114+AF114)*Cadeirante/30*FI$4,IF(AC114+AE114&lt;=9,(AC114+AE114)*Crechee/30*FI$4)+(AD114+AF114)*Cadeirante/30*FI$4+(AC111+AC112+AC113+AE111+AE112+AE113)*Percapita/30*FI$4)+IF(AC114+AE114&gt;=11,Fixo/30*FI$4+(AC114+AE114-10)*Crechee/30*FI$4,0),IF(C111=2,IF(AD111+AD112+AD113+AD114+AF111+AF112+AF113+AF114=1,Cadeirante/30*FI$4,IF(AD111+AD112+AD113+AD114+AF111+AF112+AF113+AF114=2,Fixo/30*FI$4,IF(AD111+AD112+AD113+AD114+AF111+AF112+AF113+AF114&gt;2,Fixo/30*FI$4+(AD111+AD112+AD113+AD114+AF111+AF112+AF113+AF114-2)*Cadeirante/30*FI$4)))+(AC111+AC112+AC113+AE111+AE112+AE113)*Percapita/30*FI$4+(AC114+AE114)*Crechee/30*FI$4,IF(C111=1,IF(AC111+AC112+AC113+AD111+AD112+AD113+AE111+AE112+AE113+AF111+AF112+AF113&lt;=15,(AC111+AC112+AC113+AE111+AE112+AE113)*Percapita/30*FI$4,IF(AC111+AC112+AC113+AD111+AD112+AD113+AE111+AE112+AE113+AF111+AF112+AF113&gt;=16,Fixo/30*FI$4+(AC111+AC112+AC113+AD111+AD112+AD113+AE111+AE112+AE113+AF111+AF112-16)*Percapita/30*FI$4))))))</f>
        <v>0</v>
      </c>
      <c r="FJ111" s="177">
        <f>IF(C111=4,SUM(AG111+AG112+AG113+AI111+AI112+AI113)*Percapita/30*FJ$4+(AH111+AH112+AH113+AJ111+AJ112+AJ113)*Cadeirante/30*FJ$4,IF(C111=3,IF(AG114+AI114=10,Fixo/30*FJ$4+(AG111+AG112+AG113+AI111+AI112+AI113)*Percapita/30*FJ$4+(AH114+AJ114)*Cadeirante/30*FJ$4,IF(AG114+AI114&lt;=9,(AG114+AI114)*Crechee/30*FJ$4)+(AH114+AJ114)*Cadeirante/30*FJ$4+(AG111+AG112+AG113+AI111+AI112+AI113)*Percapita/30*FJ$4)+IF(AG114+AI114&gt;=11,Fixo/30*FJ$4+(AG114+AI114-10)*Crechee/30*FJ$4,0),IF(C111=2,IF(AH111+AH112+AH113+AH114+AJ111+AJ112+AJ113+AJ114=1,Cadeirante/30*FJ$4,IF(AH111+AH112+AH113+AH114+AJ111+AJ112+AJ113+AJ114=2,Fixo/30*FJ$4,IF(AH111+AH112+AH113+AH114+AJ111+AJ112+AJ113+AJ114&gt;2,Fixo/30*FJ$4+(AH111+AH112+AH113+AH114+AJ111+AJ112+AJ113+AJ114-2)*Cadeirante/30*FJ$4)))+(AG111+AG112+AG113+AI111+AI112+AI113)*Percapita/30*FJ$4+(AG114+AI114)*Crechee/30*FJ$4,IF(C111=1,IF(AG111+AG112+AG113+AH111+AH112+AH113+AI111+AI112+AI113+AJ111+AJ112+AJ113&lt;=15,(AG111+AG112+AG113+AI111+AI112+AI113)*Percapita/30*FJ$4,IF(AG111+AG112+AG113+AH111+AH112+AH113+AI111+AI112+AI113+AJ111+AJ112+AJ113&gt;=16,Fixo/30*FJ$4+(AG111+AG112+AG113+AH111+AH112+AH113+AI111+AI112+AI113+AJ111+AJ112-16)*Percapita/30*FJ$4))))))</f>
        <v>0</v>
      </c>
      <c r="FK111" s="177">
        <f>IF(C111=4,SUM(AK111+AK112+AK113+AM111+AM112+AM113)*Percapita/30*FK$4+(AL111+AL112+AL113+AN111+AN112+AN113)*Cadeirante/30*FK$4,IF(C111=3,IF(AK114+AM114=10,Fixo/30*FK$4+(AK111+AK112+AK113+AM111+AM112+AM113)*Percapita/30*FK$4+(AL114+AN114)*Cadeirante/30*FK$4,IF(AK114+AM114&lt;=9,(AK114+AM114)*Crechee/30*FK$4)+(AL114+AN114)*Cadeirante/30*FK$4+(AK111+AK112+AK113+AM111+AM112+AM113)*Percapita/30*FK$4)+IF(AK114+AM114&gt;=11,Fixo/30*FK$4+(AK114+AM114-10)*Crechee/30*FK$4,0),IF(C111=2,IF(AL111+AL112+AL113+AL114+AN111+AN112+AN113+AN114=1,Cadeirante/30*FK$4,IF(AL111+AL112+AL113+AL114+AN111+AN112+AN113+AN114=2,Fixo/30*FK$4,IF(AL111+AL112+AL113+AL114+AN111+AN112+AN113+AN114&gt;2,Fixo/30*FK$4+(AL111+AL112+AL113+AL114+AN111+AN112+AN113+AN114-2)*Cadeirante/30*FK$4)))+(AK111+AK112+AK113+AM111+AM112+AM113)*Percapita/30*FK$4+(AK114+AM114)*Crechee/30*FK$4,IF(C111=1,IF(AK111+AK112+AK113+AL111+AL112+AL113+AM111+AM112+AM113+AN111+AN112+AN113&lt;=15,(AK111+AK112+AK113+AM111+AM112+AM113)*Percapita/30*FK$4,IF(AK111+AK112+AK113+AL111+AL112+AL113+AM111+AM112+AM113+AN111+AN112+AN113&gt;=16,Fixo/30*FK$4+(AK111+AK112+AK113+AL111+AL112+AL113+AM111+AM112+AM113+AN111+AN112-16)*Percapita/30*FK$4))))))</f>
        <v>0</v>
      </c>
      <c r="FL111" s="177">
        <f>IF(C111=4,SUM(AO111+AO112+AO113+AQ111+AQ112+AQ113)*Percapita/30*FL$4+(AP111+AP112+AP113+AR111+AR112+AR113)*Cadeirante/30*FL$4,IF(C111=3,IF(AO114+AQ114=10,Fixo/30*FL$4+(AO111+AO112+AO113+AQ111+AQ112+AQ113)*Percapita/30*FL$4+(AP114+AR114)*Cadeirante/30*FL$4,IF(AO114+AQ114&lt;=9,(AO114+AQ114)*Crechee/30*FL$4)+(AP114+AR114)*Cadeirante/30*FL$4+(AO111+AO112+AO113+AQ111+AQ112+AQ113)*Percapita/30*FL$4)+IF(AO114+AQ114&gt;=11,Fixo/30*FL$4+(AO114+AQ114-10)*Crechee/30*FL$4,0),IF(C111=2,IF(AP111+AP112+AP113+AP114+AR111+AR112+AR113+AR114=1,Cadeirante/30*FL$4,IF(AP111+AP112+AP113+AP114+AR111+AR112+AR113+AR114=2,Fixo/30*FL$4,IF(AP111+AP112+AP113+AP114+AR111+AR112+AR113+AR114&gt;2,Fixo/30*FL$4+(AP111+AP112+AP113+AP114+AR111+AR112+AR113+AR114-2)*Cadeirante/30*FL$4)))+(AO111+AO112+AO113+AQ111+AQ112+AQ113)*Percapita/30*FL$4+(AO114+AQ114)*Crechee/30*FL$4,IF(C111=1,IF(AO111+AO112+AO113+AP111+AP112+AP113+AQ111+AQ112+AQ113+AR111+AR112+AR113&lt;=15,(AO111+AO112+AO113+AQ111+AQ112+AQ113)*Percapita/30*FL$4,IF(AO111+AO112+AO113+AP111+AP112+AP113+AQ111+AQ112+AQ113+AR111+AR112+AR113&gt;=16,Fixo/30*FL$4+(AO111+AO112+AO113+AP111+AP112+AP113+AQ111+AQ112+AQ113+AR111+AR112-16)*Percapita/30*FL$4))))))</f>
        <v>0</v>
      </c>
      <c r="FM111" s="177">
        <f>IF(C111=4,SUM(AS111+AS112+AS113+AU111+AU112+AU113)*Percapita/30*FM$4+(AT111+AT112+AT113+AV111+AV112+AV113)*Cadeirante/30*FM$4,IF(C111=3,IF(AS114+AU114=10,Fixo/30*FM$4+(AS111+AS112+AS113+AU111+AU112+AU113)*Percapita/30*FM$4+(AT114+AV114)*Cadeirante/30*FM$4,IF(AS114+AU114&lt;=9,(AS114+AU114)*Crechee/30*FM$4)+(AT114+AV114)*Cadeirante/30*FM$4+(AS111+AS112+AS113+AU111+AU112+AU113)*Percapita/30*FM$4)+IF(AS114+AU114&gt;=11,Fixo/30*FM$4+(AS114+AU114-10)*Crechee/30*FM$4,0),IF(C111=2,IF(AT111+AT112+AT113+AT114+AV111+AV112+AV113+AV114=1,Cadeirante/30*FM$4,IF(AT111+AT112+AT113+AT114+AV111+AV112+AV113+AV114=2,Fixo/30*FM$4,IF(AT111+AT112+AT113+AT114+AV111+AV112+AV113+AV114&gt;2,Fixo/30*FM$4+(AT111+AT112+AT113+AT114+AV111+AV112+AV113+AV114-2)*Cadeirante/30*FM$4)))+(AS111+AS112+AS113+AU111+AU112+AU113)*Percapita/30*FM$4+(AS114+AU114)*Crechee/30*FM$4,IF(C111=1,IF(AS111+AS112+AS113+AT111+AT112+AT113+AU111+AU112+AU113+AV111+AV112+AV113&lt;=15,(AS111+AS112+AS113+AU111+AU112+AU113)*Percapita/30*FM$4,IF(AS111+AS112+AS113+AT111+AT112+AT113+AU111+AU112+AU113+AV111+AV112+AV113&gt;=16,Fixo/30*FM$4+(AS111+AS112+AS113+AT111+AT112+AT113+AU111+AU112+AU113+AV111+AV112-16)*Percapita/30*FM$4))))))</f>
        <v>0</v>
      </c>
      <c r="FN111" s="177">
        <f>IF(C111=4,SUM(AW111+AW112+AW113+AY111+AY112+AY113)*Percapita/30*FN$4+(AX111+AX112+AX113+AZ111+AZ112+AZ113)*Cadeirante/30*FN$4,IF(C111=3,IF(AW114+AY114=10,Fixo/30*FN$4+(AW111+AW112+AW113+AY111+AY112+AY113)*Percapita/30*FN$4+(AX114+AZ114)*Cadeirante/30*FN$4,IF(AW114+AY114&lt;=9,(AW114+AY114)*Crechee/30*FN$4)+(AX114+AZ114)*Cadeirante/30*FN$4+(AW111+AW112+AW113+AY111+AY112+AY113)*Percapita/30*FN$4)+IF(AW114+AY114&gt;=11,Fixo/30*FN$4+(AW114+AY114-10)*Crechee/30*FN$4,0),IF(C111=2,IF(AX111+AX112+AX113+AX114+AZ111+AZ112+AZ113+AZ114=1,Cadeirante/30*FN$4,IF(AX111+AX112+AX113+AX114+AZ111+AZ112+AZ113+AZ114=2,Fixo/30*FN$4,IF(AX111+AX112+AX113+AX114+AZ111+AZ112+AZ113+AZ114&gt;2,Fixo/30*FN$4+(AX111+AX112+AX113+AX114+AZ111+AZ112+AZ113+AZ114-2)*Cadeirante/30*FN$4)))+(AW111+AW112+AW113+AY111+AY112+AY113)*Percapita/30*FN$4+(AW114+AY114)*Crechee/30*FN$4,IF(C111=1,IF(AW111+AW112+AW113+AX111+AX112+AX113+AY111+AY112+AY113+AZ111+AZ112+AZ113&lt;=15,(AW111+AW112+AW113+AY111+AY112+AY113)*Percapita/30*FN$4,IF(AW111+AW112+AW113+AX111+AX112+AX113+AY111+AY112+AY113+AZ111+AZ112+AZ113&gt;=16,Fixo/30*FN$4+(AW111+AW112+AW113+AX111+AX112+AX113+AY111+AY112+AY113+AZ111+AZ112-16)*Percapita/30*FN$4))))))</f>
        <v>0</v>
      </c>
      <c r="FO111" s="177">
        <f>IF(C111=4,SUM(BA111+BA112+BA113+BC111+BC112+BC113)*Percapita/30*FO$4+(BB111+BB112+BB113+BD111+BD112+BD113)*Cadeirante/30*FO$4,IF(C111=3,IF(BA114+BC114=10,Fixo/30*FO$4+(BA111+BA112+BA113+BC111+BC112+BC113)*Percapita/30*FO$4+(BB114+BD114)*Cadeirante/30*FO$4,IF(BA114+BC114&lt;=9,(BA114+BC114)*Crechee/30*FO$4)+(BB114+BD114)*Cadeirante/30*FO$4+(BA111+BA112+BA113+BC111+BC112+BC113)*Percapita/30*FO$4)+IF(BA114+BC114&gt;=11,Fixo/30*FO$4+(BA114+BC114-10)*Crechee/30*FO$4,0),IF(C111=2,IF(BB111+BB112+BB113+BB114+BD111+BD112+BD113+BD114=1,Cadeirante/30*FO$4,IF(BB111+BB112+BB113+BB114+BD111+BD112+BD113+BD114=2,Fixo/30*FO$4,IF(BB111+BB112+BB113+BB114+BD111+BD112+BD113+BD114&gt;2,Fixo/30*FO$4+(BB111+BB112+BB113+BB114+BD111+BD112+BD113+BD114-2)*Cadeirante/30*FO$4)))+(BA111+BA112+BA113+BC111+BC112+BC113)*Percapita/30*FO$4+(BA114+BC114)*Crechee/30*FO$4,IF(C111=1,IF(BA111+BA112+BA113+BB111+BB112+BB113+BC111+BC112+BC113+BD111+BD112+BD113&lt;=15,(BA111+BA112+BA113+BC111+BC112+BC113)*Percapita/30*FO$4,IF(BA111+BA112+BA113+BB111+BB112+BB113+BC111+BC112+BC113+BD111+BD112+BD113&gt;=16,Fixo/30*FO$4+(BA111+BA112+BA113+BB111+BB112+BB113+BC111+BC112+BC113+BD111+BD112-16)*Percapita/30*FO$4))))))</f>
        <v>0</v>
      </c>
      <c r="FP111" s="177">
        <f>IF(C111=4,SUM(BE111+BE112+BE113+BG111+BG112+BG113)*Percapita/30*FP$4+(BF111+BF112+BF113+BH111+BH112+BH113)*Cadeirante/30*FP$4,IF(C111=3,IF(BE114+BG114=10,Fixo/30*FP$4+(BE111+BE112+BE113+BG111+BG112+BG113)*Percapita/30*FP$4+(BF114+BH114)*Cadeirante/30*FP$4,IF(BE114+BG114&lt;=9,(BE114+BG114)*Crechee/30*FP$4)+(BF114+BH114)*Cadeirante/30*FP$4+(BE111+BE112+BE113+BG111+BG112+BG113)*Percapita/30*FP$4)+IF(BE114+BG114&gt;=11,Fixo/30*FP$4+(BE114+BG114-10)*Crechee/30*FP$4,0),IF(C111=2,IF(BF111+BF112+BF113+BF114+BH111+BH112+BH113+BH114=1,Cadeirante/30*FP$4,IF(BF111+BF112+BF113+BF114+BH111+BH112+BH113+BH114=2,Fixo/30*FP$4,IF(BF111+BF112+BF113+BF114+BH111+BH112+BH113+BH114&gt;2,Fixo/30*FP$4+(BF111+BF112+BF113+BF114+BH111+BH112+BH113+BH114-2)*Cadeirante/30*FP$4)))+(BE111+BE112+BE113+BG111+BG112+BG113)*Percapita/30*FP$4+(BE114+BG114)*Crechee/30*FP$4,IF(C111=1,IF(BE111+BE112+BE113+BF111+BF112+BF113+BG111+BG112+BG113+BH111+BH112+BH113&lt;=15,(BE111+BE112+BE113+BG111+BG112+BG113)*Percapita/30*FP$4,IF(BE111+BE112+BE113+BF111+BF112+BF113+BG111+BG112+BG113+BH111+BH112+BH113&gt;=16,Fixo/30*FP$4+(BE111+BE112+BE113+BF111+BF112+BF113+BG111+BG112+BG113+BH111+BH112-16)*Percapita/30*FP$4))))))</f>
        <v>0</v>
      </c>
      <c r="FQ111" s="177">
        <f>IF(C111=4,SUM(BI111+BI112+BI113+BK111+BK112+BK113)*Percapita/30*FQ$4+(BJ111+BJ112+BJ113+BL111+BL112+BL113)*Cadeirante/30*FQ$4,IF(C111=3,IF(BI114+BK114=10,Fixo/30*FQ$4+(BI111+BI112+BI113+BK111+BK112+BK113)*Percapita/30*FQ$4+(BJ114+BL114)*Cadeirante/30*FQ$4,IF(BI114+BK114&lt;=9,(BI114+BK114)*Crechee/30*FQ$4)+(BJ114+BL114)*Cadeirante/30*FQ$4+(BI111+BI112+BI113+BK111+BK112+BK113)*Percapita/30*FQ$4)+IF(BI114+BK114&gt;=11,Fixo/30*FQ$4+(BI114+BK114-10)*Crechee/30*FQ$4,0),IF(C111=2,IF(BJ111+BJ112+BJ113+BJ114+BL111+BL112+BL113+BL114=1,Cadeirante/30*FQ$4,IF(BJ111+BJ112+BJ113+BJ114+BL111+BL112+BL113+BL114=2,Fixo/30*FQ$4,IF(BJ111+BJ112+BJ113+BJ114+BL111+BL112+BL113+BL114&gt;2,Fixo/30*FQ$4+(BJ111+BJ112+BJ113+BJ114+BL111+BL112+BL113+BL114-2)*Cadeirante/30*FQ$4)))+(BI111+BI112+BI113+BK111+BK112+BK113)*Percapita/30*FQ$4+(BI114+BK114)*Crechee/30*FQ$4,IF(C111=1,IF(BI111+BI112+BI113+BJ111+BJ112+BJ113+BK111+BK112+BK113+BL111+BL112+BL113&lt;=15,(BI111+BI112+BI113+BK111+BK112+BK113)*Percapita/30*FQ$4,IF(BI111+BI112+BI113+BJ111+BJ112+BJ113+BK111+BK112+BK113+BL111+BL112+BL113&gt;=16,Fixo/30*FQ$4+(BI111+BI112+BI113+BJ111+BJ112+BJ113+BK111+BK112+BK113+BL111+BL112-16)*Percapita/30*FQ$4))))))</f>
        <v>0</v>
      </c>
      <c r="FR111" s="177">
        <f>IF(C111=4,SUM(BM111+BM112+BM113+BO111+BO112+BO113)*Percapita/30*FR$4+(BN111+BN112+BN113+BP111+BP112+BP113)*Cadeirante/30*FR$4,IF(C111=3,IF(BM114+BO114=10,Fixo/30*FR$4+(BM111+BM112+BM113+BO111+BO112+BO113)*Percapita/30*FR$4+(BN114+BP114)*Cadeirante/30*FR$4,IF(BM114+BO114&lt;=9,(BM114+BO114)*Crechee/30*FR$4)+(BN114+BP114)*Cadeirante/30*FR$4+(BM111+BM112+BM113+BO111+BO112+BO113)*Percapita/30*FR$4)+IF(BM114+BO114&gt;=11,Fixo/30*FR$4+(BM114+BO114-10)*Crechee/30*FR$4,0),IF(C111=2,IF(BN111+BN112+BN113+BN114+BP111+BP112+BP113+BP114=1,Cadeirante/30*FR$4,IF(BN111+BN112+BN113+BN114+BP111+BP112+BP113+BP114=2,Fixo/30*FR$4,IF(BN111+BN112+BN113+BN114+BP111+BP112+BP113+BP114&gt;2,Fixo/30*FR$4+(BN111+BN112+BN113+BN114+BP111+BP112+BP113+BP114-2)*Cadeirante/30*FR$4)))+(BM111+BM112+BM113+BO111+BO112+BO113)*Percapita/30*FR$4+(BM114+BO114)*Crechee/30*FR$4,IF(C111=1,IF(BM111+BM112+BM113+BN111+BN112+BN113+BO111+BO112+BO113+BP111+BP112+BP113&lt;=15,(BM111+BM112+BM113+BO111+BO112+BO113)*Percapita/30*FR$4,IF(BM111+BM112+BM113+BN111+BN112+BN113+BO111+BO112+BO113+BP111+BP112+BP113&gt;=16,Fixo/30*FR$4+(BM111+BM112+BM113+BN111+BN112+BN113+BO111+BO112+BO113+BP111+BP112-16)*Percapita/30*FR$4))))))</f>
        <v>0</v>
      </c>
      <c r="FS111" s="177">
        <f>IF(C111=4,SUM(BQ111+BQ112+BQ113+BS111+BS112+BS113)*Percapita/30*FS$4+(BR111+BR112+BR113+BT111+BT112+BT113)*Cadeirante/30*FS$4,IF(C111=3,IF(BQ114+BS114=10,Fixo/30*FS$4+(BQ111+BQ112+BQ113+BS111+BS112+BS113)*Percapita/30*FS$4+(BR114+BT114)*Cadeirante/30*FS$4,IF(BQ114+BS114&lt;=9,(BQ114+BS114)*Crechee/30*FS$4)+(BR114+BT114)*Cadeirante/30*FS$4+(BQ111+BQ112+BQ113+BS111+BS112+BS113)*Percapita/30*FS$4)+IF(BQ114+BS114&gt;=11,Fixo/30*FS$4+(BQ114+BS114-10)*Crechee/30*FS$4,0),IF(C111=2,IF(BR111+BR112+BR113+BR114+BT111+BT112+BT113+BT114=1,Cadeirante/30*FS$4,IF(BR111+BR112+BR113+BR114+BT111+BT112+BT113+BT114=2,Fixo/30*FS$4,IF(BR111+BR112+BR113+BR114+BT111+BT112+BT113+BT114&gt;2,Fixo/30*FS$4+(BR111+BR112+BR113+BR114+BT111+BT112+BT113+BT114-2)*Cadeirante/30*FS$4)))+(BQ111+BQ112+BQ113+BS111+BS112+BS113)*Percapita/30*FS$4+(BQ114+BS114)*Crechee/30*FS$4,IF(C111=1,IF(BQ111+BQ112+BQ113+BR111+BR112+BR113+BS111+BS112+BS113+BT111+BT112+BT113&lt;=15,(BQ111+BQ112+BQ113+BS111+BS112+BS113)*Percapita/30*FS$4,IF(BQ111+BQ112+BQ113+BR111+BR112+BR113+BS111+BS112+BS113+BT111+BT112+BT113&gt;=16,Fixo/30*FS$4+(BQ111+BQ112+BQ113+BR111+BR112+BR113+BS111+BS112+BS113+BT111+BT112-16)*Percapita/30*FS$4))))))</f>
        <v>0</v>
      </c>
      <c r="FT111" s="177">
        <f>IF(C111=4,SUM(BU111+BU112+BU113+BW111+BW112+BW113)*Percapita/30*FT$4+(BV111+BV112+BV113+BX111+BX112+BX113)*Cadeirante/30*FT$4,IF(C111=3,IF(BU114+BW114=10,Fixo/30*FT$4+(BU111+BU112+BU113+BW111+BW112+BW113)*Percapita/30*FT$4+(BV114+BX114)*Cadeirante/30*FT$4,IF(BU114+BW114&lt;=9,(BU114+BW114)*Crechee/30*FT$4)+(BV114+BX114)*Cadeirante/30*FT$4+(BU111+BU112+BU113+BW111+BW112+BW113)*Percapita/30*FT$4)+IF(BU114+BW114&gt;=11,Fixo/30*FT$4+(BU114+BW114-10)*Crechee/30*FT$4,0),IF(C111=2,IF(BV111+BV112+BV113+BV114+BX111+BX112+BX113+BX114=1,Cadeirante/30*FT$4,IF(BV111+BV112+BV113+BV114+BX111+BX112+BX113+BX114=2,Fixo/30*FT$4,IF(BV111+BV112+BV113+BV114+BX111+BX112+BX113+BX114&gt;2,Fixo/30*FT$4+(BV111+BV112+BV113+BV114+BX111+BX112+BX113+BX114-2)*Cadeirante/30*FT$4)))+(BU111+BU112+BU113+BW111+BW112+BW113)*Percapita/30*FT$4+(BU114+BW114)*Crechee/30*FT$4,IF(C111=1,IF(BU111+BU112+BU113+BV111+BV112+BV113+BW111+BW112+BW113+BX111+BX112+BX113&lt;=15,(BU111+BU112+BU113+BW111+BW112+BW113)*Percapita/30*FT$4,IF(BU111+BU112+BU113+BV111+BV112+BV113+BW111+BW112+BW113+BX111+BX112+BX113&gt;=16,Fixo/30*FT$4+(BU111+BU112+BU113+BV111+BV112+BV113+BW111+BW112+BW113+BX111+BX112-16)*Percapita/30*FT$4))))))</f>
        <v>0</v>
      </c>
      <c r="FU111" s="177">
        <f>IF(C111=4,SUM(BY111+BY112+BY113+CA111+CA112+CA113)*Percapita/30*FU$4+(BZ111+BZ112+BZ113+CB111+CB112+CB113)*Cadeirante/30*FU$4,IF(C111=3,IF(BY114+CA114=10,Fixo/30*FU$4+(BY111+BY112+BY113+CA111+CA112+CA113)*Percapita/30*FU$4+(BZ114+CB114)*Cadeirante/30*FU$4,IF(BY114+CA114&lt;=9,(BY114+CA114)*Crechee/30*FU$4)+(BZ114+CB114)*Cadeirante/30*FU$4+(BY111+BY112+BY113+CA111+CA112+CA113)*Percapita/30*FU$4)+IF(BY114+CA114&gt;=11,Fixo/30*FU$4+(BY114+CA114-10)*Crechee/30*FU$4,0),IF(C111=2,IF(BZ111+BZ112+BZ113+BZ114+CB111+CB112+CB113+CB114=1,Cadeirante/30*FU$4,IF(BZ111+BZ112+BZ113+BZ114+CB111+CB112+CB113+CB114=2,Fixo/30*FU$4,IF(BZ111+BZ112+BZ113+BZ114+CB111+CB112+CB113+CB114&gt;2,Fixo/30*FU$4+(BZ111+BZ112+BZ113+BZ114+CB111+CB112+CB113+CB114-2)*Cadeirante/30*FU$4)))+(BY111+BY112+BY113+CA111+CA112+CA113)*Percapita/30*FU$4+(BY114+CA114)*Crechee/30*FU$4,IF(C111=1,IF(BY111+BY112+BY113+BZ111+BZ112+BZ113+CA111+CA112+CA113+CB111+CB112+CB113&lt;=15,(BY111+BY112+BY113+CA111+CA112+CA113)*Percapita/30*FU$4,IF(BY111+BY112+BY113+BZ111+BZ112+BZ113+CA111+CA112+CA113+CB111+CB112+CB113&gt;=16,Fixo/30*FU$4+(BY111+BY112+BY113+BZ111+BZ112+BZ113+CA111+CA112+CA113+CB111+CB112-16)*Percapita/30*FU$4))))))</f>
        <v>0</v>
      </c>
      <c r="FV111" s="177">
        <f>IF(C111=4,SUM(CC111+CC112+CC113+CE111+CE112+CE113)*Percapita/30*FV$4+(CD111+CD112+CD113+CF111+CF112+CF113)*Cadeirante/30*FV$4,IF(C111=3,IF(CC114+CE114=10,Fixo/30*FV$4+(CC111+CC112+CC113+CE111+CE112+CE113)*Percapita/30*FV$4+(CD114+CF114)*Cadeirante/30*FV$4,IF(CC114+CE114&lt;=9,(CC114+CE114)*Crechee/30*FV$4)+(CD114+CF114)*Cadeirante/30*FV$4+(CC111+CC112+CC113+CE111+CE112+CE113)*Percapita/30*FV$4)+IF(CC114+CE114&gt;=11,Fixo/30*FV$4+(CC114+CE114-10)*Crechee/30*FV$4,0),IF(C111=2,IF(CD111+CD112+CD113+CD114+CF111+CF112+CF113+CF114=1,Cadeirante/30*FV$4,IF(CD111+CD112+CD113+CD114+CF111+CF112+CF113+CF114=2,Fixo/30*FV$4,IF(CD111+CD112+CD113+CD114+CF111+CF112+CF113+CF114&gt;2,Fixo/30*FV$4+(CD111+CD112+CD113+CD114+CF111+CF112+CF113+CF114-2)*Cadeirante/30*FV$4)))+(CC111+CC112+CC113+CE111+CE112+CE113)*Percapita/30*FV$4+(CC114+CE114)*Crechee/30*FV$4,IF(C111=1,IF(CC111+CC112+CC113+CD111+CD112+CD113+CE111+CE112+CE113+CF111+CF112+CF113&lt;=15,(CC111+CC112+CC113+CE111+CE112+CE113)*Percapita/30*FV$4,IF(CC111+CC112+CC113+CD111+CD112+CD113+CE111+CE112+CE113+CF111+CF112+CF113&gt;=16,Fixo/30*FV$4+(CC111+CC112+CC113+CD111+CD112+CD113+CE111+CE112+CE113+CF111+CF112-16)*Percapita/30*FV$4))))))</f>
        <v>0</v>
      </c>
      <c r="FW111" s="177">
        <f>IF(C111=4,SUM(CG111+CG112+CG113+CI111+CI112+CI113)*Percapita/30*FW$4+(CH111+CH112+CH113+CJ111+CJ112+CJ113)*Cadeirante/30*FW$4,IF(C111=3,IF(CG114+CI114=10,Fixo/30*FW$4+(CG111+CG112+CG113+CI111+CI112+CI113)*Percapita/30*FW$4+(CH114+CJ114)*Cadeirante/30*FW$4,IF(CG114+CI114&lt;=9,(CG114+CI114)*Crechee/30*FW$4)+(CH114+CJ114)*Cadeirante/30*FW$4+(CG111+CG112+CG113+CI111+CI112+CI113)*Percapita/30*FW$4)+IF(CG114+CI114&gt;=11,Fixo/30*FW$4+(CG114+CI114-10)*Crechee/30*FW$4,0),IF(C111=2,IF(CH111+CH112+CH113+CH114+CJ111+CJ112+CJ113+CJ114=1,Cadeirante/30*FW$4,IF(CH111+CH112+CH113+CH114+CJ111+CJ112+CJ113+CJ114=2,Fixo/30*FW$4,IF(CH111+CH112+CH113+CH114+CJ111+CJ112+CJ113+CJ114&gt;2,Fixo/30*FW$4+(CH111+CH112+CH113+CH114+CJ111+CJ112+CJ113+CJ114-2)*Cadeirante/30*FW$4)))+(CG111+CG112+CG113+CI111+CI112+CI113)*Percapita/30*FW$4+(CG114+CI114)*Crechee/30*FW$4,IF(C111=1,IF(CG111+CG112+CG113+CH111+CH112+CH113+CI111+CI112+CI113+CJ111+CJ112+CJ113&lt;=15,(CG111+CG112+CG113+CI111+CI112+CI113)*Percapita/30*FW$4,IF(CG111+CG112+CG113+CH111+CH112+CH113+CI111+CI112+CI113+CJ111+CJ112+CJ113&gt;=16,Fixo/30*FW$4+(CG111+CG112+CG113+CH111+CH112+CH113+CI111+CI112+CI113+CJ111+CJ112-16)*Percapita/30*FW$4))))))</f>
        <v>0</v>
      </c>
      <c r="FX111" s="177">
        <f>IF(C111=4,SUM(CK111+CK112+CK113+CM111+CM112+CM113)*Percapita/30*FX$4+(CL111+CL112+CL113+CN111+CN112+CN113)*Cadeirante/30*FX$4,IF(C111=3,IF(CK114+CM114=10,Fixo/30*FX$4+(CK111+CK112+CK113+CM111+CM112+CM113)*Percapita/30*FX$4+(CL114+CN114)*Cadeirante/30*FX$4,IF(CK114+CM114&lt;=9,(CK114+CM114)*Crechee/30*FX$4)+(CL114+CN114)*Cadeirante/30*FX$4+(CK111+CK112+CK113+CM111+CM112+CM113)*Percapita/30*FX$4)+IF(CK114+CM114&gt;=11,Fixo/30*FX$4+(CK114+CM114-10)*Crechee/30*FX$4,0),IF(C111=2,IF(CL111+CL112+CL113+CL114+CN111+CN112+CN113+CN114=1,Cadeirante/30*FX$4,IF(CL111+CL112+CL113+CL114+CN111+CN112+CN113+CN114=2,Fixo/30*FX$4,IF(CL111+CL112+CL113+CL114+CN111+CN112+CN113+CN114&gt;2,Fixo/30*FX$4+(CL111+CL112+CL113+CL114+CN111+CN112+CN113+CN114-2)*Cadeirante/30*FX$4)))+(CK111+CK112+CK113+CM111+CM112+CM113)*Percapita/30*FX$4+(CK114+CM114)*Crechee/30*FX$4,IF(C111=1,IF(CK111+CK112+CK113+CL111+CL112+CL113+CM111+CM112+CM113+CN111+CN112+CN113&lt;=15,(CK111+CK112+CK113+CM111+CM112+CM113)*Percapita/30*FX$4,IF(CK111+CK112+CK113+CL111+CL112+CL113+CM111+CM112+CM113+CN111+CN112+CN113&gt;=16,Fixo/30*FX$4+(CK111+CK112+CK113+CL111+CL112+CL113+CM111+CM112+CM113+CN111+CN112-16)*Percapita/30*FX$4))))))</f>
        <v>0</v>
      </c>
      <c r="FY111" s="177">
        <f>IF(C111=4,SUM(CO111+CO112+CO113+CQ111+CQ112+CQ113)*Percapita/30*FY$4+(CP111+CP112+CP113+CR111+CR112+CR113)*Cadeirante/30*FY$4,IF(C111=3,IF(CO114+CQ114=10,Fixo/30*FY$4+(CO111+CO112+CO113+CQ111+CQ112+CQ113)*Percapita/30*FY$4+(CP114+CR114)*Cadeirante/30*FY$4,IF(CO114+CQ114&lt;=9,(CO114+CQ114)*Crechee/30*FY$4)+(CP114+CR114)*Cadeirante/30*FY$4+(CO111+CO112+CO113+CQ111+CQ112+CQ113)*Percapita/30*FY$4)+IF(CO114+CQ114&gt;=11,Fixo/30*FY$4+(CO114+CQ114-10)*Crechee/30*FY$4,0),IF(C111=2,IF(CP111+CP112+CP113+CP114+CR111+CR112+CR113+CR114=1,Cadeirante/30*FY$4,IF(CP111+CP112+CP113+CP114+CR111+CR112+CR113+CR114=2,Fixo/30*FY$4,IF(CP111+CP112+CP113+CP114+CR111+CR112+CR113+CR114&gt;2,Fixo/30*FY$4+(CP111+CP112+CP113+CP114+CR111+CR112+CR113+CR114-2)*Cadeirante/30*FY$4)))+(CO111+CO112+CO113+CQ111+CQ112+CQ113)*Percapita/30*FY$4+(CO114+CQ114)*Crechee/30*FY$4,IF(C111=1,IF(CO111+CO112+CO113+CP111+CP112+CP113+CQ111+CQ112+CQ113+CR111+CR112+CR113&lt;=15,(CO111+CO112+CO113+CQ111+CQ112+CQ113)*Percapita/30*FY$4,IF(CO111+CO112+CO113+CP111+CP112+CP113+CQ111+CQ112+CQ113+CR111+CR112+CR113&gt;=16,Fixo/30*FY$4+(CO111+CO112+CO113+CP111+CP112+CP113+CQ111+CQ112+CQ113+CR111+CR112-16)*Percapita/30*FY$4))))))</f>
        <v>0</v>
      </c>
      <c r="FZ111" s="177">
        <f>IF(C111=4,SUM(CS111+CS112+CS113+CU111+CU112+CU113)*Percapita/30*FZ$4+(CT111+CT112+CT113+CV111+CV112+CV113)*Cadeirante/30*FZ$4,IF(C111=3,IF(CS114+CU114=10,Fixo/30*FZ$4+(CS111+CS112+CS113+CU111+CU112+CU113)*Percapita/30*FZ$4+(CT114+CV114)*Cadeirante/30*FZ$4,IF(CS114+CU114&lt;=9,(CS114+CU114)*Crechee/30*FZ$4)+(CT114+CV114)*Cadeirante/30*FZ$4+(CS111+CS112+CS113+CU111+CU112+CU113)*Percapita/30*FZ$4)+IF(CS114+CU114&gt;=11,Fixo/30*FZ$4+(CS114+CU114-10)*Crechee/30*FZ$4,0),IF(C111=2,IF(CT111+CT112+CT113+CT114+CV111+CV112+CV113+CV114=1,Cadeirante/30*FZ$4,IF(CT111+CT112+CT113+CT114+CV111+CV112+CV113+CV114=2,Fixo/30*FZ$4,IF(CT111+CT112+CT113+CT114+CV111+CV112+CV113+CV114&gt;2,Fixo/30*FZ$4+(CT111+CT112+CT113+CT114+CV111+CV112+CV113+CV114-2)*Cadeirante/30*FZ$4)))+(CS111+CS112+CS113+CU111+CU112+CU113)*Percapita/30*FZ$4+(CS114+CU114)*Crechee/30*FZ$4,IF(C111=1,IF(CS111+CS112+CS113+CT111+CT112+CT113+CU111+CU112+CU113+CV111+CV112+CV113&lt;=15,(CS111+CS112+CS113+CU111+CU112+CU113)*Percapita/30*FZ$4,IF(CS111+CS112+CS113+CT111+CT112+CT113+CU111+CU112+CU113+CV111+CV112+CV113&gt;=16,Fixo/30*FZ$4+(CS111+CS112+CS113+CT111+CT112+CT113+CU111+CU112+CU113+CV111+CV112-16)*Percapita/30*FZ$4))))))</f>
        <v>0</v>
      </c>
      <c r="GA111" s="177">
        <f>IF(C111=4,SUM(CW111+CW112+CW113+CY111+CY112+CY113)*Percapita/30*GA$4+(CX111+CX112+CX113+CZ111+CZ112+CZ113)*Cadeirante/30*GA$4,IF(C111=3,IF(CW114+CY114=10,Fixo/30*GA$4+(CW111+CW112+CW113+CY111+CY112+CY113)*Percapita/30*GA$4+(CX114+CZ114)*Cadeirante/30*GA$4,IF(CW114+CY114&lt;=9,(CW114+CY114)*Crechee/30*GA$4)+(CX114+CZ114)*Cadeirante/30*GA$4+(CW111+CW112+CW113+CY111+CY112+CY113)*Percapita/30*GA$4)+IF(CW114+CY114&gt;=11,Fixo/30*GA$4+(CW114+CY114-10)*Crechee/30*GA$4,0),IF(C111=2,IF(CX111+CX112+CX113+CX114+CZ111+CZ112+CZ113+CZ114=1,Cadeirante/30*GA$4,IF(CX111+CX112+CX113+CX114+CZ111+CZ112+CZ113+CZ114=2,Fixo/30*GA$4,IF(CX111+CX112+CX113+CX114+CZ111+CZ112+CZ113+CZ114&gt;2,Fixo/30*GA$4+(CX111+CX112+CX113+CX114+CZ111+CZ112+CZ113+CZ114-2)*Cadeirante/30*GA$4)))+(CW111+CW112+CW113+CY111+CY112+CY113)*Percapita/30*GA$4+(CW114+CY114)*Crechee/30*GA$4,IF(C111=1,IF(CW111+CW112+CW113+CX111+CX112+CX113+CY111+CY112+CY113+CZ111+CZ112+CZ113&lt;=15,(CW111+CW112+CW113+CY111+CY112+CY113)*Percapita/30*GA$4,IF(CW111+CW112+CW113+CX111+CX112+CX113+CY111+CY112+CY113+CZ111+CZ112+CZ113&gt;=16,Fixo/30*GA$4+(CW111+CW112+CW113+CX111+CX112+CX113+CY111+CY112+CY113+CZ111+CZ112-16)*Percapita/30*GA$4))))))</f>
        <v>0</v>
      </c>
      <c r="GB111" s="177">
        <f>IF(C111=4,SUM(DA111+DA112+DA113+DC111+DC112+DC113)*Percapita/30*GB$4+(DB111+DB112+DB113+DD111+DD112+DD113)*Cadeirante/30*GB$4,IF(C111=3,IF(DA114+DC114=10,Fixo/30*GB$4+(DA111+DA112+DA113+DC111+DC112+DC113)*Percapita/30*GB$4+(DB114+DD114)*Cadeirante/30*GB$4,IF(DA114+DC114&lt;=9,(DA114+DC114)*Crechee/30*GB$4)+(DB114+DD114)*Cadeirante/30*GB$4+(DA111+DA112+DA113+DC111+DC112+DC113)*Percapita/30*GB$4)+IF(DA114+DC114&gt;=11,Fixo/30*GB$4+(DA114+DC114-10)*Crechee/30*GB$4,0),IF(C111=2,IF(DB111+DB112+DB113+DB114+DD111+DD112+DD113+DD114=1,Cadeirante/30*GB$4,IF(DB111+DB112+DB113+DB114+DD111+DD112+DD113+DD114=2,Fixo/30*GB$4,IF(DB111+DB112+DB113+DB114+DD111+DD112+DD113+DD114&gt;2,Fixo/30*GB$4+(DB111+DB112+DB113+DB114+DD111+DD112+DD113+DD114-2)*Cadeirante/30*GB$4)))+(DA111+DA112+DA113+DC111+DC112+DC113)*Percapita/30*GB$4+(DA114+DC114)*Crechee/30*GB$4,IF(C111=1,IF(DA111+DA112+DA113+DB111+DB112+DB113+DC111+DC112+DC113+DD111+DD112+DD113&lt;=15,(DA111+DA112+DA113+DC111+DC112+DC113)*Percapita/30*GB$4,IF(DA111+DA112+DA113+DB111+DB112+DB113+DC111+DC112+DC113+DD111+DD112+DD113&gt;=16,Fixo/30*GB$4+(DA111+DA112+DA113+DB111+DB112+DB113+DC111+DC112+DC113+DD111+DD112-16)*Percapita/30*GB$4))))))</f>
        <v>0</v>
      </c>
      <c r="GC111" s="177">
        <f>IF(C111=4,SUM(DE111+DE112+DE113+DG111+DG112+DG113)*Percapita/30*GC$4+(DF111+DF112+DF113+DH111+DH112+DH113)*Cadeirante/30*GC$4,IF(C111=3,IF(DE114+DG114=10,Fixo/30*GC$4+(DE111+DE112+DE113+DG111+DG112+DG113)*Percapita/30*GC$4+(DF114+DH114)*Cadeirante/30*GC$4,IF(DE114+DG114&lt;=9,(DE114+DG114)*Crechee/30*GC$4)+(DF114+DH114)*Cadeirante/30*GC$4+(DE111+DE112+DE113+DG111+DG112+DG113)*Percapita/30*GC$4)+IF(DE114+DG114&gt;=11,Fixo/30*GC$4+(DE114+DG114-10)*Crechee/30*GC$4,0),IF(C111=2,IF(DF111+DF112+DF113+DF114+DH111+DH112+DH113+DH114=1,Cadeirante/30*GC$4,IF(DF111+DF112+DF113+DF114+DH111+DH112+DH113+DH114=2,Fixo/30*GC$4,IF(DF111+DF112+DF113+DF114+DH111+DH112+DH113+DH114&gt;2,Fixo/30*GC$4+(DF111+DF112+DF113+DF114+DH111+DH112+DH113+DH114-2)*Cadeirante/30*GC$4)))+(DE111+DE112+DE113+DG111+DG112+DG113)*Percapita/30*GC$4+(DE114+DG114)*Crechee/30*GC$4,IF(C111=1,IF(DE111+DE112+DE113+DF111+DF112+DF113+DG111+DG112+DG113+DH111+DH112+DH113&lt;=15,(DE111+DE112+DE113+DG111+DG112+DG113)*Percapita/30*GC$4,IF(DE111+DE112+DE113+DF111+DF112+DF113+DG111+DG112+DG113+DH111+DH112+DH113&gt;=16,Fixo/30*GC$4+(DE111+DE112+DE113+DF111+DF112+DF113+DG111+DG112+DG113+DH111+DH112-16)*Percapita/30*GC$4))))))</f>
        <v>0</v>
      </c>
      <c r="GD111" s="177">
        <f>IF(C111=4,SUM(DI111+DI112+DI113+DK111+DK112+DK113)*Percapita/30*GD$4+(DJ111+DJ112+DJ113+DL111+DL112+DL113)*Cadeirante/30*GD$4,IF(C111=3,IF(DI114+DK114=10,Fixo/30*GD$4+(DI111+DI112+DI113+DK111+DK112+DK113)*Percapita/30*GD$4+(DJ114+DL114)*Cadeirante/30*GD$4,IF(DI114+DK114&lt;=9,(DI114+DK114)*Crechee/30*GD$4)+(DJ114+DL114)*Cadeirante/30*GD$4+(DI111+DI112+DI113+DK111+DK112+DK113)*Percapita/30*GD$4)+IF(DI114+DK114&gt;=11,Fixo/30*GD$4+(DI114+DK114-10)*Crechee/30*GD$4,0),IF(C111=2,IF(DJ111+DJ112+DJ113+DJ114+DL111+DL112+DL113+DL114=1,Cadeirante/30*GD$4,IF(DJ111+DJ112+DJ113+DJ114+DL111+DL112+DL113+DL114=2,Fixo/30*GD$4,IF(DJ111+DJ112+DJ113+DJ114+DL111+DL112+DL113+DL114&gt;2,Fixo/30*GD$4+(DJ111+DJ112+DJ113+DJ114+DL111+DL112+DL113+DL114-2)*Cadeirante/30*GD$4)))+(DI111+DI112+DI113+DK111+DK112+DK113)*Percapita/30*GD$4+(DI114+DK114)*Crechee/30*GD$4,IF(C111=1,IF(DI111+DI112+DI113+DJ111+DJ112+DJ113+DK111+DK112+DK113+DL111+DL112+DL113&lt;=15,(DI111+DI112+DI113+DK111+DK112+DK113)*Percapita/30*GD$4,IF(DI111+DI112+DI113+DJ111+DJ112+DJ113+DK111+DK112+DK113+DL111+DL112+DL113&gt;=16,Fixo/30*GD$4+(DI111+DI112+DI113+DJ111+DJ112+DJ113+DK111+DK112+DK113+DL111+DL112-16)*Percapita/30*GD$4))))))</f>
        <v>0</v>
      </c>
      <c r="GE111" s="177">
        <f>IF(C111=4,SUM(DM111+DM112+DM113+DO111+DO112+DO113)*Percapita/30*GE$4+(DN111+DN112+DN113+DP111+DP112+DP113)*Cadeirante/30*GE$4,IF(C111=3,IF(DM114+DO114=10,Fixo/30*GE$4+(DM111+DM112+DM113+DO111+DO112+DO113)*Percapita/30*GE$4+(DN114+DP114)*Cadeirante/30*GE$4,IF(DM114+DO114&lt;=9,(DM114+DO114)*Crechee/30*GE$4)+(DN114+DP114)*Cadeirante/30*GE$4+(DM111+DM112+DM113+DO111+DO112+DO113)*Percapita/30*GE$4)+IF(DM114+DO114&gt;=11,Fixo/30*GE$4+(DM114+DO114-10)*Crechee/30*GE$4,0),IF(C111=2,IF(DN111+DN112+DN113+DN114+DP111+DP112+DP113+DP114=1,Cadeirante/30*GE$4,IF(DN111+DN112+DN113+DN114+DP111+DP112+DP113+DP114=2,Fixo/30*GE$4,IF(DN111+DN112+DN113+DN114+DP111+DP112+DP113+DP114&gt;2,Fixo/30*GE$4+(DN111+DN112+DN113+DN114+DP111+DP112+DP113+DP114-2)*Cadeirante/30*GE$4)))+(DM111+DM112+DM113+DO111+DO112+DO113)*Percapita/30*GE$4+(DM114+DO114)*Crechee/30*GE$4,IF(C111=1,IF(DM111+DM112+DM113+DN111+DN112+DN113+DO111+DO112+DO113+DP111+DP112+DP113&lt;=15,(DM111+DM112+DM113+DO111+DO112+DO113)*Percapita/30*GE$4,IF(DM111+DM112+DM113+DN111+DN112+DN113+DO111+DO112+DO113+DP111+DP112+DP113&gt;=16,Fixo/30*GE$4+(DM111+DM112+DM113+DN111+DN112+DN113+DO111+DO112+DO113+DP111+DP112-16)*Percapita/30*GE$4))))))</f>
        <v>0</v>
      </c>
      <c r="GF111" s="177">
        <f>IF(C111=4,SUM(DQ111+DQ112+DQ113+DS111+DS112+DS113)*Percapita/30*GF$4+(DR111+DR112+DR113+DT111+DT112+DT113)*Cadeirante/30*GF$4,IF(C111=3,IF(DQ114+DS114=10,Fixo/30*GF$4+(DQ111+DQ112+DQ113+DS111+DS112+DS113)*Percapita/30*GF$4+(DR114+DT114)*Cadeirante/30*GF$4,IF(DQ114+DS114&lt;=9,(DQ114+DS114)*Crechee/30*GF$4)+(DR114+DT114)*Cadeirante/30*GF$4+(DQ111+DQ112+DQ113+DS111+DS112+DS113)*Percapita/30*GF$4)+IF(DQ114+DS114&gt;=11,Fixo/30*GF$4+(DQ114+DS114-10)*Crechee/30*GF$4,0),IF(C111=2,IF(DR111+DR112+DR113+DR114+DT111+DT112+DT113+DT114=1,Cadeirante/30*GF$4,IF(DR111+DR112+DR113+DR114+DT111+DT112+DT113+DT114=2,Fixo/30*GF$4,IF(DR111+DR112+DR113+DR114+DT111+DT112+DT113+DT114&gt;2,Fixo/30*GF$4+(DR111+DR112+DR113+DR114+DT111+DT112+DT113+DT114-2)*Cadeirante/30*GF$4)))+(DQ111+DQ112+DQ113+DS111+DS112+DS113)*Percapita/30*GF$4+(DQ114+DS114)*Crechee/30*GF$4,IF(C111=1,IF(DQ111+DQ112+DQ113+DR111+DR112+DR113+DS111+DS112+DS113+DT111+DT112+DT113&lt;=15,(DQ111+DQ112+DQ113+DS111+DS112+DS113)*Percapita/30*GF$4,IF(DQ111+DQ112+DQ113+DR111+DR112+DR113+DS111+DS112+DS113+DT111+DT112+DT113&gt;=16,Fixo/30*GF$4+(DQ111+DQ112+DQ113+DR111+DR112+DR113+DS111+DS112+DS113+DT111+DT112-16)*Percapita/30*GF$4))))))</f>
        <v>0</v>
      </c>
      <c r="GG111" s="177">
        <f>IF(C111=4,SUM(DU111+DU112+DU113+DW111+DW112+DW113)*Percapita/30*GG$4+(DV111+DV112+DV113+DX111+DX112+DX113)*Cadeirante/30*GG$4,IF(C111=3,IF(DU114+DW114=10,Fixo/30*GG$4+(DU111+DU112+DU113+DW111+DW112+DW113)*Percapita/30*GG$4+(DV114+DX114)*Cadeirante/30*GG$4,IF(DU114+DW114&lt;=9,(DU114+DW114)*Crechee/30*GG$4)+(DV114+DX114)*Cadeirante/30*GG$4+(DU111+DU112+DU113+DW111+DW112+DW113)*Percapita/30*GG$4)+IF(DU114+DW114&gt;=11,Fixo/30*GG$4+(DU114+DW114-10)*Crechee/30*GG$4,0),IF(C111=2,IF(DV111+DV112+DV113+DV114+DX111+DX112+DX113+DX114=1,Cadeirante/30*GG$4,IF(DV111+DV112+DV113+DV114+DX111+DX112+DX113+DX114=2,Fixo/30*GG$4,IF(DV111+DV112+DV113+DV114+DX111+DX112+DX113+DX114&gt;2,Fixo/30*GG$4+(DV111+DV112+DV113+DV114+DX111+DX112+DX113+DX114-2)*Cadeirante/30*GG$4)))+(DU111+DU112+DU113+DW111+DW112+DW113)*Percapita/30*GG$4+(DU114+DW114)*Crechee/30*GG$4,IF(C111=1,IF(DU111+DU112+DU113+DV111+DV112+DV113+DW111+DW112+DW113+DX111+DX112+DX113&lt;=15,(DU111+DU112+DU113+DW111+DW112+DW113)*Percapita/30*GG$4,IF(DU111+DU112+DU113+DV111+DV112+DV113+DW111+DW112+DW113+DX111+DX112+DX113&gt;=16,Fixo/30*GG$4+(DU111+DU112+DU113+DV111+DV112+DV113+DW111+DW112+DW113+DX111+DX112-16)*Percapita/30*GG$4))))))</f>
        <v>0</v>
      </c>
      <c r="GH111" s="177">
        <f>IF(C111=4,SUM(DY111+DY112+DY113+EA111+EA112+EA113)*Percapita/30*GH$4+(DZ111+DZ112+DZ113+EB111+EB112+EB113)*Cadeirante/30*GH$4,IF(C111=3,IF(DY114+EA114=10,Fixo/30*GH$4+(DY111+DY112+DY113+EA111+EA112+EA113)*Percapita/30*GH$4+(DZ114+EB114)*Cadeirante/30*GH$4,IF(DY114+EA114&lt;=9,(DY114+EA114)*Crechee/30*GH$4)+(DZ114+EB114)*Cadeirante/30*GH$4+(DY111+DY112+DY113+EA111+EA112+EA113)*Percapita/30*GH$4)+IF(DY114+EA114&gt;=11,Fixo/30*GH$4+(DY114+EA114-10)*Crechee/30*GH$4,0),IF(C111=2,IF(DZ111+DZ112+DZ113+DZ114+EB111+EB112+EB113+EB114=1,Cadeirante/30*GH$4,IF(DZ111+DZ112+DZ113+DZ114+EB111+EB112+EB113+EB114=2,Fixo/30*GH$4,IF(DZ111+DZ112+DZ113+DZ114+EB111+EB112+EB113+EB114&gt;2,Fixo/30*GH$4+(DZ111+DZ112+DZ113+DZ114+EB111+EB112+EB113+EB114-2)*Cadeirante/30*GH$4)))+(DY111+DY112+DY113+EA111+EA112+EA113)*Percapita/30*GH$4+(DY114+EA114)*Crechee/30*GH$4,IF(C111=1,IF(DY111+DY112+DY113+DZ111+DZ112+DZ113+EA111+EA112+EA113+EB111+EB112+EB113&lt;=15,(DY111+DY112+DY113+EA111+EA112+EA113)*Percapita/30*GH$4,IF(DY111+DY112+DY113+DZ111+DZ112+DZ113+EA111+EA112+EA113+EB111+EB112+EB113&gt;=16,Fixo/30*GH$4+(DY111+DY112+DY113+DZ111+DZ112+DZ113+EA111+EA112+EA113+EB111+EB112-16)*Percapita/30*GH$4))))))</f>
        <v>0</v>
      </c>
      <c r="GI111" s="177">
        <f>IF(C111=4,SUM(EC111+EC112+EC113+EE111+EE112+EE113)*Percapita/30*GI$4+(ED111+ED112+ED113+EF111+EF112+EF113)*Cadeirante/30*GI$4,IF(C111=3,IF(EC114+EE114=10,Fixo/30*GI$4+(EC111+EC112+EC113+EE111+EE112+EE113)*Percapita/30*GI$4+(ED114+EF114)*Cadeirante/30*GI$4,IF(EC114+EE114&lt;=9,(EC114+EE114)*Crechee/30*GI$4)+(ED114+EF114)*Cadeirante/30*GI$4+(EC111+EC112+EC113+EE111+EE112+EE113)*Percapita/30*GI$4)+IF(EC114+EE114&gt;=11,Fixo/30*GI$4+(EC114+EE114-10)*Crechee/30*GI$4,0),IF(C111=2,IF(ED111+ED112+ED113+ED114+EF111+EF112+EF113+EF114=1,Cadeirante/30*GI$4,IF(ED111+ED112+ED113+ED114+EF111+EF112+EF113+EF114=2,Fixo/30*GI$4,IF(ED111+ED112+ED113+ED114+EF111+EF112+EF113+EF114&gt;2,Fixo/30*GI$4+(ED111+ED112+ED113+ED114+EF111+EF112+EF113+EF114-2)*Cadeirante/30*GI$4)))+(EC111+EC112+EC113+EE111+EE112+EE113)*Percapita/30*GI$4+(EC114+EE114)*Crechee/30*GI$4,IF(C111=1,IF(EC111+EC112+EC113+ED111+ED112+ED113+EE111+EE112+EE113+EF111+EF112+EF113&lt;=15,(EC111+EC112+EC113+EE111+EE112+EE113)*Percapita/30*GI$4,IF(EC111+EC112+EC113+ED111+ED112+ED113+EE111+EE112+EE113+EF111+EF112+EF113&gt;=16,Fixo/30*GI$4+(EC111+EC112+EC113+ED111+ED112+ED113+EE111+EE112+EE113+EF111+EF112-16)*Percapita/30*GI$4))))))</f>
        <v>0</v>
      </c>
      <c r="GJ111" s="177">
        <f>IF(C111=4,SUM(EG111+EG112+EG113+EI111+EI112+EI113)*Percapita/30*GJ$4+(EH111+EH112+EH113+EJ111+EJ112+EJ113)*Cadeirante/30*GJ$4,IF(C111=3,IF(EG114+EI114=10,Fixo/30*GJ$4+(EG111+EG112+EG113+EI111+EI112+EI113)*Percapita/30*GJ$4+(EH114+EJ114)*Cadeirante/30*GJ$4,IF(EG114+EI114&lt;=9,(EG114+EI114)*Crechee/30*GJ$4)+(EH114+EJ114)*Cadeirante/30*GJ$4+(EG111+EG112+EG113+EI111+EI112+EI113)*Percapita/30*GJ$4)+IF(EG114+EI114&gt;=11,Fixo/30*GJ$4+(EG114+EI114-10)*Crechee/30*GJ$4,0),IF(C111=2,IF(EH111+EH112+EH113+EH114+EJ111+EJ112+EJ113+EJ114=1,Cadeirante/30*GJ$4,IF(EH111+EH112+EH113+EH114+EJ111+EJ112+EJ113+EJ114=2,Fixo/30*GJ$4,IF(EH111+EH112+EH113+EH114+EJ111+EJ112+EJ113+EJ114&gt;2,Fixo/30*GJ$4+(EH111+EH112+EH113+EH114+EJ111+EJ112+EJ113+EJ114-2)*Cadeirante/30*GJ$4)))+(EG111+EG112+EG113+EI111+EI112+EI113)*Percapita/30*GJ$4+(EG114+EI114)*Crechee/30*GJ$4,IF(C111=1,IF(EG111+EG112+EG113+EH111+EH112+EH113+EI111+EI112+EI113+EJ111+EJ112+EJ113&lt;=15,(EG111+EG112+EG113+EI111+EI112+EI113)*Percapita/30*GJ$4,IF(EG111+EG112+EG113+EH111+EH112+EH113+EI111+EI112+EI113+EJ111+EJ112+EJ113&gt;=16,Fixo/30*GJ$4+(EG111+EG112+EG113+EH111+EH112+EH113+EI111+EI112+EI113+EJ111+EJ112-16)*Percapita/30*GJ$4))))))</f>
        <v>0</v>
      </c>
      <c r="GK111" s="178"/>
      <c r="GL111" s="103">
        <f t="shared" si="102"/>
        <v>0</v>
      </c>
      <c r="GM111" s="124"/>
      <c r="GN111" s="104">
        <f>SUMIF(V111:V114,"&lt;0")*Cadeirante/30*GN$4+SUMIF(X111:X114,"&lt;0")*Cadeirante/30*GN$4</f>
        <v>0</v>
      </c>
      <c r="GO111" s="104">
        <f>SUMIF(Z111:Z114,"&lt;0")*Cadeirante/30*GO$4+SUMIF(AB111:AB114,"&lt;0")*Cadeirante/30*GO$4</f>
        <v>0</v>
      </c>
      <c r="GP111" s="104">
        <f>SUMIF(AD111:AD114,"&lt;0")*Cadeirante/30*GP$4+SUMIF(AF111:AF114,"&lt;0")*Cadeirante/30*GP$4</f>
        <v>0</v>
      </c>
      <c r="GQ111" s="104">
        <f>SUMIF(AH111:AH114,"&lt;0")*Cadeirante/30*GQ$4+SUMIF(AJ111:AJ114,"&lt;0")*Cadeirante/30*GQ$4</f>
        <v>0</v>
      </c>
      <c r="GR111" s="104">
        <f>SUMIF(AL111:AL114,"&lt;0")*Cadeirante/30*GR$4+SUMIF(AN111:AN114,"&lt;0")*Cadeirante/30*GR$4</f>
        <v>0</v>
      </c>
      <c r="GS111" s="104">
        <f>SUMIF(AP111:AP114,"&lt;0")*Cadeirante/30*GS$4+SUMIF(AR111:AR114,"&lt;0")*Cadeirante/30*GS$4</f>
        <v>0</v>
      </c>
      <c r="GT111" s="104">
        <f>SUMIF(AT111:AT114,"&lt;0")*Cadeirante/30*GT$4+SUMIF(AV111:AV114,"&lt;0")*Cadeirante/30*GT$4</f>
        <v>0</v>
      </c>
      <c r="GU111" s="104">
        <f>SUMIF(AX111:AX114,"&lt;0")*Cadeirante/30*GU$4+SUMIF(AZ111:AZ114,"&lt;0")*Cadeirante/30*GU$4</f>
        <v>0</v>
      </c>
      <c r="GV111" s="104">
        <f>SUMIF(BB111:BB114,"&lt;0")*Cadeirante/30*GV$4+SUMIF(BD111:BD114,"&lt;0")*Cadeirante/30*GV$4</f>
        <v>0</v>
      </c>
      <c r="GW111" s="104">
        <f>SUMIF(BF111:BF114,"&lt;0")*Cadeirante/30*GW$4+SUMIF(BH111:BH114,"&lt;0")*Cadeirante/30*GW$4</f>
        <v>0</v>
      </c>
      <c r="GX111" s="104">
        <f>SUMIF(BJ111:BJ114,"&lt;0")*Cadeirante/30*GX$4+SUMIF(BL111:BL114,"&lt;0")*Cadeirante/30*GX$4</f>
        <v>0</v>
      </c>
      <c r="GY111" s="104">
        <f>SUMIF(BN111:BN114,"&lt;0")*Cadeirante/30*GY$4+SUMIF(BP111:BP114,"&lt;0")*Cadeirante/30*GY$4</f>
        <v>0</v>
      </c>
      <c r="GZ111" s="104">
        <f>SUMIF(BR111:BR114,"&lt;0")*Cadeirante/30*GZ$4+SUMIF(BT111:BT114,"&lt;0")*Cadeirante/30*GZ$4</f>
        <v>0</v>
      </c>
      <c r="HA111" s="104">
        <f>SUMIF(BV111:BV114,"&lt;0")*Cadeirante/30*HA$4+SUMIF(BX111:BX114,"&lt;0")*Cadeirante/30*HA$4</f>
        <v>0</v>
      </c>
      <c r="HB111" s="104">
        <f>SUMIF(BZ111:BZ114,"&lt;0")*Cadeirante/30*HB$4+SUMIF(CB111:CB114,"&lt;0")*Cadeirante/30*HB$4</f>
        <v>0</v>
      </c>
      <c r="HC111" s="104">
        <f>SUMIF(CD111:CD114,"&lt;0")*Cadeirante/30*HC$4+SUMIF(CF111:CF114,"&lt;0")*Cadeirante/30*HC$4</f>
        <v>0</v>
      </c>
      <c r="HD111" s="104">
        <f>SUMIF(CH111:CH114,"&lt;0")*Cadeirante/30*HD$4+SUMIF(CJ111:CJ114,"&lt;0")*Cadeirante/30*HD$4</f>
        <v>0</v>
      </c>
      <c r="HE111" s="104">
        <f>SUMIF(CL111:CL114,"&lt;0")*Cadeirante/30*HE$4+SUMIF(CN111:CN114,"&lt;0")*Cadeirante/30*HE$4</f>
        <v>0</v>
      </c>
      <c r="HF111" s="104">
        <f>SUMIF(CP111:CP114,"&lt;0")*Cadeirante/30*HF$4+SUMIF(CR111:CR114,"&lt;0")*Cadeirante/30*HF$4</f>
        <v>0</v>
      </c>
      <c r="HG111" s="104">
        <f>SUMIF(CT111:CT114,"&lt;0")*Cadeirante/30*HG$4+SUMIF(CV111:CV114,"&lt;0")*Cadeirante/30*HG$4</f>
        <v>0</v>
      </c>
      <c r="HH111" s="104">
        <f>SUMIF(CX111:CX114,"&lt;0")*Cadeirante/30*HH$4+SUMIF(CZ111:CZ114,"&lt;0")*Cadeirante/30*HH$4</f>
        <v>0</v>
      </c>
      <c r="HI111" s="104">
        <f>SUMIF(DB111:DB114,"&lt;0")*Cadeirante/30*HI$4+SUMIF(DD111:DD114,"&lt;0")*Cadeirante/30*HI$4</f>
        <v>0</v>
      </c>
      <c r="HJ111" s="104">
        <f>SUMIF(DF111:DF114,"&lt;0")*Cadeirante/30*HJ$4+SUMIF(DH111:DH114,"&lt;0")*Cadeirante/30*HJ$4</f>
        <v>0</v>
      </c>
      <c r="HK111" s="104">
        <f>SUMIF(DJ111:DJ114,"&lt;0")*Cadeirante/30*HK$4+SUMIF(DL111:DL114,"&lt;0")*Cadeirante/30*HK$4</f>
        <v>0</v>
      </c>
      <c r="HL111" s="104">
        <f>SUMIF(DN111:DN114,"&lt;0")*Cadeirante/30*HL$4+SUMIF(DP111:DP114,"&lt;0")*Cadeirante/30*HL$4</f>
        <v>0</v>
      </c>
      <c r="HM111" s="104">
        <f>SUMIF(DR111:DR114,"&lt;0")*Cadeirante/30*HM$4+SUMIF(DT111:DT114,"&lt;0")*Cadeirante/30*HM$4</f>
        <v>0</v>
      </c>
      <c r="HN111" s="104">
        <f>SUMIF(DV111:DV114,"&lt;0")*Cadeirante/30*HN$4+SUMIF(DX111:DX114,"&lt;0")*Cadeirante/30*HN$4</f>
        <v>0</v>
      </c>
      <c r="HO111" s="104">
        <f>SUMIF(DZ111:DZ114,"&lt;0")*Cadeirante/30*HO$4+SUMIF(EB111:EB114,"&lt;0")*Cadeirante/30*HO$4</f>
        <v>0</v>
      </c>
      <c r="HP111" s="104">
        <f>SUMIF(ED111:ED114,"&lt;0")*Cadeirante/30*HP$4+SUMIF(EF111:EF114,"&lt;0")*Cadeirante/30*HP$4</f>
        <v>0</v>
      </c>
      <c r="HQ111" s="64"/>
      <c r="HR111" s="64"/>
      <c r="HS111" s="64"/>
      <c r="HT111" s="64"/>
      <c r="HU111" s="64"/>
      <c r="HV111" s="64"/>
      <c r="HW111" s="176">
        <v>17629.309999999998</v>
      </c>
      <c r="HX111" s="64"/>
      <c r="HY111" s="280">
        <f>IF(ISTEXT(EM111), VALUE(EM111), EM111)</f>
        <v>0</v>
      </c>
      <c r="HZ111" s="280">
        <f>IF(ISTEXT(EN111), VALUE(EN111), EN111)</f>
        <v>0</v>
      </c>
      <c r="IA111" s="280">
        <f>IF(ISTEXT(EO111), VALUE(EO111), EO111)</f>
        <v>0</v>
      </c>
      <c r="IB111" s="64" t="b">
        <f>HW111=FE111</f>
        <v>0</v>
      </c>
      <c r="IC111" s="64"/>
    </row>
    <row r="112" spans="1:237" s="106" customFormat="1" ht="22.5" customHeight="1" x14ac:dyDescent="0.25">
      <c r="A112" s="368" t="s">
        <v>3280</v>
      </c>
      <c r="B112" s="369" t="s">
        <v>3281</v>
      </c>
      <c r="C112" s="370" t="s">
        <v>3193</v>
      </c>
      <c r="D112" s="371" t="s">
        <v>3282</v>
      </c>
      <c r="E112" s="371" t="s">
        <v>3283</v>
      </c>
      <c r="F112" s="372" t="s">
        <v>3181</v>
      </c>
      <c r="G112" s="372" t="s">
        <v>3182</v>
      </c>
      <c r="H112" s="373" t="s">
        <v>2817</v>
      </c>
      <c r="I112" s="374" t="s">
        <v>2817</v>
      </c>
      <c r="J112" s="421" t="s">
        <v>3183</v>
      </c>
      <c r="K112" s="421" t="s">
        <v>3185</v>
      </c>
      <c r="L112" s="329">
        <f>CONTINUA!BV112</f>
        <v>0</v>
      </c>
      <c r="M112" s="329">
        <f>CONTINUA!BW112</f>
        <v>0</v>
      </c>
      <c r="N112" s="895"/>
      <c r="O112" s="896" t="s">
        <v>3425</v>
      </c>
      <c r="P112" s="897">
        <v>0</v>
      </c>
      <c r="Q112" s="400">
        <v>28</v>
      </c>
      <c r="R112" s="401"/>
      <c r="S112" s="400"/>
      <c r="T112" s="401"/>
      <c r="U112" s="400"/>
      <c r="V112" s="401"/>
      <c r="W112" s="400"/>
      <c r="X112" s="401"/>
      <c r="Y112" s="400"/>
      <c r="Z112" s="401"/>
      <c r="AA112" s="400"/>
      <c r="AB112" s="401"/>
      <c r="AC112" s="400"/>
      <c r="AD112" s="401"/>
      <c r="AE112" s="400"/>
      <c r="AF112" s="401"/>
      <c r="AG112" s="400"/>
      <c r="AH112" s="401"/>
      <c r="AI112" s="400"/>
      <c r="AJ112" s="401"/>
      <c r="AK112" s="400"/>
      <c r="AL112" s="401"/>
      <c r="AM112" s="400"/>
      <c r="AN112" s="401"/>
      <c r="AO112" s="400"/>
      <c r="AP112" s="401"/>
      <c r="AQ112" s="400"/>
      <c r="AR112" s="401"/>
      <c r="AS112" s="400"/>
      <c r="AT112" s="401"/>
      <c r="AU112" s="400"/>
      <c r="AV112" s="401"/>
      <c r="AW112" s="400"/>
      <c r="AX112" s="401"/>
      <c r="AY112" s="400"/>
      <c r="AZ112" s="401"/>
      <c r="BA112" s="400"/>
      <c r="BB112" s="401"/>
      <c r="BC112" s="400"/>
      <c r="BD112" s="401"/>
      <c r="BE112" s="400"/>
      <c r="BF112" s="401"/>
      <c r="BG112" s="400"/>
      <c r="BH112" s="401"/>
      <c r="BI112" s="400"/>
      <c r="BJ112" s="401"/>
      <c r="BK112" s="400"/>
      <c r="BL112" s="401"/>
      <c r="BM112" s="400"/>
      <c r="BN112" s="401"/>
      <c r="BO112" s="400"/>
      <c r="BP112" s="401"/>
      <c r="BQ112" s="400"/>
      <c r="BR112" s="401"/>
      <c r="BS112" s="400"/>
      <c r="BT112" s="401"/>
      <c r="BU112" s="400"/>
      <c r="BV112" s="401"/>
      <c r="BW112" s="400"/>
      <c r="BX112" s="401"/>
      <c r="BY112" s="400"/>
      <c r="BZ112" s="401"/>
      <c r="CA112" s="400"/>
      <c r="CB112" s="401"/>
      <c r="CC112" s="400"/>
      <c r="CD112" s="401"/>
      <c r="CE112" s="400"/>
      <c r="CF112" s="401"/>
      <c r="CG112" s="400"/>
      <c r="CH112" s="401"/>
      <c r="CI112" s="400"/>
      <c r="CJ112" s="401"/>
      <c r="CK112" s="400"/>
      <c r="CL112" s="401"/>
      <c r="CM112" s="400"/>
      <c r="CN112" s="401"/>
      <c r="CO112" s="400"/>
      <c r="CP112" s="401"/>
      <c r="CQ112" s="400"/>
      <c r="CR112" s="401"/>
      <c r="CS112" s="400"/>
      <c r="CT112" s="401"/>
      <c r="CU112" s="400"/>
      <c r="CV112" s="401"/>
      <c r="CW112" s="400"/>
      <c r="CX112" s="401"/>
      <c r="CY112" s="400"/>
      <c r="CZ112" s="401"/>
      <c r="DA112" s="400"/>
      <c r="DB112" s="401"/>
      <c r="DC112" s="400"/>
      <c r="DD112" s="401"/>
      <c r="DE112" s="400"/>
      <c r="DF112" s="401"/>
      <c r="DG112" s="400"/>
      <c r="DH112" s="401"/>
      <c r="DI112" s="400"/>
      <c r="DJ112" s="401"/>
      <c r="DK112" s="400"/>
      <c r="DL112" s="401"/>
      <c r="DM112" s="400"/>
      <c r="DN112" s="401"/>
      <c r="DO112" s="400"/>
      <c r="DP112" s="401"/>
      <c r="DQ112" s="400"/>
      <c r="DR112" s="401"/>
      <c r="DS112" s="400"/>
      <c r="DT112" s="401"/>
      <c r="DU112" s="400"/>
      <c r="DV112" s="401"/>
      <c r="DW112" s="400"/>
      <c r="DX112" s="401"/>
      <c r="DY112" s="400"/>
      <c r="DZ112" s="401"/>
      <c r="EA112" s="400"/>
      <c r="EB112" s="401"/>
      <c r="EC112" s="400"/>
      <c r="ED112" s="401"/>
      <c r="EE112" s="400"/>
      <c r="EF112" s="401"/>
      <c r="EG112" s="400"/>
      <c r="EH112" s="401"/>
      <c r="EI112" s="400"/>
      <c r="EJ112" s="447"/>
      <c r="EK112" s="511"/>
      <c r="EL112" s="514"/>
      <c r="EM112" s="448"/>
      <c r="EN112" s="344"/>
      <c r="EO112" s="345"/>
      <c r="EP112" s="171">
        <f t="shared" si="95"/>
        <v>28</v>
      </c>
      <c r="EQ112" s="171">
        <f t="shared" si="96"/>
        <v>0</v>
      </c>
      <c r="ER112" s="171">
        <f t="shared" si="97"/>
        <v>0</v>
      </c>
      <c r="ES112" s="171">
        <f t="shared" si="98"/>
        <v>0</v>
      </c>
      <c r="ET112" s="171">
        <f t="shared" si="99"/>
        <v>0</v>
      </c>
      <c r="EU112" s="171">
        <f t="shared" si="100"/>
        <v>0</v>
      </c>
      <c r="EV112" s="172">
        <f t="shared" si="101"/>
        <v>28</v>
      </c>
      <c r="EW112" s="173"/>
      <c r="EX112" s="248">
        <f t="shared" si="138"/>
        <v>0</v>
      </c>
      <c r="EY112" s="174">
        <f>(L112*regular)+(M112*Cadeirantee)</f>
        <v>0</v>
      </c>
      <c r="EZ112" s="249">
        <f>SUMIF(FG112:GJ112,"&gt;0")</f>
        <v>0</v>
      </c>
      <c r="FA112" s="249">
        <f>SUMIF(FG112:GJ112,"&lt;0")+SUMIF(GN112:HP112,"&lt;0")</f>
        <v>0</v>
      </c>
      <c r="FB112" s="174">
        <v>0</v>
      </c>
      <c r="FC112" s="126">
        <f>N112*km*'VALORES TABELA'!$B$13</f>
        <v>0</v>
      </c>
      <c r="FD112" s="250">
        <f t="shared" ref="FD112:FD115" si="139">GL112</f>
        <v>0</v>
      </c>
      <c r="FE112" s="105"/>
      <c r="FF112" s="119"/>
      <c r="FG112" s="119"/>
      <c r="FH112" s="119"/>
      <c r="FI112" s="119"/>
      <c r="FJ112" s="119"/>
      <c r="FK112" s="119"/>
      <c r="FL112" s="119"/>
      <c r="FM112" s="119"/>
      <c r="FN112" s="119"/>
      <c r="FO112" s="119"/>
      <c r="FP112" s="119"/>
      <c r="FQ112" s="119"/>
      <c r="FR112" s="119"/>
      <c r="FS112" s="119"/>
      <c r="FT112" s="119"/>
      <c r="FU112" s="119"/>
      <c r="FV112" s="119"/>
      <c r="FW112" s="119"/>
      <c r="FX112" s="119"/>
      <c r="FY112" s="119"/>
      <c r="FZ112" s="119"/>
      <c r="GA112" s="119"/>
      <c r="GB112" s="119"/>
      <c r="GC112" s="119"/>
      <c r="GD112" s="119"/>
      <c r="GE112" s="119"/>
      <c r="GF112" s="119"/>
      <c r="GG112" s="119"/>
      <c r="GH112" s="119"/>
      <c r="GI112" s="119"/>
      <c r="GJ112" s="119"/>
      <c r="GK112" s="251"/>
      <c r="GL112" s="103">
        <f t="shared" si="102"/>
        <v>0</v>
      </c>
      <c r="GM112" s="124"/>
      <c r="GN112" s="104"/>
      <c r="GO112" s="104"/>
      <c r="GP112" s="104"/>
      <c r="GQ112" s="104"/>
      <c r="GR112" s="104"/>
      <c r="GS112" s="104"/>
      <c r="GT112" s="104"/>
      <c r="GU112" s="104"/>
      <c r="GV112" s="104"/>
      <c r="GW112" s="104"/>
      <c r="GX112" s="104"/>
      <c r="GY112" s="104"/>
      <c r="GZ112" s="104"/>
      <c r="HA112" s="104"/>
      <c r="HB112" s="104"/>
      <c r="HC112" s="104"/>
      <c r="HD112" s="104"/>
      <c r="HE112" s="104"/>
      <c r="HF112" s="104"/>
      <c r="HG112" s="104"/>
      <c r="HH112" s="104"/>
      <c r="HI112" s="104"/>
      <c r="HJ112" s="104"/>
      <c r="HK112" s="104"/>
      <c r="HL112" s="104"/>
      <c r="HM112" s="104"/>
      <c r="HN112" s="104"/>
      <c r="HO112" s="104"/>
      <c r="HP112" s="104"/>
      <c r="HQ112" s="64"/>
      <c r="HR112" s="64"/>
      <c r="HS112" s="64"/>
      <c r="HT112" s="64"/>
      <c r="HU112" s="64"/>
      <c r="HV112" s="64"/>
      <c r="HW112" s="105"/>
      <c r="HX112" s="64"/>
      <c r="HY112" s="280">
        <f t="shared" ref="HY112:HY115" si="140">IF(ISTEXT(EM112), VALUE(EM112), EM112)</f>
        <v>0</v>
      </c>
      <c r="HZ112" s="280">
        <f t="shared" ref="HZ112:HZ115" si="141">IF(ISTEXT(EN112), VALUE(EN112), EN112)</f>
        <v>0</v>
      </c>
      <c r="IA112" s="280">
        <f t="shared" ref="IA112:IA115" si="142">IF(ISTEXT(EO112), VALUE(EO112), EO112)</f>
        <v>0</v>
      </c>
      <c r="IB112" s="64"/>
      <c r="IC112" s="64"/>
    </row>
    <row r="113" spans="1:237" s="106" customFormat="1" ht="22.5" customHeight="1" x14ac:dyDescent="0.25">
      <c r="A113" s="368" t="s">
        <v>3280</v>
      </c>
      <c r="B113" s="369" t="s">
        <v>3281</v>
      </c>
      <c r="C113" s="375" t="s">
        <v>3193</v>
      </c>
      <c r="D113" s="371" t="s">
        <v>3282</v>
      </c>
      <c r="E113" s="371" t="s">
        <v>3283</v>
      </c>
      <c r="F113" s="376" t="s">
        <v>3181</v>
      </c>
      <c r="G113" s="376" t="s">
        <v>3182</v>
      </c>
      <c r="H113" s="373" t="s">
        <v>2817</v>
      </c>
      <c r="I113" s="374" t="s">
        <v>2817</v>
      </c>
      <c r="J113" s="421" t="s">
        <v>3183</v>
      </c>
      <c r="K113" s="422" t="s">
        <v>3186</v>
      </c>
      <c r="L113" s="329">
        <f>CONTINUA!BV113</f>
        <v>0</v>
      </c>
      <c r="M113" s="329">
        <f>CONTINUA!BW113</f>
        <v>0</v>
      </c>
      <c r="N113" s="895"/>
      <c r="O113" s="896" t="s">
        <v>3425</v>
      </c>
      <c r="P113" s="897">
        <v>0</v>
      </c>
      <c r="Q113" s="400"/>
      <c r="R113" s="401"/>
      <c r="S113" s="400"/>
      <c r="T113" s="401"/>
      <c r="U113" s="400"/>
      <c r="V113" s="401"/>
      <c r="W113" s="400"/>
      <c r="X113" s="401"/>
      <c r="Y113" s="400"/>
      <c r="Z113" s="401"/>
      <c r="AA113" s="400"/>
      <c r="AB113" s="401"/>
      <c r="AC113" s="400"/>
      <c r="AD113" s="401"/>
      <c r="AE113" s="400"/>
      <c r="AF113" s="401"/>
      <c r="AG113" s="400"/>
      <c r="AH113" s="401"/>
      <c r="AI113" s="400"/>
      <c r="AJ113" s="401"/>
      <c r="AK113" s="400"/>
      <c r="AL113" s="401"/>
      <c r="AM113" s="400"/>
      <c r="AN113" s="401"/>
      <c r="AO113" s="400"/>
      <c r="AP113" s="401"/>
      <c r="AQ113" s="400"/>
      <c r="AR113" s="401"/>
      <c r="AS113" s="400"/>
      <c r="AT113" s="401"/>
      <c r="AU113" s="400"/>
      <c r="AV113" s="401"/>
      <c r="AW113" s="400"/>
      <c r="AX113" s="401"/>
      <c r="AY113" s="400"/>
      <c r="AZ113" s="401"/>
      <c r="BA113" s="400"/>
      <c r="BB113" s="401"/>
      <c r="BC113" s="400"/>
      <c r="BD113" s="401"/>
      <c r="BE113" s="400"/>
      <c r="BF113" s="401"/>
      <c r="BG113" s="400"/>
      <c r="BH113" s="401"/>
      <c r="BI113" s="400"/>
      <c r="BJ113" s="401"/>
      <c r="BK113" s="400"/>
      <c r="BL113" s="401"/>
      <c r="BM113" s="400"/>
      <c r="BN113" s="401"/>
      <c r="BO113" s="400"/>
      <c r="BP113" s="401"/>
      <c r="BQ113" s="400"/>
      <c r="BR113" s="401"/>
      <c r="BS113" s="400"/>
      <c r="BT113" s="401"/>
      <c r="BU113" s="400"/>
      <c r="BV113" s="401"/>
      <c r="BW113" s="400"/>
      <c r="BX113" s="401"/>
      <c r="BY113" s="400"/>
      <c r="BZ113" s="401"/>
      <c r="CA113" s="400"/>
      <c r="CB113" s="401"/>
      <c r="CC113" s="400"/>
      <c r="CD113" s="401"/>
      <c r="CE113" s="400"/>
      <c r="CF113" s="401"/>
      <c r="CG113" s="400"/>
      <c r="CH113" s="401"/>
      <c r="CI113" s="400"/>
      <c r="CJ113" s="401"/>
      <c r="CK113" s="400"/>
      <c r="CL113" s="401"/>
      <c r="CM113" s="400"/>
      <c r="CN113" s="401"/>
      <c r="CO113" s="400"/>
      <c r="CP113" s="401"/>
      <c r="CQ113" s="400"/>
      <c r="CR113" s="401"/>
      <c r="CS113" s="400"/>
      <c r="CT113" s="401"/>
      <c r="CU113" s="400"/>
      <c r="CV113" s="401"/>
      <c r="CW113" s="400"/>
      <c r="CX113" s="401"/>
      <c r="CY113" s="400"/>
      <c r="CZ113" s="401"/>
      <c r="DA113" s="400"/>
      <c r="DB113" s="401"/>
      <c r="DC113" s="400"/>
      <c r="DD113" s="401"/>
      <c r="DE113" s="400"/>
      <c r="DF113" s="401"/>
      <c r="DG113" s="400"/>
      <c r="DH113" s="401"/>
      <c r="DI113" s="400"/>
      <c r="DJ113" s="401"/>
      <c r="DK113" s="400"/>
      <c r="DL113" s="401"/>
      <c r="DM113" s="400"/>
      <c r="DN113" s="401"/>
      <c r="DO113" s="400"/>
      <c r="DP113" s="401"/>
      <c r="DQ113" s="400"/>
      <c r="DR113" s="401"/>
      <c r="DS113" s="400"/>
      <c r="DT113" s="401"/>
      <c r="DU113" s="400"/>
      <c r="DV113" s="401"/>
      <c r="DW113" s="400"/>
      <c r="DX113" s="401"/>
      <c r="DY113" s="400"/>
      <c r="DZ113" s="401"/>
      <c r="EA113" s="400"/>
      <c r="EB113" s="401"/>
      <c r="EC113" s="400"/>
      <c r="ED113" s="401"/>
      <c r="EE113" s="400"/>
      <c r="EF113" s="401"/>
      <c r="EG113" s="400"/>
      <c r="EH113" s="401"/>
      <c r="EI113" s="400"/>
      <c r="EJ113" s="447"/>
      <c r="EK113" s="511"/>
      <c r="EL113" s="514"/>
      <c r="EM113" s="448"/>
      <c r="EN113" s="344"/>
      <c r="EO113" s="345"/>
      <c r="EP113" s="171">
        <f t="shared" si="95"/>
        <v>0</v>
      </c>
      <c r="EQ113" s="171">
        <f t="shared" si="96"/>
        <v>0</v>
      </c>
      <c r="ER113" s="171">
        <f t="shared" si="97"/>
        <v>0</v>
      </c>
      <c r="ES113" s="171">
        <f t="shared" si="98"/>
        <v>0</v>
      </c>
      <c r="ET113" s="171">
        <f t="shared" si="99"/>
        <v>0</v>
      </c>
      <c r="EU113" s="171">
        <f t="shared" si="100"/>
        <v>0</v>
      </c>
      <c r="EV113" s="172">
        <f t="shared" si="101"/>
        <v>0</v>
      </c>
      <c r="EW113" s="125"/>
      <c r="EX113" s="248">
        <f t="shared" si="138"/>
        <v>0</v>
      </c>
      <c r="EY113" s="174">
        <f>(L113*regular)+(M113*Cadeirantee)</f>
        <v>0</v>
      </c>
      <c r="EZ113" s="249">
        <f>SUMIF(FG113:GJ113,"&gt;0")</f>
        <v>0</v>
      </c>
      <c r="FA113" s="249">
        <f>SUMIF(FG113:GJ113,"&lt;0")+SUMIF(GN113:HP113,"&lt;0")</f>
        <v>0</v>
      </c>
      <c r="FB113" s="174">
        <v>0</v>
      </c>
      <c r="FC113" s="126">
        <f>N113*km*'VALORES TABELA'!$B$13</f>
        <v>0</v>
      </c>
      <c r="FD113" s="250">
        <f t="shared" si="139"/>
        <v>0</v>
      </c>
      <c r="FE113" s="105"/>
      <c r="FF113" s="108"/>
      <c r="FG113" s="108"/>
      <c r="FH113" s="108"/>
      <c r="FI113" s="108"/>
      <c r="FJ113" s="108"/>
      <c r="FK113" s="108"/>
      <c r="FL113" s="108"/>
      <c r="FM113" s="108"/>
      <c r="FN113" s="108"/>
      <c r="FO113" s="108"/>
      <c r="FP113" s="108"/>
      <c r="FQ113" s="108"/>
      <c r="FR113" s="108"/>
      <c r="FS113" s="108"/>
      <c r="FT113" s="108"/>
      <c r="FU113" s="108"/>
      <c r="FV113" s="108"/>
      <c r="FW113" s="108"/>
      <c r="FX113" s="108"/>
      <c r="FY113" s="108"/>
      <c r="FZ113" s="108"/>
      <c r="GA113" s="108"/>
      <c r="GB113" s="108"/>
      <c r="GC113" s="108"/>
      <c r="GD113" s="108"/>
      <c r="GE113" s="108"/>
      <c r="GF113" s="108"/>
      <c r="GG113" s="108"/>
      <c r="GH113" s="108"/>
      <c r="GI113" s="108"/>
      <c r="GJ113" s="108"/>
      <c r="GK113" s="251"/>
      <c r="GL113" s="103">
        <f t="shared" si="102"/>
        <v>0</v>
      </c>
      <c r="GM113" s="124"/>
      <c r="GN113" s="104"/>
      <c r="GO113" s="104"/>
      <c r="GP113" s="104"/>
      <c r="GQ113" s="104"/>
      <c r="GR113" s="104"/>
      <c r="GS113" s="104"/>
      <c r="GT113" s="104"/>
      <c r="GU113" s="104"/>
      <c r="GV113" s="104"/>
      <c r="GW113" s="104"/>
      <c r="GX113" s="104"/>
      <c r="GY113" s="104"/>
      <c r="GZ113" s="104"/>
      <c r="HA113" s="104"/>
      <c r="HB113" s="104"/>
      <c r="HC113" s="104"/>
      <c r="HD113" s="104"/>
      <c r="HE113" s="104"/>
      <c r="HF113" s="104"/>
      <c r="HG113" s="104"/>
      <c r="HH113" s="104"/>
      <c r="HI113" s="104"/>
      <c r="HJ113" s="104"/>
      <c r="HK113" s="104"/>
      <c r="HL113" s="104"/>
      <c r="HM113" s="104"/>
      <c r="HN113" s="104"/>
      <c r="HO113" s="104"/>
      <c r="HP113" s="104"/>
      <c r="HQ113" s="64"/>
      <c r="HR113" s="64"/>
      <c r="HS113" s="64"/>
      <c r="HT113" s="64"/>
      <c r="HU113" s="64"/>
      <c r="HV113" s="64"/>
      <c r="HW113" s="105"/>
      <c r="HX113" s="64"/>
      <c r="HY113" s="280">
        <f t="shared" si="140"/>
        <v>0</v>
      </c>
      <c r="HZ113" s="280">
        <f t="shared" si="141"/>
        <v>0</v>
      </c>
      <c r="IA113" s="280">
        <f t="shared" si="142"/>
        <v>0</v>
      </c>
      <c r="IB113" s="64"/>
      <c r="IC113" s="64"/>
    </row>
    <row r="114" spans="1:237" s="106" customFormat="1" ht="22.5" customHeight="1" x14ac:dyDescent="0.25">
      <c r="A114" s="368" t="s">
        <v>3280</v>
      </c>
      <c r="B114" s="369" t="s">
        <v>3281</v>
      </c>
      <c r="C114" s="375" t="s">
        <v>3193</v>
      </c>
      <c r="D114" s="371" t="s">
        <v>3282</v>
      </c>
      <c r="E114" s="371" t="s">
        <v>3283</v>
      </c>
      <c r="F114" s="376" t="s">
        <v>3181</v>
      </c>
      <c r="G114" s="376" t="s">
        <v>3182</v>
      </c>
      <c r="H114" s="373" t="s">
        <v>2817</v>
      </c>
      <c r="I114" s="374" t="s">
        <v>2817</v>
      </c>
      <c r="J114" s="421" t="s">
        <v>3183</v>
      </c>
      <c r="K114" s="423" t="s">
        <v>3187</v>
      </c>
      <c r="L114" s="329">
        <f>CONTINUA!BV114</f>
        <v>0</v>
      </c>
      <c r="M114" s="329">
        <f>CONTINUA!BW114</f>
        <v>0</v>
      </c>
      <c r="N114" s="895"/>
      <c r="O114" s="896" t="s">
        <v>3425</v>
      </c>
      <c r="P114" s="897">
        <v>0</v>
      </c>
      <c r="Q114" s="400"/>
      <c r="R114" s="401"/>
      <c r="S114" s="400"/>
      <c r="T114" s="401"/>
      <c r="U114" s="400"/>
      <c r="V114" s="401"/>
      <c r="W114" s="400"/>
      <c r="X114" s="401"/>
      <c r="Y114" s="400"/>
      <c r="Z114" s="401"/>
      <c r="AA114" s="400"/>
      <c r="AB114" s="401"/>
      <c r="AC114" s="400"/>
      <c r="AD114" s="401"/>
      <c r="AE114" s="400"/>
      <c r="AF114" s="401"/>
      <c r="AG114" s="400"/>
      <c r="AH114" s="401"/>
      <c r="AI114" s="400"/>
      <c r="AJ114" s="401"/>
      <c r="AK114" s="400"/>
      <c r="AL114" s="401"/>
      <c r="AM114" s="400"/>
      <c r="AN114" s="401"/>
      <c r="AO114" s="400"/>
      <c r="AP114" s="401"/>
      <c r="AQ114" s="400"/>
      <c r="AR114" s="401"/>
      <c r="AS114" s="400"/>
      <c r="AT114" s="401"/>
      <c r="AU114" s="400"/>
      <c r="AV114" s="401"/>
      <c r="AW114" s="400"/>
      <c r="AX114" s="401"/>
      <c r="AY114" s="400"/>
      <c r="AZ114" s="401"/>
      <c r="BA114" s="400"/>
      <c r="BB114" s="401"/>
      <c r="BC114" s="400"/>
      <c r="BD114" s="401"/>
      <c r="BE114" s="400"/>
      <c r="BF114" s="401"/>
      <c r="BG114" s="400"/>
      <c r="BH114" s="401"/>
      <c r="BI114" s="400"/>
      <c r="BJ114" s="401"/>
      <c r="BK114" s="400"/>
      <c r="BL114" s="401"/>
      <c r="BM114" s="400"/>
      <c r="BN114" s="401"/>
      <c r="BO114" s="400"/>
      <c r="BP114" s="401"/>
      <c r="BQ114" s="400"/>
      <c r="BR114" s="401"/>
      <c r="BS114" s="400"/>
      <c r="BT114" s="401"/>
      <c r="BU114" s="400"/>
      <c r="BV114" s="401"/>
      <c r="BW114" s="400"/>
      <c r="BX114" s="401"/>
      <c r="BY114" s="400"/>
      <c r="BZ114" s="401"/>
      <c r="CA114" s="400"/>
      <c r="CB114" s="401"/>
      <c r="CC114" s="400"/>
      <c r="CD114" s="401"/>
      <c r="CE114" s="400"/>
      <c r="CF114" s="401"/>
      <c r="CG114" s="400"/>
      <c r="CH114" s="401"/>
      <c r="CI114" s="400"/>
      <c r="CJ114" s="401"/>
      <c r="CK114" s="400"/>
      <c r="CL114" s="401"/>
      <c r="CM114" s="400"/>
      <c r="CN114" s="401"/>
      <c r="CO114" s="400"/>
      <c r="CP114" s="401"/>
      <c r="CQ114" s="400"/>
      <c r="CR114" s="401"/>
      <c r="CS114" s="400"/>
      <c r="CT114" s="401"/>
      <c r="CU114" s="400"/>
      <c r="CV114" s="401"/>
      <c r="CW114" s="400"/>
      <c r="CX114" s="401"/>
      <c r="CY114" s="400"/>
      <c r="CZ114" s="401"/>
      <c r="DA114" s="400"/>
      <c r="DB114" s="401"/>
      <c r="DC114" s="400"/>
      <c r="DD114" s="401"/>
      <c r="DE114" s="400"/>
      <c r="DF114" s="401"/>
      <c r="DG114" s="400"/>
      <c r="DH114" s="401"/>
      <c r="DI114" s="400"/>
      <c r="DJ114" s="401"/>
      <c r="DK114" s="400"/>
      <c r="DL114" s="401"/>
      <c r="DM114" s="400"/>
      <c r="DN114" s="401"/>
      <c r="DO114" s="400"/>
      <c r="DP114" s="401"/>
      <c r="DQ114" s="400"/>
      <c r="DR114" s="401"/>
      <c r="DS114" s="400"/>
      <c r="DT114" s="401"/>
      <c r="DU114" s="400"/>
      <c r="DV114" s="401"/>
      <c r="DW114" s="400"/>
      <c r="DX114" s="401"/>
      <c r="DY114" s="400"/>
      <c r="DZ114" s="401"/>
      <c r="EA114" s="400"/>
      <c r="EB114" s="401"/>
      <c r="EC114" s="400"/>
      <c r="ED114" s="401"/>
      <c r="EE114" s="400"/>
      <c r="EF114" s="401"/>
      <c r="EG114" s="400"/>
      <c r="EH114" s="401"/>
      <c r="EI114" s="400"/>
      <c r="EJ114" s="447"/>
      <c r="EK114" s="511"/>
      <c r="EL114" s="514"/>
      <c r="EM114" s="448"/>
      <c r="EN114" s="344"/>
      <c r="EO114" s="345"/>
      <c r="EP114" s="171">
        <f t="shared" si="95"/>
        <v>0</v>
      </c>
      <c r="EQ114" s="171">
        <f t="shared" si="96"/>
        <v>0</v>
      </c>
      <c r="ER114" s="171">
        <f t="shared" si="97"/>
        <v>0</v>
      </c>
      <c r="ES114" s="171">
        <f t="shared" si="98"/>
        <v>0</v>
      </c>
      <c r="ET114" s="171">
        <f t="shared" si="99"/>
        <v>0</v>
      </c>
      <c r="EU114" s="171">
        <f t="shared" si="100"/>
        <v>0</v>
      </c>
      <c r="EV114" s="172">
        <f t="shared" si="101"/>
        <v>0</v>
      </c>
      <c r="EW114" s="127"/>
      <c r="EX114" s="248">
        <f t="shared" si="138"/>
        <v>0</v>
      </c>
      <c r="EY114" s="174">
        <f>(L114*regular)+(M114*Cadeirantee)</f>
        <v>0</v>
      </c>
      <c r="EZ114" s="249">
        <f>SUMIF(FG114:GJ114,"&gt;0")</f>
        <v>0</v>
      </c>
      <c r="FA114" s="249">
        <f>SUMIF(FG114:GJ114,"&lt;0")+SUMIF(GN114:HP114,"&lt;0")</f>
        <v>0</v>
      </c>
      <c r="FB114" s="174">
        <v>0</v>
      </c>
      <c r="FC114" s="126">
        <f>N114*km*'VALORES TABELA'!$B$13</f>
        <v>0</v>
      </c>
      <c r="FD114" s="250">
        <f t="shared" si="139"/>
        <v>0</v>
      </c>
      <c r="FE114" s="105"/>
      <c r="FF114" s="118"/>
      <c r="FG114" s="118"/>
      <c r="FH114" s="118"/>
      <c r="FI114" s="118"/>
      <c r="FJ114" s="118"/>
      <c r="FK114" s="118"/>
      <c r="FL114" s="118"/>
      <c r="FM114" s="118"/>
      <c r="FN114" s="118"/>
      <c r="FO114" s="118"/>
      <c r="FP114" s="118"/>
      <c r="FQ114" s="118"/>
      <c r="FR114" s="118"/>
      <c r="FS114" s="118"/>
      <c r="FT114" s="118"/>
      <c r="FU114" s="118"/>
      <c r="FV114" s="118"/>
      <c r="FW114" s="118"/>
      <c r="FX114" s="118"/>
      <c r="FY114" s="118"/>
      <c r="FZ114" s="118"/>
      <c r="GA114" s="118"/>
      <c r="GB114" s="118"/>
      <c r="GC114" s="118"/>
      <c r="GD114" s="118"/>
      <c r="GE114" s="118"/>
      <c r="GF114" s="118"/>
      <c r="GG114" s="118"/>
      <c r="GH114" s="118"/>
      <c r="GI114" s="118"/>
      <c r="GJ114" s="118"/>
      <c r="GK114" s="252"/>
      <c r="GL114" s="103">
        <f t="shared" si="102"/>
        <v>0</v>
      </c>
      <c r="GM114" s="124"/>
      <c r="GN114" s="104"/>
      <c r="GO114" s="104"/>
      <c r="GP114" s="104"/>
      <c r="GQ114" s="104"/>
      <c r="GR114" s="104"/>
      <c r="GS114" s="104"/>
      <c r="GT114" s="104"/>
      <c r="GU114" s="104"/>
      <c r="GV114" s="104"/>
      <c r="GW114" s="104"/>
      <c r="GX114" s="104"/>
      <c r="GY114" s="104"/>
      <c r="GZ114" s="104"/>
      <c r="HA114" s="104"/>
      <c r="HB114" s="104"/>
      <c r="HC114" s="104"/>
      <c r="HD114" s="104"/>
      <c r="HE114" s="104"/>
      <c r="HF114" s="104"/>
      <c r="HG114" s="104"/>
      <c r="HH114" s="104"/>
      <c r="HI114" s="104"/>
      <c r="HJ114" s="104"/>
      <c r="HK114" s="104"/>
      <c r="HL114" s="104"/>
      <c r="HM114" s="104"/>
      <c r="HN114" s="104"/>
      <c r="HO114" s="104"/>
      <c r="HP114" s="104"/>
      <c r="HQ114" s="64"/>
      <c r="HR114" s="65"/>
      <c r="HS114" s="65"/>
      <c r="HT114" s="65"/>
      <c r="HU114" s="65"/>
      <c r="HV114" s="65"/>
      <c r="HW114" s="105"/>
      <c r="HX114" s="65"/>
      <c r="HY114" s="280">
        <f t="shared" si="140"/>
        <v>0</v>
      </c>
      <c r="HZ114" s="280">
        <f t="shared" si="141"/>
        <v>0</v>
      </c>
      <c r="IA114" s="280">
        <f t="shared" si="142"/>
        <v>0</v>
      </c>
      <c r="IB114" s="65"/>
      <c r="IC114" s="65"/>
    </row>
    <row r="115" spans="1:237" s="106" customFormat="1" ht="22.5" customHeight="1" thickBot="1" x14ac:dyDescent="0.3">
      <c r="A115" s="377" t="s">
        <v>3280</v>
      </c>
      <c r="B115" s="378" t="s">
        <v>3281</v>
      </c>
      <c r="C115" s="379" t="s">
        <v>3193</v>
      </c>
      <c r="D115" s="380" t="s">
        <v>3282</v>
      </c>
      <c r="E115" s="380" t="s">
        <v>3283</v>
      </c>
      <c r="F115" s="381" t="s">
        <v>3181</v>
      </c>
      <c r="G115" s="381" t="s">
        <v>3182</v>
      </c>
      <c r="H115" s="382" t="s">
        <v>2817</v>
      </c>
      <c r="I115" s="383" t="s">
        <v>2817</v>
      </c>
      <c r="J115" s="421" t="s">
        <v>3183</v>
      </c>
      <c r="K115" s="424" t="s">
        <v>60</v>
      </c>
      <c r="L115" s="329">
        <f>CONTINUA!BV115</f>
        <v>0</v>
      </c>
      <c r="M115" s="329">
        <f>CONTINUA!BW115</f>
        <v>0</v>
      </c>
      <c r="N115" s="895"/>
      <c r="O115" s="896" t="s">
        <v>3425</v>
      </c>
      <c r="P115" s="897">
        <v>0</v>
      </c>
      <c r="Q115" s="400"/>
      <c r="R115" s="401"/>
      <c r="S115" s="400"/>
      <c r="T115" s="401"/>
      <c r="U115" s="400"/>
      <c r="V115" s="401"/>
      <c r="W115" s="400"/>
      <c r="X115" s="401"/>
      <c r="Y115" s="400"/>
      <c r="Z115" s="401"/>
      <c r="AA115" s="400"/>
      <c r="AB115" s="401"/>
      <c r="AC115" s="400"/>
      <c r="AD115" s="401"/>
      <c r="AE115" s="400"/>
      <c r="AF115" s="401"/>
      <c r="AG115" s="400"/>
      <c r="AH115" s="401"/>
      <c r="AI115" s="400"/>
      <c r="AJ115" s="401"/>
      <c r="AK115" s="400"/>
      <c r="AL115" s="401"/>
      <c r="AM115" s="400"/>
      <c r="AN115" s="401"/>
      <c r="AO115" s="400"/>
      <c r="AP115" s="401"/>
      <c r="AQ115" s="400"/>
      <c r="AR115" s="401"/>
      <c r="AS115" s="400"/>
      <c r="AT115" s="401"/>
      <c r="AU115" s="400"/>
      <c r="AV115" s="401"/>
      <c r="AW115" s="400"/>
      <c r="AX115" s="401"/>
      <c r="AY115" s="400"/>
      <c r="AZ115" s="401"/>
      <c r="BA115" s="400"/>
      <c r="BB115" s="401"/>
      <c r="BC115" s="400"/>
      <c r="BD115" s="401"/>
      <c r="BE115" s="400"/>
      <c r="BF115" s="401"/>
      <c r="BG115" s="400"/>
      <c r="BH115" s="401"/>
      <c r="BI115" s="400"/>
      <c r="BJ115" s="401"/>
      <c r="BK115" s="400"/>
      <c r="BL115" s="401"/>
      <c r="BM115" s="400"/>
      <c r="BN115" s="401"/>
      <c r="BO115" s="400"/>
      <c r="BP115" s="401"/>
      <c r="BQ115" s="400"/>
      <c r="BR115" s="401"/>
      <c r="BS115" s="400"/>
      <c r="BT115" s="401"/>
      <c r="BU115" s="400"/>
      <c r="BV115" s="401"/>
      <c r="BW115" s="400"/>
      <c r="BX115" s="401"/>
      <c r="BY115" s="400"/>
      <c r="BZ115" s="401"/>
      <c r="CA115" s="400"/>
      <c r="CB115" s="401"/>
      <c r="CC115" s="400"/>
      <c r="CD115" s="401"/>
      <c r="CE115" s="400"/>
      <c r="CF115" s="401"/>
      <c r="CG115" s="400"/>
      <c r="CH115" s="401"/>
      <c r="CI115" s="400"/>
      <c r="CJ115" s="401"/>
      <c r="CK115" s="400"/>
      <c r="CL115" s="401"/>
      <c r="CM115" s="400"/>
      <c r="CN115" s="401"/>
      <c r="CO115" s="400"/>
      <c r="CP115" s="401"/>
      <c r="CQ115" s="400"/>
      <c r="CR115" s="401"/>
      <c r="CS115" s="400"/>
      <c r="CT115" s="401"/>
      <c r="CU115" s="400"/>
      <c r="CV115" s="401"/>
      <c r="CW115" s="400"/>
      <c r="CX115" s="401"/>
      <c r="CY115" s="400"/>
      <c r="CZ115" s="401"/>
      <c r="DA115" s="400"/>
      <c r="DB115" s="401"/>
      <c r="DC115" s="400"/>
      <c r="DD115" s="401"/>
      <c r="DE115" s="400"/>
      <c r="DF115" s="401"/>
      <c r="DG115" s="400"/>
      <c r="DH115" s="401"/>
      <c r="DI115" s="400"/>
      <c r="DJ115" s="401"/>
      <c r="DK115" s="400"/>
      <c r="DL115" s="401"/>
      <c r="DM115" s="400"/>
      <c r="DN115" s="401"/>
      <c r="DO115" s="400"/>
      <c r="DP115" s="401"/>
      <c r="DQ115" s="400"/>
      <c r="DR115" s="401"/>
      <c r="DS115" s="400"/>
      <c r="DT115" s="401"/>
      <c r="DU115" s="400"/>
      <c r="DV115" s="401"/>
      <c r="DW115" s="400"/>
      <c r="DX115" s="401"/>
      <c r="DY115" s="400"/>
      <c r="DZ115" s="401"/>
      <c r="EA115" s="400"/>
      <c r="EB115" s="401"/>
      <c r="EC115" s="400"/>
      <c r="ED115" s="401"/>
      <c r="EE115" s="400"/>
      <c r="EF115" s="401"/>
      <c r="EG115" s="400"/>
      <c r="EH115" s="401"/>
      <c r="EI115" s="400"/>
      <c r="EJ115" s="447"/>
      <c r="EK115" s="512"/>
      <c r="EL115" s="515"/>
      <c r="EM115" s="450"/>
      <c r="EN115" s="348"/>
      <c r="EO115" s="348"/>
      <c r="EP115" s="179">
        <f t="shared" si="95"/>
        <v>0</v>
      </c>
      <c r="EQ115" s="179">
        <f t="shared" si="96"/>
        <v>0</v>
      </c>
      <c r="ER115" s="179">
        <f t="shared" si="97"/>
        <v>0</v>
      </c>
      <c r="ES115" s="179">
        <f t="shared" si="98"/>
        <v>0</v>
      </c>
      <c r="ET115" s="179">
        <f t="shared" si="99"/>
        <v>0</v>
      </c>
      <c r="EU115" s="179">
        <f t="shared" si="100"/>
        <v>0</v>
      </c>
      <c r="EV115" s="172">
        <f t="shared" si="101"/>
        <v>0</v>
      </c>
      <c r="EW115" s="253"/>
      <c r="EX115" s="254">
        <v>0</v>
      </c>
      <c r="EY115" s="180">
        <v>0</v>
      </c>
      <c r="EZ115" s="255">
        <v>0</v>
      </c>
      <c r="FA115" s="255">
        <v>0</v>
      </c>
      <c r="FB115" s="180">
        <f>SUM(FF115:GI115)/2</f>
        <v>0</v>
      </c>
      <c r="FC115" s="256">
        <f>N115*km*'VALORES TABELA'!$B$13</f>
        <v>0</v>
      </c>
      <c r="FD115" s="250">
        <f t="shared" si="139"/>
        <v>0</v>
      </c>
      <c r="FE115" s="257"/>
      <c r="FF115" s="181">
        <f>((Q115+S115)*Percapita)+((R115+T115)*Cadeirante)</f>
        <v>0</v>
      </c>
      <c r="FG115" s="181">
        <f>((U115+W115)*Percapita/30*FG$4)+((V115+X115)*Cadeirante/30*FG$4)</f>
        <v>0</v>
      </c>
      <c r="FH115" s="181">
        <f>((Y115+AA115)*Percapita/30*FH$4)+((Z115+AB115)*Cadeirante/30*FH$4)</f>
        <v>0</v>
      </c>
      <c r="FI115" s="181">
        <f>((AC115+AE115)*Percapita/30*FI$4)+((AD115+AF115)*Cadeirante/30*FI$4)</f>
        <v>0</v>
      </c>
      <c r="FJ115" s="181">
        <f>((AG115+AI115)*Percapita/30*FJ$4)+((AH115+AJ115)*Cadeirante/30*FJ$4)</f>
        <v>0</v>
      </c>
      <c r="FK115" s="181">
        <f>((AK115+AM115)*Percapita/30*FK$4)+((AL115+AN115)*Cadeirante/30*FK$4)</f>
        <v>0</v>
      </c>
      <c r="FL115" s="181">
        <f>((AO115+AQ115)*Percapita/30*FL$4)+((AP115+AR115)*Cadeirante/30*FL$4)</f>
        <v>0</v>
      </c>
      <c r="FM115" s="181">
        <f>((AS115+AU115)*Percapita/30*FM$4)+((AT115+AV115)*Cadeirante/30*FM$4)</f>
        <v>0</v>
      </c>
      <c r="FN115" s="181">
        <f>((AW115+AY115)*Percapita/30*FN$4)+((AX115+AZ115)*Cadeirante/30*FN$4)</f>
        <v>0</v>
      </c>
      <c r="FO115" s="181">
        <f>((BA115+BC115)*Percapita/30*FO$4)+((BB115+BD115)*Cadeirante/30*FO$4)</f>
        <v>0</v>
      </c>
      <c r="FP115" s="181">
        <f>((BE115+BG115)*Percapita/30*FP$4)+((BF115+BH115)*Cadeirante/30*FP$4)</f>
        <v>0</v>
      </c>
      <c r="FQ115" s="181">
        <f>((BI115+BK115)*Percapita/30*FQ$4)+((BJ115+BL115)*Cadeirante/30*FQ$4)</f>
        <v>0</v>
      </c>
      <c r="FR115" s="181">
        <f>((BM115+BO115)*Percapita/30*FR$4)+((BN115+BP115)*Cadeirante/30*FR$4)</f>
        <v>0</v>
      </c>
      <c r="FS115" s="181">
        <f>((BQ115+BS115)*Percapita/30*FS$4)+((BR115+BT115)*Cadeirante/30*FS$4)</f>
        <v>0</v>
      </c>
      <c r="FT115" s="181">
        <f>((BU115+BW115)*Percapita/30*FT$4)+((BV115+BX115)*Cadeirante/30*FT$4)</f>
        <v>0</v>
      </c>
      <c r="FU115" s="181">
        <f>((BY115+CA115)*Percapita/30*FU$4)+((BZ115+CB115)*Cadeirante/30*FU$4)</f>
        <v>0</v>
      </c>
      <c r="FV115" s="181">
        <f>((CC115+CE115)*Percapita/30*FV$4)+((CD115+CF115)*Cadeirante/30*FV$4)</f>
        <v>0</v>
      </c>
      <c r="FW115" s="181">
        <f>((CG115+CI115)*Percapita/30*FW$4)+((CI115+CK115)*Cadeirante/30*FW$4)</f>
        <v>0</v>
      </c>
      <c r="FX115" s="181">
        <f>((CK115+CM115)*Percapita/30*FX$4)+((CL115+CN115)*Cadeirante/30*FX$4)</f>
        <v>0</v>
      </c>
      <c r="FY115" s="181">
        <f>((CO115+CQ115)*Percapita/30*FY$4)+((CP115+CR115)*Cadeirante/30*FY$4)</f>
        <v>0</v>
      </c>
      <c r="FZ115" s="181">
        <f>((CS115+CU115)*Percapita/30*FZ$4)+((CT115+CV115)*Cadeirante/30*FZ$4)</f>
        <v>0</v>
      </c>
      <c r="GA115" s="181">
        <f>((CW115+CY115)*Percapita/30*GA$4)+((CX115+CZ115)*Cadeirante/30*GA$4)</f>
        <v>0</v>
      </c>
      <c r="GB115" s="181">
        <f>((DA115+DC115)*Percapita/30*GB$4)+((DB115+DD115)*Cadeirante/30*GB$4)</f>
        <v>0</v>
      </c>
      <c r="GC115" s="181">
        <f>((DE115+DG115)*Percapita/30*GC$4)+((DF115+DH115)*Cadeirante/30*GC$4)</f>
        <v>0</v>
      </c>
      <c r="GD115" s="181">
        <f>((DI115+DK115)*Percapita/30*GD$4)+((DJ115+DL115)*Cadeirante/30*GD$4)</f>
        <v>0</v>
      </c>
      <c r="GE115" s="181">
        <f>((DM115+DO115)*Percapita/30*GE$4)+((DN115+DP115)*Cadeirante/30*GE$4)</f>
        <v>0</v>
      </c>
      <c r="GF115" s="181">
        <f>((DQ115+DS115)*Percapita/30*GF$4)+((DR115+DT115)*Cadeirante/30*GF$4)</f>
        <v>0</v>
      </c>
      <c r="GG115" s="181">
        <f>((DU115+DW115)*Percapita/30*GG$4)+((DV115+DX115)*Cadeirante/30*GG$4)</f>
        <v>0</v>
      </c>
      <c r="GH115" s="181">
        <f>((DY115+EA115)*Percapita/30*GH$4)+((DZ115+EB115)*Cadeirante/30*GH$4)</f>
        <v>0</v>
      </c>
      <c r="GI115" s="181">
        <f>((EC115+EE115)*Percapita/30*GI$4)+((ED115+EF115)*Cadeirante/30*GI$4)</f>
        <v>0</v>
      </c>
      <c r="GJ115" s="181">
        <f>((EG115+EI115)*Percapita)+((EH115+EJ115)*Cadeirante)</f>
        <v>0</v>
      </c>
      <c r="GK115" s="258"/>
      <c r="GL115" s="103">
        <f t="shared" si="102"/>
        <v>0</v>
      </c>
      <c r="GM115" s="124"/>
      <c r="GN115" s="182"/>
      <c r="GO115" s="182"/>
      <c r="GP115" s="182"/>
      <c r="GQ115" s="182"/>
      <c r="GR115" s="182"/>
      <c r="GS115" s="182"/>
      <c r="GT115" s="182"/>
      <c r="GU115" s="182"/>
      <c r="GV115" s="182"/>
      <c r="GW115" s="182"/>
      <c r="GX115" s="182"/>
      <c r="GY115" s="182"/>
      <c r="GZ115" s="182"/>
      <c r="HA115" s="182"/>
      <c r="HB115" s="182"/>
      <c r="HC115" s="182"/>
      <c r="HD115" s="182"/>
      <c r="HE115" s="182"/>
      <c r="HF115" s="182"/>
      <c r="HG115" s="182"/>
      <c r="HH115" s="182"/>
      <c r="HI115" s="182"/>
      <c r="HJ115" s="182"/>
      <c r="HK115" s="182"/>
      <c r="HL115" s="182"/>
      <c r="HM115" s="182"/>
      <c r="HN115" s="182"/>
      <c r="HO115" s="182"/>
      <c r="HP115" s="259"/>
      <c r="HQ115" s="64"/>
      <c r="HW115" s="257"/>
      <c r="HY115" s="280">
        <f t="shared" si="140"/>
        <v>0</v>
      </c>
      <c r="HZ115" s="280">
        <f t="shared" si="141"/>
        <v>0</v>
      </c>
      <c r="IA115" s="280">
        <f t="shared" si="142"/>
        <v>0</v>
      </c>
    </row>
    <row r="116" spans="1:237" s="106" customFormat="1" ht="22.5" customHeight="1" x14ac:dyDescent="0.25">
      <c r="A116" t="s">
        <v>3284</v>
      </c>
      <c r="B116" s="522" t="s">
        <v>3285</v>
      </c>
      <c r="C116" s="523">
        <v>3</v>
      </c>
      <c r="D116" s="524" t="s">
        <v>3286</v>
      </c>
      <c r="E116" s="524" t="s">
        <v>3287</v>
      </c>
      <c r="F116" s="525" t="s">
        <v>3181</v>
      </c>
      <c r="G116" s="525" t="s">
        <v>3182</v>
      </c>
      <c r="H116" s="350" t="s">
        <v>2818</v>
      </c>
      <c r="I116" s="351" t="s">
        <v>2818</v>
      </c>
      <c r="J116" s="409" t="s">
        <v>3189</v>
      </c>
      <c r="K116" s="410" t="s">
        <v>3184</v>
      </c>
      <c r="L116" s="329">
        <f>CONTINUA!BV116</f>
        <v>0</v>
      </c>
      <c r="M116" s="329">
        <f>CONTINUA!BW116</f>
        <v>0</v>
      </c>
      <c r="N116" s="895"/>
      <c r="O116" s="896" t="s">
        <v>3426</v>
      </c>
      <c r="P116" s="897">
        <v>0</v>
      </c>
      <c r="Q116" s="400"/>
      <c r="R116" s="401"/>
      <c r="S116" s="400"/>
      <c r="T116" s="401"/>
      <c r="U116" s="400"/>
      <c r="V116" s="401"/>
      <c r="W116" s="400"/>
      <c r="X116" s="401"/>
      <c r="Y116" s="400"/>
      <c r="Z116" s="401"/>
      <c r="AA116" s="400"/>
      <c r="AB116" s="401"/>
      <c r="AC116" s="400"/>
      <c r="AD116" s="401"/>
      <c r="AE116" s="400"/>
      <c r="AF116" s="401"/>
      <c r="AG116" s="400"/>
      <c r="AH116" s="401"/>
      <c r="AI116" s="400"/>
      <c r="AJ116" s="401"/>
      <c r="AK116" s="400"/>
      <c r="AL116" s="401"/>
      <c r="AM116" s="400"/>
      <c r="AN116" s="401"/>
      <c r="AO116" s="400"/>
      <c r="AP116" s="401"/>
      <c r="AQ116" s="400"/>
      <c r="AR116" s="401"/>
      <c r="AS116" s="400"/>
      <c r="AT116" s="401"/>
      <c r="AU116" s="400"/>
      <c r="AV116" s="401"/>
      <c r="AW116" s="400"/>
      <c r="AX116" s="401"/>
      <c r="AY116" s="400"/>
      <c r="AZ116" s="401"/>
      <c r="BA116" s="400"/>
      <c r="BB116" s="401"/>
      <c r="BC116" s="400"/>
      <c r="BD116" s="401"/>
      <c r="BE116" s="400"/>
      <c r="BF116" s="401"/>
      <c r="BG116" s="400"/>
      <c r="BH116" s="401"/>
      <c r="BI116" s="400"/>
      <c r="BJ116" s="401"/>
      <c r="BK116" s="400"/>
      <c r="BL116" s="401"/>
      <c r="BM116" s="400"/>
      <c r="BN116" s="401"/>
      <c r="BO116" s="400"/>
      <c r="BP116" s="401"/>
      <c r="BQ116" s="400"/>
      <c r="BR116" s="401"/>
      <c r="BS116" s="400"/>
      <c r="BT116" s="401"/>
      <c r="BU116" s="400"/>
      <c r="BV116" s="401"/>
      <c r="BW116" s="400"/>
      <c r="BX116" s="401"/>
      <c r="BY116" s="400"/>
      <c r="BZ116" s="401"/>
      <c r="CA116" s="400"/>
      <c r="CB116" s="401"/>
      <c r="CC116" s="400"/>
      <c r="CD116" s="401"/>
      <c r="CE116" s="400"/>
      <c r="CF116" s="401"/>
      <c r="CG116" s="400"/>
      <c r="CH116" s="401"/>
      <c r="CI116" s="400"/>
      <c r="CJ116" s="401"/>
      <c r="CK116" s="400"/>
      <c r="CL116" s="401"/>
      <c r="CM116" s="400"/>
      <c r="CN116" s="401"/>
      <c r="CO116" s="400"/>
      <c r="CP116" s="401"/>
      <c r="CQ116" s="400"/>
      <c r="CR116" s="401"/>
      <c r="CS116" s="400"/>
      <c r="CT116" s="401"/>
      <c r="CU116" s="400"/>
      <c r="CV116" s="401"/>
      <c r="CW116" s="400"/>
      <c r="CX116" s="401"/>
      <c r="CY116" s="400"/>
      <c r="CZ116" s="401"/>
      <c r="DA116" s="400"/>
      <c r="DB116" s="401"/>
      <c r="DC116" s="400"/>
      <c r="DD116" s="401"/>
      <c r="DE116" s="400"/>
      <c r="DF116" s="401"/>
      <c r="DG116" s="400"/>
      <c r="DH116" s="401"/>
      <c r="DI116" s="400"/>
      <c r="DJ116" s="401"/>
      <c r="DK116" s="400"/>
      <c r="DL116" s="401"/>
      <c r="DM116" s="400"/>
      <c r="DN116" s="401"/>
      <c r="DO116" s="400"/>
      <c r="DP116" s="401"/>
      <c r="DQ116" s="400"/>
      <c r="DR116" s="401"/>
      <c r="DS116" s="400"/>
      <c r="DT116" s="401"/>
      <c r="DU116" s="400"/>
      <c r="DV116" s="401"/>
      <c r="DW116" s="400"/>
      <c r="DX116" s="401"/>
      <c r="DY116" s="400"/>
      <c r="DZ116" s="401"/>
      <c r="EA116" s="400"/>
      <c r="EB116" s="401"/>
      <c r="EC116" s="400"/>
      <c r="ED116" s="401"/>
      <c r="EE116" s="400"/>
      <c r="EF116" s="401"/>
      <c r="EG116" s="400"/>
      <c r="EH116" s="401"/>
      <c r="EI116" s="400"/>
      <c r="EJ116" s="447"/>
      <c r="EK116" s="510"/>
      <c r="EL116" s="513"/>
      <c r="EM116" s="520"/>
      <c r="EN116" s="520"/>
      <c r="EO116" s="520"/>
      <c r="EP116" s="171">
        <f t="shared" si="95"/>
        <v>0</v>
      </c>
      <c r="EQ116" s="171">
        <f t="shared" si="96"/>
        <v>0</v>
      </c>
      <c r="ER116" s="171">
        <f t="shared" si="97"/>
        <v>0</v>
      </c>
      <c r="ES116" s="171">
        <f t="shared" si="98"/>
        <v>0</v>
      </c>
      <c r="ET116" s="171">
        <f t="shared" si="99"/>
        <v>0</v>
      </c>
      <c r="EU116" s="171">
        <f t="shared" si="100"/>
        <v>0</v>
      </c>
      <c r="EV116" s="172">
        <f t="shared" si="101"/>
        <v>0</v>
      </c>
      <c r="EW116" s="367">
        <f>IF(C116=4,IF(MAX(Q116:EJ118)&gt;0,(Especiall/30*(IF(($G116-$F116)=($G$5-$F$5),30,IF(DAY($G116)=31,($G116-$F116),($G116-$F116)+1)))),0),0)</f>
        <v>0</v>
      </c>
      <c r="EX116" s="248">
        <f t="shared" ref="EX116:EX119" si="143">FF116</f>
        <v>4347.9799999999996</v>
      </c>
      <c r="EY116" s="174">
        <f>(L116*regular)+(M116*Cadeirantee)</f>
        <v>0</v>
      </c>
      <c r="EZ116" s="249">
        <f>SUMIF(FG116:GJ116,"&gt;0")</f>
        <v>0</v>
      </c>
      <c r="FA116" s="249">
        <f>SUMIF(FG116:GJ116,"&lt;0")+SUMIF(GN116:HP116,"&lt;0")</f>
        <v>0</v>
      </c>
      <c r="FB116" s="174">
        <v>0</v>
      </c>
      <c r="FC116" s="175">
        <f>N116*km*'VALORES TABELA'!$B$13</f>
        <v>0</v>
      </c>
      <c r="FD116" s="250">
        <f>GL116</f>
        <v>0</v>
      </c>
      <c r="FE116" s="176">
        <f>(EW116+EW117+EW118+EW119+EX116+EX117+EX118+EX119+EY116+EY117+EY118+EY119+EY120+EZ116+EZ117+EZ118+EZ119+FA116+FA117+FA118+FA119+FC116+FC117+FC118+FC119+HY116-HZ116-IA116+FD116+FD117+FD118+FD119+FB120)</f>
        <v>4347.9799999999996</v>
      </c>
      <c r="FF116" s="177">
        <f>IF(C116=4,SUM(Q116+Q117+Q118+S116+S117+S118)*Percapita/30*FF$4+(R116+R117+R118+T116+T117+T118)*Cadeirante/30*FF$4,IF(C116=3,IF(Q119+S119=10,Fixo/30*FF$4+(Q116+Q117+Q118+S116+S117+S118)*Percapita/30*FF$4+(R119+T119)*Cadeirante/30*FF$4,IF(Q119+S119&lt;=9,(Q119+S119)*Crechee/30*FF$4)+(R119+T119)*Cadeirante/30*FF$4+(Q116+Q117+Q118+S116+S117+S118)*Percapita/30*FF$4)+IF(Q119+S119&gt;=11,Fixo/30*FF$4+(Q119+S119-10)*Crechee/30*FF$4,0),IF(C116=2,IF(R116+R117+R118+R119+T116+T117+T118+T119=1,Cadeirante/30*FF$4,IF(R116+R117+R118+R119+T116+T117+T118+T119=2,Fixo/30*FF$4,IF(R116+R117+R118+R119+T116+T117+T118+T119&gt;2,Fixo/30*FF$4+(R116+R117+R118+R119+T116+T117+T118+T119-2)*Cadeirante/30*FF$4)))+(Q116+Q117+Q118+S116+S117+S118)*Percapita/30*FF$4+(Q119+S119)*Crechee/30*FF$4,IF(C116=1,IF(Q116+Q117+Q118+R116+R117+R118+S116+S117+S118+T116+T117+T118&lt;=15,(Q116+Q117+Q118+S116+S117+S118)*Percapita/30*FF$4,IF(Q116+Q117+Q118+R116+R117+R118+S116+S117+S118+T116+T117+T118&gt;=16,Fixo/30*FF$4+(Q116+Q117+Q118+R116+R117+R118+S116+S117+S118+T116+T117-16)*Percapita/30*FF$4))))))</f>
        <v>4347.9799999999996</v>
      </c>
      <c r="FG116" s="177">
        <f>IF(C116=4,SUM(U116+U117+U118+W116+W117+W118)*Percapita/30*FG$4+(V116+V117+V118+X116+X117+X118)*Cadeirante/30*FG$4,IF(C116=3,IF(U119+W119=10,Fixo/30*FG$4+(U116+U117+U118+W116+W117+W118)*Percapita/30*FG$4+(V119+X119)*Cadeirante/30*FG$4,IF(U119+W119&lt;=9,(U119+W119)*Crechee/30*FG$4)+(V119+X119)*Cadeirante/30*FG$4+(U116+U117+U118+W116+W117+W118)*Percapita/30*FG$4)+IF(U119+W119&gt;=11,Fixo/30*FG$4+(U119+W119-10)*Crechee/30*FG$4,0),IF(C116=2,IF(V116+V117+V118+V119+X116+X117+X118+X119=1,Cadeirante/30*FG$4,IF(V116+V117+V118+V119+X116+X117+X118+X119=2,Fixo/30*FG$4,IF(V116+V117+V118+V119+X116+X117+X118+X119&gt;2,Fixo/30*FG$4+(V116+V117+V118+V119+X116+X117+X118+X119-2)*Cadeirante/30*FG$4)))+(U116+U117+U118+W116+W117+W118)*Percapita/30*FG$4+(U119+W119)*Crechee/30*FG$4,IF(C116=1,IF(U116+U117+U118+V116+V117+V118+W116+W117+W118+X116+X117+X118&lt;=15,(U116+U117+U118+W116+W117+W118)*Percapita/30*FG$4,IF(U116+U117+U118+V116+V117+V118+W116+W117+W118+X116+X117+X118&gt;=16,Fixo/30*FG$4+(U116+U117+U118+V116+V117+V118+W116+W117+W118+X116+X117-16)*Percapita/30*FG$4))))))</f>
        <v>0</v>
      </c>
      <c r="FH116" s="177">
        <f>IF(C116=4,SUM(Y116+Y117+Y118+AA116+AA117+AA118)*Percapita/30*FH$4+(Z116+Z117+Z118+AB116+AB117+AB118)*Cadeirante/30*FH$4,IF(C116=3,IF(Y119+AA119=10,Fixo/30*FH$4+(Y116+Y117+Y118+AA116+AA117+AA118)*Percapita/30*FH$4+(Z119+AB119)*Cadeirante/30*FH$4,IF(Y119+AA119&lt;=9,(Y119+AA119)*Crechee/30*FH$4)+(Z119+AB119)*Cadeirante/30*FH$4+(Y116+Y117+Y118+AA116+AA117+AA118)*Percapita/30*FH$4)+IF(Y119+AA119&gt;=11,Fixo/30*FH$4+(Y119+AA119-10)*Crechee/30*FH$4,0),IF(C116=2,IF(Z116+Z117+Z118+Z119+AB116+AB117+AB118+AB119=1,Cadeirante/30*FH$4,IF(Z116+Z117+Z118+Z119+AB116+AB117+AB118+AB119=2,Fixo/30*FH$4,IF(Z116+Z117+Z118+Z119+AB116+AB117+AB118+AB119&gt;2,Fixo/30*FH$4+(Z116+Z117+Z118+Z119+AB116+AB117+AB118+AB119-2)*Cadeirante/30*FH$4)))+(Y116+Y117+Y118+AA116+AA117+AA118)*Percapita/30*FH$4+(Y119+AA119)*Crechee/30*FH$4,IF(C116=1,IF(Y116+Y117+Y118+Z116+Z117+Z118+AA116+AA117+AA118+AB116+AB117+AB118&lt;=15,(Y116+Y117+Y118+AA116+AA117+AA118)*Percapita/30*FH$4,IF(Y116+Y117+Y118+Z116+Z117+Z118+AA116+AA117+AA118+AB116+AB117+AB118&gt;=16,Fixo/30*FH$4+(Y116+Y117+Y118+Z116+Z117+Z118+AA116+AA117+AA118+AB116+AB117-16)*Percapita/30*FH$4))))))</f>
        <v>0</v>
      </c>
      <c r="FI116" s="177">
        <f>IF(C116=4,SUM(AC116+AC117+AC118+AE116+AE117+AE118)*Percapita/30*FI$4+(AD116+AD117+AD118+AF116+AF117+AF118)*Cadeirante/30*FI$4,IF(C116=3,IF(AC119+AE119=10,Fixo/30*FI$4+(AC116+AC117+AC118+AE116+AE117+AE118)*Percapita/30*FI$4+(AD119+AF119)*Cadeirante/30*FI$4,IF(AC119+AE119&lt;=9,(AC119+AE119)*Crechee/30*FI$4)+(AD119+AF119)*Cadeirante/30*FI$4+(AC116+AC117+AC118+AE116+AE117+AE118)*Percapita/30*FI$4)+IF(AC119+AE119&gt;=11,Fixo/30*FI$4+(AC119+AE119-10)*Crechee/30*FI$4,0),IF(C116=2,IF(AD116+AD117+AD118+AD119+AF116+AF117+AF118+AF119=1,Cadeirante/30*FI$4,IF(AD116+AD117+AD118+AD119+AF116+AF117+AF118+AF119=2,Fixo/30*FI$4,IF(AD116+AD117+AD118+AD119+AF116+AF117+AF118+AF119&gt;2,Fixo/30*FI$4+(AD116+AD117+AD118+AD119+AF116+AF117+AF118+AF119-2)*Cadeirante/30*FI$4)))+(AC116+AC117+AC118+AE116+AE117+AE118)*Percapita/30*FI$4+(AC119+AE119)*Crechee/30*FI$4,IF(C116=1,IF(AC116+AC117+AC118+AD116+AD117+AD118+AE116+AE117+AE118+AF116+AF117+AF118&lt;=15,(AC116+AC117+AC118+AE116+AE117+AE118)*Percapita/30*FI$4,IF(AC116+AC117+AC118+AD116+AD117+AD118+AE116+AE117+AE118+AF116+AF117+AF118&gt;=16,Fixo/30*FI$4+(AC116+AC117+AC118+AD116+AD117+AD118+AE116+AE117+AE118+AF116+AF117-16)*Percapita/30*FI$4))))))</f>
        <v>0</v>
      </c>
      <c r="FJ116" s="177">
        <f>IF(C116=4,SUM(AG116+AG117+AG118+AI116+AI117+AI118)*Percapita/30*FJ$4+(AH116+AH117+AH118+AJ116+AJ117+AJ118)*Cadeirante/30*FJ$4,IF(C116=3,IF(AG119+AI119=10,Fixo/30*FJ$4+(AG116+AG117+AG118+AI116+AI117+AI118)*Percapita/30*FJ$4+(AH119+AJ119)*Cadeirante/30*FJ$4,IF(AG119+AI119&lt;=9,(AG119+AI119)*Crechee/30*FJ$4)+(AH119+AJ119)*Cadeirante/30*FJ$4+(AG116+AG117+AG118+AI116+AI117+AI118)*Percapita/30*FJ$4)+IF(AG119+AI119&gt;=11,Fixo/30*FJ$4+(AG119+AI119-10)*Crechee/30*FJ$4,0),IF(C116=2,IF(AH116+AH117+AH118+AH119+AJ116+AJ117+AJ118+AJ119=1,Cadeirante/30*FJ$4,IF(AH116+AH117+AH118+AH119+AJ116+AJ117+AJ118+AJ119=2,Fixo/30*FJ$4,IF(AH116+AH117+AH118+AH119+AJ116+AJ117+AJ118+AJ119&gt;2,Fixo/30*FJ$4+(AH116+AH117+AH118+AH119+AJ116+AJ117+AJ118+AJ119-2)*Cadeirante/30*FJ$4)))+(AG116+AG117+AG118+AI116+AI117+AI118)*Percapita/30*FJ$4+(AG119+AI119)*Crechee/30*FJ$4,IF(C116=1,IF(AG116+AG117+AG118+AH116+AH117+AH118+AI116+AI117+AI118+AJ116+AJ117+AJ118&lt;=15,(AG116+AG117+AG118+AI116+AI117+AI118)*Percapita/30*FJ$4,IF(AG116+AG117+AG118+AH116+AH117+AH118+AI116+AI117+AI118+AJ116+AJ117+AJ118&gt;=16,Fixo/30*FJ$4+(AG116+AG117+AG118+AH116+AH117+AH118+AI116+AI117+AI118+AJ116+AJ117-16)*Percapita/30*FJ$4))))))</f>
        <v>0</v>
      </c>
      <c r="FK116" s="177">
        <f>IF(C116=4,SUM(AK116+AK117+AK118+AM116+AM117+AM118)*Percapita/30*FK$4+(AL116+AL117+AL118+AN116+AN117+AN118)*Cadeirante/30*FK$4,IF(C116=3,IF(AK119+AM119=10,Fixo/30*FK$4+(AK116+AK117+AK118+AM116+AM117+AM118)*Percapita/30*FK$4+(AL119+AN119)*Cadeirante/30*FK$4,IF(AK119+AM119&lt;=9,(AK119+AM119)*Crechee/30*FK$4)+(AL119+AN119)*Cadeirante/30*FK$4+(AK116+AK117+AK118+AM116+AM117+AM118)*Percapita/30*FK$4)+IF(AK119+AM119&gt;=11,Fixo/30*FK$4+(AK119+AM119-10)*Crechee/30*FK$4,0),IF(C116=2,IF(AL116+AL117+AL118+AL119+AN116+AN117+AN118+AN119=1,Cadeirante/30*FK$4,IF(AL116+AL117+AL118+AL119+AN116+AN117+AN118+AN119=2,Fixo/30*FK$4,IF(AL116+AL117+AL118+AL119+AN116+AN117+AN118+AN119&gt;2,Fixo/30*FK$4+(AL116+AL117+AL118+AL119+AN116+AN117+AN118+AN119-2)*Cadeirante/30*FK$4)))+(AK116+AK117+AK118+AM116+AM117+AM118)*Percapita/30*FK$4+(AK119+AM119)*Crechee/30*FK$4,IF(C116=1,IF(AK116+AK117+AK118+AL116+AL117+AL118+AM116+AM117+AM118+AN116+AN117+AN118&lt;=15,(AK116+AK117+AK118+AM116+AM117+AM118)*Percapita/30*FK$4,IF(AK116+AK117+AK118+AL116+AL117+AL118+AM116+AM117+AM118+AN116+AN117+AN118&gt;=16,Fixo/30*FK$4+(AK116+AK117+AK118+AL116+AL117+AL118+AM116+AM117+AM118+AN116+AN117-16)*Percapita/30*FK$4))))))</f>
        <v>0</v>
      </c>
      <c r="FL116" s="177">
        <f>IF(C116=4,SUM(AO116+AO117+AO118+AQ116+AQ117+AQ118)*Percapita/30*FL$4+(AP116+AP117+AP118+AR116+AR117+AR118)*Cadeirante/30*FL$4,IF(C116=3,IF(AO119+AQ119=10,Fixo/30*FL$4+(AO116+AO117+AO118+AQ116+AQ117+AQ118)*Percapita/30*FL$4+(AP119+AR119)*Cadeirante/30*FL$4,IF(AO119+AQ119&lt;=9,(AO119+AQ119)*Crechee/30*FL$4)+(AP119+AR119)*Cadeirante/30*FL$4+(AO116+AO117+AO118+AQ116+AQ117+AQ118)*Percapita/30*FL$4)+IF(AO119+AQ119&gt;=11,Fixo/30*FL$4+(AO119+AQ119-10)*Crechee/30*FL$4,0),IF(C116=2,IF(AP116+AP117+AP118+AP119+AR116+AR117+AR118+AR119=1,Cadeirante/30*FL$4,IF(AP116+AP117+AP118+AP119+AR116+AR117+AR118+AR119=2,Fixo/30*FL$4,IF(AP116+AP117+AP118+AP119+AR116+AR117+AR118+AR119&gt;2,Fixo/30*FL$4+(AP116+AP117+AP118+AP119+AR116+AR117+AR118+AR119-2)*Cadeirante/30*FL$4)))+(AO116+AO117+AO118+AQ116+AQ117+AQ118)*Percapita/30*FL$4+(AO119+AQ119)*Crechee/30*FL$4,IF(C116=1,IF(AO116+AO117+AO118+AP116+AP117+AP118+AQ116+AQ117+AQ118+AR116+AR117+AR118&lt;=15,(AO116+AO117+AO118+AQ116+AQ117+AQ118)*Percapita/30*FL$4,IF(AO116+AO117+AO118+AP116+AP117+AP118+AQ116+AQ117+AQ118+AR116+AR117+AR118&gt;=16,Fixo/30*FL$4+(AO116+AO117+AO118+AP116+AP117+AP118+AQ116+AQ117+AQ118+AR116+AR117-16)*Percapita/30*FL$4))))))</f>
        <v>0</v>
      </c>
      <c r="FM116" s="177">
        <f>IF(C116=4,SUM(AS116+AS117+AS118+AU116+AU117+AU118)*Percapita/30*FM$4+(AT116+AT117+AT118+AV116+AV117+AV118)*Cadeirante/30*FM$4,IF(C116=3,IF(AS119+AU119=10,Fixo/30*FM$4+(AS116+AS117+AS118+AU116+AU117+AU118)*Percapita/30*FM$4+(AT119+AV119)*Cadeirante/30*FM$4,IF(AS119+AU119&lt;=9,(AS119+AU119)*Crechee/30*FM$4)+(AT119+AV119)*Cadeirante/30*FM$4+(AS116+AS117+AS118+AU116+AU117+AU118)*Percapita/30*FM$4)+IF(AS119+AU119&gt;=11,Fixo/30*FM$4+(AS119+AU119-10)*Crechee/30*FM$4,0),IF(C116=2,IF(AT116+AT117+AT118+AT119+AV116+AV117+AV118+AV119=1,Cadeirante/30*FM$4,IF(AT116+AT117+AT118+AT119+AV116+AV117+AV118+AV119=2,Fixo/30*FM$4,IF(AT116+AT117+AT118+AT119+AV116+AV117+AV118+AV119&gt;2,Fixo/30*FM$4+(AT116+AT117+AT118+AT119+AV116+AV117+AV118+AV119-2)*Cadeirante/30*FM$4)))+(AS116+AS117+AS118+AU116+AU117+AU118)*Percapita/30*FM$4+(AS119+AU119)*Crechee/30*FM$4,IF(C116=1,IF(AS116+AS117+AS118+AT116+AT117+AT118+AU116+AU117+AU118+AV116+AV117+AV118&lt;=15,(AS116+AS117+AS118+AU116+AU117+AU118)*Percapita/30*FM$4,IF(AS116+AS117+AS118+AT116+AT117+AT118+AU116+AU117+AU118+AV116+AV117+AV118&gt;=16,Fixo/30*FM$4+(AS116+AS117+AS118+AT116+AT117+AT118+AU116+AU117+AU118+AV116+AV117-16)*Percapita/30*FM$4))))))</f>
        <v>0</v>
      </c>
      <c r="FN116" s="177">
        <f>IF(C116=4,SUM(AW116+AW117+AW118+AY116+AY117+AY118)*Percapita/30*FN$4+(AX116+AX117+AX118+AZ116+AZ117+AZ118)*Cadeirante/30*FN$4,IF(C116=3,IF(AW119+AY119=10,Fixo/30*FN$4+(AW116+AW117+AW118+AY116+AY117+AY118)*Percapita/30*FN$4+(AX119+AZ119)*Cadeirante/30*FN$4,IF(AW119+AY119&lt;=9,(AW119+AY119)*Crechee/30*FN$4)+(AX119+AZ119)*Cadeirante/30*FN$4+(AW116+AW117+AW118+AY116+AY117+AY118)*Percapita/30*FN$4)+IF(AW119+AY119&gt;=11,Fixo/30*FN$4+(AW119+AY119-10)*Crechee/30*FN$4,0),IF(C116=2,IF(AX116+AX117+AX118+AX119+AZ116+AZ117+AZ118+AZ119=1,Cadeirante/30*FN$4,IF(AX116+AX117+AX118+AX119+AZ116+AZ117+AZ118+AZ119=2,Fixo/30*FN$4,IF(AX116+AX117+AX118+AX119+AZ116+AZ117+AZ118+AZ119&gt;2,Fixo/30*FN$4+(AX116+AX117+AX118+AX119+AZ116+AZ117+AZ118+AZ119-2)*Cadeirante/30*FN$4)))+(AW116+AW117+AW118+AY116+AY117+AY118)*Percapita/30*FN$4+(AW119+AY119)*Crechee/30*FN$4,IF(C116=1,IF(AW116+AW117+AW118+AX116+AX117+AX118+AY116+AY117+AY118+AZ116+AZ117+AZ118&lt;=15,(AW116+AW117+AW118+AY116+AY117+AY118)*Percapita/30*FN$4,IF(AW116+AW117+AW118+AX116+AX117+AX118+AY116+AY117+AY118+AZ116+AZ117+AZ118&gt;=16,Fixo/30*FN$4+(AW116+AW117+AW118+AX116+AX117+AX118+AY116+AY117+AY118+AZ116+AZ117-16)*Percapita/30*FN$4))))))</f>
        <v>0</v>
      </c>
      <c r="FO116" s="177">
        <f>IF(C116=4,SUM(BA116+BA117+BA118+BC116+BC117+BC118)*Percapita/30*FO$4+(BB116+BB117+BB118+BD116+BD117+BD118)*Cadeirante/30*FO$4,IF(C116=3,IF(BA119+BC119=10,Fixo/30*FO$4+(BA116+BA117+BA118+BC116+BC117+BC118)*Percapita/30*FO$4+(BB119+BD119)*Cadeirante/30*FO$4,IF(BA119+BC119&lt;=9,(BA119+BC119)*Crechee/30*FO$4)+(BB119+BD119)*Cadeirante/30*FO$4+(BA116+BA117+BA118+BC116+BC117+BC118)*Percapita/30*FO$4)+IF(BA119+BC119&gt;=11,Fixo/30*FO$4+(BA119+BC119-10)*Crechee/30*FO$4,0),IF(C116=2,IF(BB116+BB117+BB118+BB119+BD116+BD117+BD118+BD119=1,Cadeirante/30*FO$4,IF(BB116+BB117+BB118+BB119+BD116+BD117+BD118+BD119=2,Fixo/30*FO$4,IF(BB116+BB117+BB118+BB119+BD116+BD117+BD118+BD119&gt;2,Fixo/30*FO$4+(BB116+BB117+BB118+BB119+BD116+BD117+BD118+BD119-2)*Cadeirante/30*FO$4)))+(BA116+BA117+BA118+BC116+BC117+BC118)*Percapita/30*FO$4+(BA119+BC119)*Crechee/30*FO$4,IF(C116=1,IF(BA116+BA117+BA118+BB116+BB117+BB118+BC116+BC117+BC118+BD116+BD117+BD118&lt;=15,(BA116+BA117+BA118+BC116+BC117+BC118)*Percapita/30*FO$4,IF(BA116+BA117+BA118+BB116+BB117+BB118+BC116+BC117+BC118+BD116+BD117+BD118&gt;=16,Fixo/30*FO$4+(BA116+BA117+BA118+BB116+BB117+BB118+BC116+BC117+BC118+BD116+BD117-16)*Percapita/30*FO$4))))))</f>
        <v>0</v>
      </c>
      <c r="FP116" s="177">
        <f>IF(C116=4,SUM(BE116+BE117+BE118+BG116+BG117+BG118)*Percapita/30*FP$4+(BF116+BF117+BF118+BH116+BH117+BH118)*Cadeirante/30*FP$4,IF(C116=3,IF(BE119+BG119=10,Fixo/30*FP$4+(BE116+BE117+BE118+BG116+BG117+BG118)*Percapita/30*FP$4+(BF119+BH119)*Cadeirante/30*FP$4,IF(BE119+BG119&lt;=9,(BE119+BG119)*Crechee/30*FP$4)+(BF119+BH119)*Cadeirante/30*FP$4+(BE116+BE117+BE118+BG116+BG117+BG118)*Percapita/30*FP$4)+IF(BE119+BG119&gt;=11,Fixo/30*FP$4+(BE119+BG119-10)*Crechee/30*FP$4,0),IF(C116=2,IF(BF116+BF117+BF118+BF119+BH116+BH117+BH118+BH119=1,Cadeirante/30*FP$4,IF(BF116+BF117+BF118+BF119+BH116+BH117+BH118+BH119=2,Fixo/30*FP$4,IF(BF116+BF117+BF118+BF119+BH116+BH117+BH118+BH119&gt;2,Fixo/30*FP$4+(BF116+BF117+BF118+BF119+BH116+BH117+BH118+BH119-2)*Cadeirante/30*FP$4)))+(BE116+BE117+BE118+BG116+BG117+BG118)*Percapita/30*FP$4+(BE119+BG119)*Crechee/30*FP$4,IF(C116=1,IF(BE116+BE117+BE118+BF116+BF117+BF118+BG116+BG117+BG118+BH116+BH117+BH118&lt;=15,(BE116+BE117+BE118+BG116+BG117+BG118)*Percapita/30*FP$4,IF(BE116+BE117+BE118+BF116+BF117+BF118+BG116+BG117+BG118+BH116+BH117+BH118&gt;=16,Fixo/30*FP$4+(BE116+BE117+BE118+BF116+BF117+BF118+BG116+BG117+BG118+BH116+BH117-16)*Percapita/30*FP$4))))))</f>
        <v>0</v>
      </c>
      <c r="FQ116" s="177">
        <f>IF(C116=4,SUM(BI116+BI117+BI118+BK116+BK117+BK118)*Percapita/30*FQ$4+(BJ116+BJ117+BJ118+BL116+BL117+BL118)*Cadeirante/30*FQ$4,IF(C116=3,IF(BI119+BK119=10,Fixo/30*FQ$4+(BI116+BI117+BI118+BK116+BK117+BK118)*Percapita/30*FQ$4+(BJ119+BL119)*Cadeirante/30*FQ$4,IF(BI119+BK119&lt;=9,(BI119+BK119)*Crechee/30*FQ$4)+(BJ119+BL119)*Cadeirante/30*FQ$4+(BI116+BI117+BI118+BK116+BK117+BK118)*Percapita/30*FQ$4)+IF(BI119+BK119&gt;=11,Fixo/30*FQ$4+(BI119+BK119-10)*Crechee/30*FQ$4,0),IF(C116=2,IF(BJ116+BJ117+BJ118+BJ119+BL116+BL117+BL118+BL119=1,Cadeirante/30*FQ$4,IF(BJ116+BJ117+BJ118+BJ119+BL116+BL117+BL118+BL119=2,Fixo/30*FQ$4,IF(BJ116+BJ117+BJ118+BJ119+BL116+BL117+BL118+BL119&gt;2,Fixo/30*FQ$4+(BJ116+BJ117+BJ118+BJ119+BL116+BL117+BL118+BL119-2)*Cadeirante/30*FQ$4)))+(BI116+BI117+BI118+BK116+BK117+BK118)*Percapita/30*FQ$4+(BI119+BK119)*Crechee/30*FQ$4,IF(C116=1,IF(BI116+BI117+BI118+BJ116+BJ117+BJ118+BK116+BK117+BK118+BL116+BL117+BL118&lt;=15,(BI116+BI117+BI118+BK116+BK117+BK118)*Percapita/30*FQ$4,IF(BI116+BI117+BI118+BJ116+BJ117+BJ118+BK116+BK117+BK118+BL116+BL117+BL118&gt;=16,Fixo/30*FQ$4+(BI116+BI117+BI118+BJ116+BJ117+BJ118+BK116+BK117+BK118+BL116+BL117-16)*Percapita/30*FQ$4))))))</f>
        <v>0</v>
      </c>
      <c r="FR116" s="177">
        <f>IF(C116=4,SUM(BM116+BM117+BM118+BO116+BO117+BO118)*Percapita/30*FR$4+(BN116+BN117+BN118+BP116+BP117+BP118)*Cadeirante/30*FR$4,IF(C116=3,IF(BM119+BO119=10,Fixo/30*FR$4+(BM116+BM117+BM118+BO116+BO117+BO118)*Percapita/30*FR$4+(BN119+BP119)*Cadeirante/30*FR$4,IF(BM119+BO119&lt;=9,(BM119+BO119)*Crechee/30*FR$4)+(BN119+BP119)*Cadeirante/30*FR$4+(BM116+BM117+BM118+BO116+BO117+BO118)*Percapita/30*FR$4)+IF(BM119+BO119&gt;=11,Fixo/30*FR$4+(BM119+BO119-10)*Crechee/30*FR$4,0),IF(C116=2,IF(BN116+BN117+BN118+BN119+BP116+BP117+BP118+BP119=1,Cadeirante/30*FR$4,IF(BN116+BN117+BN118+BN119+BP116+BP117+BP118+BP119=2,Fixo/30*FR$4,IF(BN116+BN117+BN118+BN119+BP116+BP117+BP118+BP119&gt;2,Fixo/30*FR$4+(BN116+BN117+BN118+BN119+BP116+BP117+BP118+BP119-2)*Cadeirante/30*FR$4)))+(BM116+BM117+BM118+BO116+BO117+BO118)*Percapita/30*FR$4+(BM119+BO119)*Crechee/30*FR$4,IF(C116=1,IF(BM116+BM117+BM118+BN116+BN117+BN118+BO116+BO117+BO118+BP116+BP117+BP118&lt;=15,(BM116+BM117+BM118+BO116+BO117+BO118)*Percapita/30*FR$4,IF(BM116+BM117+BM118+BN116+BN117+BN118+BO116+BO117+BO118+BP116+BP117+BP118&gt;=16,Fixo/30*FR$4+(BM116+BM117+BM118+BN116+BN117+BN118+BO116+BO117+BO118+BP116+BP117-16)*Percapita/30*FR$4))))))</f>
        <v>0</v>
      </c>
      <c r="FS116" s="177">
        <f>IF(C116=4,SUM(BQ116+BQ117+BQ118+BS116+BS117+BS118)*Percapita/30*FS$4+(BR116+BR117+BR118+BT116+BT117+BT118)*Cadeirante/30*FS$4,IF(C116=3,IF(BQ119+BS119=10,Fixo/30*FS$4+(BQ116+BQ117+BQ118+BS116+BS117+BS118)*Percapita/30*FS$4+(BR119+BT119)*Cadeirante/30*FS$4,IF(BQ119+BS119&lt;=9,(BQ119+BS119)*Crechee/30*FS$4)+(BR119+BT119)*Cadeirante/30*FS$4+(BQ116+BQ117+BQ118+BS116+BS117+BS118)*Percapita/30*FS$4)+IF(BQ119+BS119&gt;=11,Fixo/30*FS$4+(BQ119+BS119-10)*Crechee/30*FS$4,0),IF(C116=2,IF(BR116+BR117+BR118+BR119+BT116+BT117+BT118+BT119=1,Cadeirante/30*FS$4,IF(BR116+BR117+BR118+BR119+BT116+BT117+BT118+BT119=2,Fixo/30*FS$4,IF(BR116+BR117+BR118+BR119+BT116+BT117+BT118+BT119&gt;2,Fixo/30*FS$4+(BR116+BR117+BR118+BR119+BT116+BT117+BT118+BT119-2)*Cadeirante/30*FS$4)))+(BQ116+BQ117+BQ118+BS116+BS117+BS118)*Percapita/30*FS$4+(BQ119+BS119)*Crechee/30*FS$4,IF(C116=1,IF(BQ116+BQ117+BQ118+BR116+BR117+BR118+BS116+BS117+BS118+BT116+BT117+BT118&lt;=15,(BQ116+BQ117+BQ118+BS116+BS117+BS118)*Percapita/30*FS$4,IF(BQ116+BQ117+BQ118+BR116+BR117+BR118+BS116+BS117+BS118+BT116+BT117+BT118&gt;=16,Fixo/30*FS$4+(BQ116+BQ117+BQ118+BR116+BR117+BR118+BS116+BS117+BS118+BT116+BT117-16)*Percapita/30*FS$4))))))</f>
        <v>0</v>
      </c>
      <c r="FT116" s="177">
        <f>IF(C116=4,SUM(BU116+BU117+BU118+BW116+BW117+BW118)*Percapita/30*FT$4+(BV116+BV117+BV118+BX116+BX117+BX118)*Cadeirante/30*FT$4,IF(C116=3,IF(BU119+BW119=10,Fixo/30*FT$4+(BU116+BU117+BU118+BW116+BW117+BW118)*Percapita/30*FT$4+(BV119+BX119)*Cadeirante/30*FT$4,IF(BU119+BW119&lt;=9,(BU119+BW119)*Crechee/30*FT$4)+(BV119+BX119)*Cadeirante/30*FT$4+(BU116+BU117+BU118+BW116+BW117+BW118)*Percapita/30*FT$4)+IF(BU119+BW119&gt;=11,Fixo/30*FT$4+(BU119+BW119-10)*Crechee/30*FT$4,0),IF(C116=2,IF(BV116+BV117+BV118+BV119+BX116+BX117+BX118+BX119=1,Cadeirante/30*FT$4,IF(BV116+BV117+BV118+BV119+BX116+BX117+BX118+BX119=2,Fixo/30*FT$4,IF(BV116+BV117+BV118+BV119+BX116+BX117+BX118+BX119&gt;2,Fixo/30*FT$4+(BV116+BV117+BV118+BV119+BX116+BX117+BX118+BX119-2)*Cadeirante/30*FT$4)))+(BU116+BU117+BU118+BW116+BW117+BW118)*Percapita/30*FT$4+(BU119+BW119)*Crechee/30*FT$4,IF(C116=1,IF(BU116+BU117+BU118+BV116+BV117+BV118+BW116+BW117+BW118+BX116+BX117+BX118&lt;=15,(BU116+BU117+BU118+BW116+BW117+BW118)*Percapita/30*FT$4,IF(BU116+BU117+BU118+BV116+BV117+BV118+BW116+BW117+BW118+BX116+BX117+BX118&gt;=16,Fixo/30*FT$4+(BU116+BU117+BU118+BV116+BV117+BV118+BW116+BW117+BW118+BX116+BX117-16)*Percapita/30*FT$4))))))</f>
        <v>0</v>
      </c>
      <c r="FU116" s="177">
        <f>IF(C116=4,SUM(BY116+BY117+BY118+CA116+CA117+CA118)*Percapita/30*FU$4+(BZ116+BZ117+BZ118+CB116+CB117+CB118)*Cadeirante/30*FU$4,IF(C116=3,IF(BY119+CA119=10,Fixo/30*FU$4+(BY116+BY117+BY118+CA116+CA117+CA118)*Percapita/30*FU$4+(BZ119+CB119)*Cadeirante/30*FU$4,IF(BY119+CA119&lt;=9,(BY119+CA119)*Crechee/30*FU$4)+(BZ119+CB119)*Cadeirante/30*FU$4+(BY116+BY117+BY118+CA116+CA117+CA118)*Percapita/30*FU$4)+IF(BY119+CA119&gt;=11,Fixo/30*FU$4+(BY119+CA119-10)*Crechee/30*FU$4,0),IF(C116=2,IF(BZ116+BZ117+BZ118+BZ119+CB116+CB117+CB118+CB119=1,Cadeirante/30*FU$4,IF(BZ116+BZ117+BZ118+BZ119+CB116+CB117+CB118+CB119=2,Fixo/30*FU$4,IF(BZ116+BZ117+BZ118+BZ119+CB116+CB117+CB118+CB119&gt;2,Fixo/30*FU$4+(BZ116+BZ117+BZ118+BZ119+CB116+CB117+CB118+CB119-2)*Cadeirante/30*FU$4)))+(BY116+BY117+BY118+CA116+CA117+CA118)*Percapita/30*FU$4+(BY119+CA119)*Crechee/30*FU$4,IF(C116=1,IF(BY116+BY117+BY118+BZ116+BZ117+BZ118+CA116+CA117+CA118+CB116+CB117+CB118&lt;=15,(BY116+BY117+BY118+CA116+CA117+CA118)*Percapita/30*FU$4,IF(BY116+BY117+BY118+BZ116+BZ117+BZ118+CA116+CA117+CA118+CB116+CB117+CB118&gt;=16,Fixo/30*FU$4+(BY116+BY117+BY118+BZ116+BZ117+BZ118+CA116+CA117+CA118+CB116+CB117-16)*Percapita/30*FU$4))))))</f>
        <v>0</v>
      </c>
      <c r="FV116" s="177">
        <f>IF(C116=4,SUM(CC116+CC117+CC118+CE116+CE117+CE118)*Percapita/30*FV$4+(CD116+CD117+CD118+CF116+CF117+CF118)*Cadeirante/30*FV$4,IF(C116=3,IF(CC119+CE119=10,Fixo/30*FV$4+(CC116+CC117+CC118+CE116+CE117+CE118)*Percapita/30*FV$4+(CD119+CF119)*Cadeirante/30*FV$4,IF(CC119+CE119&lt;=9,(CC119+CE119)*Crechee/30*FV$4)+(CD119+CF119)*Cadeirante/30*FV$4+(CC116+CC117+CC118+CE116+CE117+CE118)*Percapita/30*FV$4)+IF(CC119+CE119&gt;=11,Fixo/30*FV$4+(CC119+CE119-10)*Crechee/30*FV$4,0),IF(C116=2,IF(CD116+CD117+CD118+CD119+CF116+CF117+CF118+CF119=1,Cadeirante/30*FV$4,IF(CD116+CD117+CD118+CD119+CF116+CF117+CF118+CF119=2,Fixo/30*FV$4,IF(CD116+CD117+CD118+CD119+CF116+CF117+CF118+CF119&gt;2,Fixo/30*FV$4+(CD116+CD117+CD118+CD119+CF116+CF117+CF118+CF119-2)*Cadeirante/30*FV$4)))+(CC116+CC117+CC118+CE116+CE117+CE118)*Percapita/30*FV$4+(CC119+CE119)*Crechee/30*FV$4,IF(C116=1,IF(CC116+CC117+CC118+CD116+CD117+CD118+CE116+CE117+CE118+CF116+CF117+CF118&lt;=15,(CC116+CC117+CC118+CE116+CE117+CE118)*Percapita/30*FV$4,IF(CC116+CC117+CC118+CD116+CD117+CD118+CE116+CE117+CE118+CF116+CF117+CF118&gt;=16,Fixo/30*FV$4+(CC116+CC117+CC118+CD116+CD117+CD118+CE116+CE117+CE118+CF116+CF117-16)*Percapita/30*FV$4))))))</f>
        <v>0</v>
      </c>
      <c r="FW116" s="177">
        <f>IF(C116=4,SUM(CG116+CG117+CG118+CI116+CI117+CI118)*Percapita/30*FW$4+(CH116+CH117+CH118+CJ116+CJ117+CJ118)*Cadeirante/30*FW$4,IF(C116=3,IF(CG119+CI119=10,Fixo/30*FW$4+(CG116+CG117+CG118+CI116+CI117+CI118)*Percapita/30*FW$4+(CH119+CJ119)*Cadeirante/30*FW$4,IF(CG119+CI119&lt;=9,(CG119+CI119)*Crechee/30*FW$4)+(CH119+CJ119)*Cadeirante/30*FW$4+(CG116+CG117+CG118+CI116+CI117+CI118)*Percapita/30*FW$4)+IF(CG119+CI119&gt;=11,Fixo/30*FW$4+(CG119+CI119-10)*Crechee/30*FW$4,0),IF(C116=2,IF(CH116+CH117+CH118+CH119+CJ116+CJ117+CJ118+CJ119=1,Cadeirante/30*FW$4,IF(CH116+CH117+CH118+CH119+CJ116+CJ117+CJ118+CJ119=2,Fixo/30*FW$4,IF(CH116+CH117+CH118+CH119+CJ116+CJ117+CJ118+CJ119&gt;2,Fixo/30*FW$4+(CH116+CH117+CH118+CH119+CJ116+CJ117+CJ118+CJ119-2)*Cadeirante/30*FW$4)))+(CG116+CG117+CG118+CI116+CI117+CI118)*Percapita/30*FW$4+(CG119+CI119)*Crechee/30*FW$4,IF(C116=1,IF(CG116+CG117+CG118+CH116+CH117+CH118+CI116+CI117+CI118+CJ116+CJ117+CJ118&lt;=15,(CG116+CG117+CG118+CI116+CI117+CI118)*Percapita/30*FW$4,IF(CG116+CG117+CG118+CH116+CH117+CH118+CI116+CI117+CI118+CJ116+CJ117+CJ118&gt;=16,Fixo/30*FW$4+(CG116+CG117+CG118+CH116+CH117+CH118+CI116+CI117+CI118+CJ116+CJ117-16)*Percapita/30*FW$4))))))</f>
        <v>0</v>
      </c>
      <c r="FX116" s="177">
        <f>IF(C116=4,SUM(CK116+CK117+CK118+CM116+CM117+CM118)*Percapita/30*FX$4+(CL116+CL117+CL118+CN116+CN117+CN118)*Cadeirante/30*FX$4,IF(C116=3,IF(CK119+CM119=10,Fixo/30*FX$4+(CK116+CK117+CK118+CM116+CM117+CM118)*Percapita/30*FX$4+(CL119+CN119)*Cadeirante/30*FX$4,IF(CK119+CM119&lt;=9,(CK119+CM119)*Crechee/30*FX$4)+(CL119+CN119)*Cadeirante/30*FX$4+(CK116+CK117+CK118+CM116+CM117+CM118)*Percapita/30*FX$4)+IF(CK119+CM119&gt;=11,Fixo/30*FX$4+(CK119+CM119-10)*Crechee/30*FX$4,0),IF(C116=2,IF(CL116+CL117+CL118+CL119+CN116+CN117+CN118+CN119=1,Cadeirante/30*FX$4,IF(CL116+CL117+CL118+CL119+CN116+CN117+CN118+CN119=2,Fixo/30*FX$4,IF(CL116+CL117+CL118+CL119+CN116+CN117+CN118+CN119&gt;2,Fixo/30*FX$4+(CL116+CL117+CL118+CL119+CN116+CN117+CN118+CN119-2)*Cadeirante/30*FX$4)))+(CK116+CK117+CK118+CM116+CM117+CM118)*Percapita/30*FX$4+(CK119+CM119)*Crechee/30*FX$4,IF(C116=1,IF(CK116+CK117+CK118+CL116+CL117+CL118+CM116+CM117+CM118+CN116+CN117+CN118&lt;=15,(CK116+CK117+CK118+CM116+CM117+CM118)*Percapita/30*FX$4,IF(CK116+CK117+CK118+CL116+CL117+CL118+CM116+CM117+CM118+CN116+CN117+CN118&gt;=16,Fixo/30*FX$4+(CK116+CK117+CK118+CL116+CL117+CL118+CM116+CM117+CM118+CN116+CN117-16)*Percapita/30*FX$4))))))</f>
        <v>0</v>
      </c>
      <c r="FY116" s="177">
        <f>IF(C116=4,SUM(CO116+CO117+CO118+CQ116+CQ117+CQ118)*Percapita/30*FY$4+(CP116+CP117+CP118+CR116+CR117+CR118)*Cadeirante/30*FY$4,IF(C116=3,IF(CO119+CQ119=10,Fixo/30*FY$4+(CO116+CO117+CO118+CQ116+CQ117+CQ118)*Percapita/30*FY$4+(CP119+CR119)*Cadeirante/30*FY$4,IF(CO119+CQ119&lt;=9,(CO119+CQ119)*Crechee/30*FY$4)+(CP119+CR119)*Cadeirante/30*FY$4+(CO116+CO117+CO118+CQ116+CQ117+CQ118)*Percapita/30*FY$4)+IF(CO119+CQ119&gt;=11,Fixo/30*FY$4+(CO119+CQ119-10)*Crechee/30*FY$4,0),IF(C116=2,IF(CP116+CP117+CP118+CP119+CR116+CR117+CR118+CR119=1,Cadeirante/30*FY$4,IF(CP116+CP117+CP118+CP119+CR116+CR117+CR118+CR119=2,Fixo/30*FY$4,IF(CP116+CP117+CP118+CP119+CR116+CR117+CR118+CR119&gt;2,Fixo/30*FY$4+(CP116+CP117+CP118+CP119+CR116+CR117+CR118+CR119-2)*Cadeirante/30*FY$4)))+(CO116+CO117+CO118+CQ116+CQ117+CQ118)*Percapita/30*FY$4+(CO119+CQ119)*Crechee/30*FY$4,IF(C116=1,IF(CO116+CO117+CO118+CP116+CP117+CP118+CQ116+CQ117+CQ118+CR116+CR117+CR118&lt;=15,(CO116+CO117+CO118+CQ116+CQ117+CQ118)*Percapita/30*FY$4,IF(CO116+CO117+CO118+CP116+CP117+CP118+CQ116+CQ117+CQ118+CR116+CR117+CR118&gt;=16,Fixo/30*FY$4+(CO116+CO117+CO118+CP116+CP117+CP118+CQ116+CQ117+CQ118+CR116+CR117-16)*Percapita/30*FY$4))))))</f>
        <v>0</v>
      </c>
      <c r="FZ116" s="177">
        <f>IF(C116=4,SUM(CS116+CS117+CS118+CU116+CU117+CU118)*Percapita/30*FZ$4+(CT116+CT117+CT118+CV116+CV117+CV118)*Cadeirante/30*FZ$4,IF(C116=3,IF(CS119+CU119=10,Fixo/30*FZ$4+(CS116+CS117+CS118+CU116+CU117+CU118)*Percapita/30*FZ$4+(CT119+CV119)*Cadeirante/30*FZ$4,IF(CS119+CU119&lt;=9,(CS119+CU119)*Crechee/30*FZ$4)+(CT119+CV119)*Cadeirante/30*FZ$4+(CS116+CS117+CS118+CU116+CU117+CU118)*Percapita/30*FZ$4)+IF(CS119+CU119&gt;=11,Fixo/30*FZ$4+(CS119+CU119-10)*Crechee/30*FZ$4,0),IF(C116=2,IF(CT116+CT117+CT118+CT119+CV116+CV117+CV118+CV119=1,Cadeirante/30*FZ$4,IF(CT116+CT117+CT118+CT119+CV116+CV117+CV118+CV119=2,Fixo/30*FZ$4,IF(CT116+CT117+CT118+CT119+CV116+CV117+CV118+CV119&gt;2,Fixo/30*FZ$4+(CT116+CT117+CT118+CT119+CV116+CV117+CV118+CV119-2)*Cadeirante/30*FZ$4)))+(CS116+CS117+CS118+CU116+CU117+CU118)*Percapita/30*FZ$4+(CS119+CU119)*Crechee/30*FZ$4,IF(C116=1,IF(CS116+CS117+CS118+CT116+CT117+CT118+CU116+CU117+CU118+CV116+CV117+CV118&lt;=15,(CS116+CS117+CS118+CU116+CU117+CU118)*Percapita/30*FZ$4,IF(CS116+CS117+CS118+CT116+CT117+CT118+CU116+CU117+CU118+CV116+CV117+CV118&gt;=16,Fixo/30*FZ$4+(CS116+CS117+CS118+CT116+CT117+CT118+CU116+CU117+CU118+CV116+CV117-16)*Percapita/30*FZ$4))))))</f>
        <v>0</v>
      </c>
      <c r="GA116" s="177">
        <f>IF(C116=4,SUM(CW116+CW117+CW118+CY116+CY117+CY118)*Percapita/30*GA$4+(CX116+CX117+CX118+CZ116+CZ117+CZ118)*Cadeirante/30*GA$4,IF(C116=3,IF(CW119+CY119=10,Fixo/30*GA$4+(CW116+CW117+CW118+CY116+CY117+CY118)*Percapita/30*GA$4+(CX119+CZ119)*Cadeirante/30*GA$4,IF(CW119+CY119&lt;=9,(CW119+CY119)*Crechee/30*GA$4)+(CX119+CZ119)*Cadeirante/30*GA$4+(CW116+CW117+CW118+CY116+CY117+CY118)*Percapita/30*GA$4)+IF(CW119+CY119&gt;=11,Fixo/30*GA$4+(CW119+CY119-10)*Crechee/30*GA$4,0),IF(C116=2,IF(CX116+CX117+CX118+CX119+CZ116+CZ117+CZ118+CZ119=1,Cadeirante/30*GA$4,IF(CX116+CX117+CX118+CX119+CZ116+CZ117+CZ118+CZ119=2,Fixo/30*GA$4,IF(CX116+CX117+CX118+CX119+CZ116+CZ117+CZ118+CZ119&gt;2,Fixo/30*GA$4+(CX116+CX117+CX118+CX119+CZ116+CZ117+CZ118+CZ119-2)*Cadeirante/30*GA$4)))+(CW116+CW117+CW118+CY116+CY117+CY118)*Percapita/30*GA$4+(CW119+CY119)*Crechee/30*GA$4,IF(C116=1,IF(CW116+CW117+CW118+CX116+CX117+CX118+CY116+CY117+CY118+CZ116+CZ117+CZ118&lt;=15,(CW116+CW117+CW118+CY116+CY117+CY118)*Percapita/30*GA$4,IF(CW116+CW117+CW118+CX116+CX117+CX118+CY116+CY117+CY118+CZ116+CZ117+CZ118&gt;=16,Fixo/30*GA$4+(CW116+CW117+CW118+CX116+CX117+CX118+CY116+CY117+CY118+CZ116+CZ117-16)*Percapita/30*GA$4))))))</f>
        <v>0</v>
      </c>
      <c r="GB116" s="177">
        <f>IF(C116=4,SUM(DA116+DA117+DA118+DC116+DC117+DC118)*Percapita/30*GB$4+(DB116+DB117+DB118+DD116+DD117+DD118)*Cadeirante/30*GB$4,IF(C116=3,IF(DA119+DC119=10,Fixo/30*GB$4+(DA116+DA117+DA118+DC116+DC117+DC118)*Percapita/30*GB$4+(DB119+DD119)*Cadeirante/30*GB$4,IF(DA119+DC119&lt;=9,(DA119+DC119)*Crechee/30*GB$4)+(DB119+DD119)*Cadeirante/30*GB$4+(DA116+DA117+DA118+DC116+DC117+DC118)*Percapita/30*GB$4)+IF(DA119+DC119&gt;=11,Fixo/30*GB$4+(DA119+DC119-10)*Crechee/30*GB$4,0),IF(C116=2,IF(DB116+DB117+DB118+DB119+DD116+DD117+DD118+DD119=1,Cadeirante/30*GB$4,IF(DB116+DB117+DB118+DB119+DD116+DD117+DD118+DD119=2,Fixo/30*GB$4,IF(DB116+DB117+DB118+DB119+DD116+DD117+DD118+DD119&gt;2,Fixo/30*GB$4+(DB116+DB117+DB118+DB119+DD116+DD117+DD118+DD119-2)*Cadeirante/30*GB$4)))+(DA116+DA117+DA118+DC116+DC117+DC118)*Percapita/30*GB$4+(DA119+DC119)*Crechee/30*GB$4,IF(C116=1,IF(DA116+DA117+DA118+DB116+DB117+DB118+DC116+DC117+DC118+DD116+DD117+DD118&lt;=15,(DA116+DA117+DA118+DC116+DC117+DC118)*Percapita/30*GB$4,IF(DA116+DA117+DA118+DB116+DB117+DB118+DC116+DC117+DC118+DD116+DD117+DD118&gt;=16,Fixo/30*GB$4+(DA116+DA117+DA118+DB116+DB117+DB118+DC116+DC117+DC118+DD116+DD117-16)*Percapita/30*GB$4))))))</f>
        <v>0</v>
      </c>
      <c r="GC116" s="177">
        <f>IF(C116=4,SUM(DE116+DE117+DE118+DG116+DG117+DG118)*Percapita/30*GC$4+(DF116+DF117+DF118+DH116+DH117+DH118)*Cadeirante/30*GC$4,IF(C116=3,IF(DE119+DG119=10,Fixo/30*GC$4+(DE116+DE117+DE118+DG116+DG117+DG118)*Percapita/30*GC$4+(DF119+DH119)*Cadeirante/30*GC$4,IF(DE119+DG119&lt;=9,(DE119+DG119)*Crechee/30*GC$4)+(DF119+DH119)*Cadeirante/30*GC$4+(DE116+DE117+DE118+DG116+DG117+DG118)*Percapita/30*GC$4)+IF(DE119+DG119&gt;=11,Fixo/30*GC$4+(DE119+DG119-10)*Crechee/30*GC$4,0),IF(C116=2,IF(DF116+DF117+DF118+DF119+DH116+DH117+DH118+DH119=1,Cadeirante/30*GC$4,IF(DF116+DF117+DF118+DF119+DH116+DH117+DH118+DH119=2,Fixo/30*GC$4,IF(DF116+DF117+DF118+DF119+DH116+DH117+DH118+DH119&gt;2,Fixo/30*GC$4+(DF116+DF117+DF118+DF119+DH116+DH117+DH118+DH119-2)*Cadeirante/30*GC$4)))+(DE116+DE117+DE118+DG116+DG117+DG118)*Percapita/30*GC$4+(DE119+DG119)*Crechee/30*GC$4,IF(C116=1,IF(DE116+DE117+DE118+DF116+DF117+DF118+DG116+DG117+DG118+DH116+DH117+DH118&lt;=15,(DE116+DE117+DE118+DG116+DG117+DG118)*Percapita/30*GC$4,IF(DE116+DE117+DE118+DF116+DF117+DF118+DG116+DG117+DG118+DH116+DH117+DH118&gt;=16,Fixo/30*GC$4+(DE116+DE117+DE118+DF116+DF117+DF118+DG116+DG117+DG118+DH116+DH117-16)*Percapita/30*GC$4))))))</f>
        <v>0</v>
      </c>
      <c r="GD116" s="177">
        <f>IF(C116=4,SUM(DI116+DI117+DI118+DK116+DK117+DK118)*Percapita/30*GD$4+(DJ116+DJ117+DJ118+DL116+DL117+DL118)*Cadeirante/30*GD$4,IF(C116=3,IF(DI119+DK119=10,Fixo/30*GD$4+(DI116+DI117+DI118+DK116+DK117+DK118)*Percapita/30*GD$4+(DJ119+DL119)*Cadeirante/30*GD$4,IF(DI119+DK119&lt;=9,(DI119+DK119)*Crechee/30*GD$4)+(DJ119+DL119)*Cadeirante/30*GD$4+(DI116+DI117+DI118+DK116+DK117+DK118)*Percapita/30*GD$4)+IF(DI119+DK119&gt;=11,Fixo/30*GD$4+(DI119+DK119-10)*Crechee/30*GD$4,0),IF(C116=2,IF(DJ116+DJ117+DJ118+DJ119+DL116+DL117+DL118+DL119=1,Cadeirante/30*GD$4,IF(DJ116+DJ117+DJ118+DJ119+DL116+DL117+DL118+DL119=2,Fixo/30*GD$4,IF(DJ116+DJ117+DJ118+DJ119+DL116+DL117+DL118+DL119&gt;2,Fixo/30*GD$4+(DJ116+DJ117+DJ118+DJ119+DL116+DL117+DL118+DL119-2)*Cadeirante/30*GD$4)))+(DI116+DI117+DI118+DK116+DK117+DK118)*Percapita/30*GD$4+(DI119+DK119)*Crechee/30*GD$4,IF(C116=1,IF(DI116+DI117+DI118+DJ116+DJ117+DJ118+DK116+DK117+DK118+DL116+DL117+DL118&lt;=15,(DI116+DI117+DI118+DK116+DK117+DK118)*Percapita/30*GD$4,IF(DI116+DI117+DI118+DJ116+DJ117+DJ118+DK116+DK117+DK118+DL116+DL117+DL118&gt;=16,Fixo/30*GD$4+(DI116+DI117+DI118+DJ116+DJ117+DJ118+DK116+DK117+DK118+DL116+DL117-16)*Percapita/30*GD$4))))))</f>
        <v>0</v>
      </c>
      <c r="GE116" s="177">
        <f>IF(C116=4,SUM(DM116+DM117+DM118+DO116+DO117+DO118)*Percapita/30*GE$4+(DN116+DN117+DN118+DP116+DP117+DP118)*Cadeirante/30*GE$4,IF(C116=3,IF(DM119+DO119=10,Fixo/30*GE$4+(DM116+DM117+DM118+DO116+DO117+DO118)*Percapita/30*GE$4+(DN119+DP119)*Cadeirante/30*GE$4,IF(DM119+DO119&lt;=9,(DM119+DO119)*Crechee/30*GE$4)+(DN119+DP119)*Cadeirante/30*GE$4+(DM116+DM117+DM118+DO116+DO117+DO118)*Percapita/30*GE$4)+IF(DM119+DO119&gt;=11,Fixo/30*GE$4+(DM119+DO119-10)*Crechee/30*GE$4,0),IF(C116=2,IF(DN116+DN117+DN118+DN119+DP116+DP117+DP118+DP119=1,Cadeirante/30*GE$4,IF(DN116+DN117+DN118+DN119+DP116+DP117+DP118+DP119=2,Fixo/30*GE$4,IF(DN116+DN117+DN118+DN119+DP116+DP117+DP118+DP119&gt;2,Fixo/30*GE$4+(DN116+DN117+DN118+DN119+DP116+DP117+DP118+DP119-2)*Cadeirante/30*GE$4)))+(DM116+DM117+DM118+DO116+DO117+DO118)*Percapita/30*GE$4+(DM119+DO119)*Crechee/30*GE$4,IF(C116=1,IF(DM116+DM117+DM118+DN116+DN117+DN118+DO116+DO117+DO118+DP116+DP117+DP118&lt;=15,(DM116+DM117+DM118+DO116+DO117+DO118)*Percapita/30*GE$4,IF(DM116+DM117+DM118+DN116+DN117+DN118+DO116+DO117+DO118+DP116+DP117+DP118&gt;=16,Fixo/30*GE$4+(DM116+DM117+DM118+DN116+DN117+DN118+DO116+DO117+DO118+DP116+DP117-16)*Percapita/30*GE$4))))))</f>
        <v>0</v>
      </c>
      <c r="GF116" s="177">
        <f>IF(C116=4,SUM(DQ116+DQ117+DQ118+DS116+DS117+DS118)*Percapita/30*GF$4+(DR116+DR117+DR118+DT116+DT117+DT118)*Cadeirante/30*GF$4,IF(C116=3,IF(DQ119+DS119=10,Fixo/30*GF$4+(DQ116+DQ117+DQ118+DS116+DS117+DS118)*Percapita/30*GF$4+(DR119+DT119)*Cadeirante/30*GF$4,IF(DQ119+DS119&lt;=9,(DQ119+DS119)*Crechee/30*GF$4)+(DR119+DT119)*Cadeirante/30*GF$4+(DQ116+DQ117+DQ118+DS116+DS117+DS118)*Percapita/30*GF$4)+IF(DQ119+DS119&gt;=11,Fixo/30*GF$4+(DQ119+DS119-10)*Crechee/30*GF$4,0),IF(C116=2,IF(DR116+DR117+DR118+DR119+DT116+DT117+DT118+DT119=1,Cadeirante/30*GF$4,IF(DR116+DR117+DR118+DR119+DT116+DT117+DT118+DT119=2,Fixo/30*GF$4,IF(DR116+DR117+DR118+DR119+DT116+DT117+DT118+DT119&gt;2,Fixo/30*GF$4+(DR116+DR117+DR118+DR119+DT116+DT117+DT118+DT119-2)*Cadeirante/30*GF$4)))+(DQ116+DQ117+DQ118+DS116+DS117+DS118)*Percapita/30*GF$4+(DQ119+DS119)*Crechee/30*GF$4,IF(C116=1,IF(DQ116+DQ117+DQ118+DR116+DR117+DR118+DS116+DS117+DS118+DT116+DT117+DT118&lt;=15,(DQ116+DQ117+DQ118+DS116+DS117+DS118)*Percapita/30*GF$4,IF(DQ116+DQ117+DQ118+DR116+DR117+DR118+DS116+DS117+DS118+DT116+DT117+DT118&gt;=16,Fixo/30*GF$4+(DQ116+DQ117+DQ118+DR116+DR117+DR118+DS116+DS117+DS118+DT116+DT117-16)*Percapita/30*GF$4))))))</f>
        <v>0</v>
      </c>
      <c r="GG116" s="177">
        <f>IF(C116=4,SUM(DU116+DU117+DU118+DW116+DW117+DW118)*Percapita/30*GG$4+(DV116+DV117+DV118+DX116+DX117+DX118)*Cadeirante/30*GG$4,IF(C116=3,IF(DU119+DW119=10,Fixo/30*GG$4+(DU116+DU117+DU118+DW116+DW117+DW118)*Percapita/30*GG$4+(DV119+DX119)*Cadeirante/30*GG$4,IF(DU119+DW119&lt;=9,(DU119+DW119)*Crechee/30*GG$4)+(DV119+DX119)*Cadeirante/30*GG$4+(DU116+DU117+DU118+DW116+DW117+DW118)*Percapita/30*GG$4)+IF(DU119+DW119&gt;=11,Fixo/30*GG$4+(DU119+DW119-10)*Crechee/30*GG$4,0),IF(C116=2,IF(DV116+DV117+DV118+DV119+DX116+DX117+DX118+DX119=1,Cadeirante/30*GG$4,IF(DV116+DV117+DV118+DV119+DX116+DX117+DX118+DX119=2,Fixo/30*GG$4,IF(DV116+DV117+DV118+DV119+DX116+DX117+DX118+DX119&gt;2,Fixo/30*GG$4+(DV116+DV117+DV118+DV119+DX116+DX117+DX118+DX119-2)*Cadeirante/30*GG$4)))+(DU116+DU117+DU118+DW116+DW117+DW118)*Percapita/30*GG$4+(DU119+DW119)*Crechee/30*GG$4,IF(C116=1,IF(DU116+DU117+DU118+DV116+DV117+DV118+DW116+DW117+DW118+DX116+DX117+DX118&lt;=15,(DU116+DU117+DU118+DW116+DW117+DW118)*Percapita/30*GG$4,IF(DU116+DU117+DU118+DV116+DV117+DV118+DW116+DW117+DW118+DX116+DX117+DX118&gt;=16,Fixo/30*GG$4+(DU116+DU117+DU118+DV116+DV117+DV118+DW116+DW117+DW118+DX116+DX117-16)*Percapita/30*GG$4))))))</f>
        <v>0</v>
      </c>
      <c r="GH116" s="177">
        <f>IF(C116=4,SUM(DY116+DY117+DY118+EA116+EA117+EA118)*Percapita/30*GH$4+(DZ116+DZ117+DZ118+EB116+EB117+EB118)*Cadeirante/30*GH$4,IF(C116=3,IF(DY119+EA119=10,Fixo/30*GH$4+(DY116+DY117+DY118+EA116+EA117+EA118)*Percapita/30*GH$4+(DZ119+EB119)*Cadeirante/30*GH$4,IF(DY119+EA119&lt;=9,(DY119+EA119)*Crechee/30*GH$4)+(DZ119+EB119)*Cadeirante/30*GH$4+(DY116+DY117+DY118+EA116+EA117+EA118)*Percapita/30*GH$4)+IF(DY119+EA119&gt;=11,Fixo/30*GH$4+(DY119+EA119-10)*Crechee/30*GH$4,0),IF(C116=2,IF(DZ116+DZ117+DZ118+DZ119+EB116+EB117+EB118+EB119=1,Cadeirante/30*GH$4,IF(DZ116+DZ117+DZ118+DZ119+EB116+EB117+EB118+EB119=2,Fixo/30*GH$4,IF(DZ116+DZ117+DZ118+DZ119+EB116+EB117+EB118+EB119&gt;2,Fixo/30*GH$4+(DZ116+DZ117+DZ118+DZ119+EB116+EB117+EB118+EB119-2)*Cadeirante/30*GH$4)))+(DY116+DY117+DY118+EA116+EA117+EA118)*Percapita/30*GH$4+(DY119+EA119)*Crechee/30*GH$4,IF(C116=1,IF(DY116+DY117+DY118+DZ116+DZ117+DZ118+EA116+EA117+EA118+EB116+EB117+EB118&lt;=15,(DY116+DY117+DY118+EA116+EA117+EA118)*Percapita/30*GH$4,IF(DY116+DY117+DY118+DZ116+DZ117+DZ118+EA116+EA117+EA118+EB116+EB117+EB118&gt;=16,Fixo/30*GH$4+(DY116+DY117+DY118+DZ116+DZ117+DZ118+EA116+EA117+EA118+EB116+EB117-16)*Percapita/30*GH$4))))))</f>
        <v>0</v>
      </c>
      <c r="GI116" s="177">
        <f>IF(C116=4,SUM(EC116+EC117+EC118+EE116+EE117+EE118)*Percapita/30*GI$4+(ED116+ED117+ED118+EF116+EF117+EF118)*Cadeirante/30*GI$4,IF(C116=3,IF(EC119+EE119=10,Fixo/30*GI$4+(EC116+EC117+EC118+EE116+EE117+EE118)*Percapita/30*GI$4+(ED119+EF119)*Cadeirante/30*GI$4,IF(EC119+EE119&lt;=9,(EC119+EE119)*Crechee/30*GI$4)+(ED119+EF119)*Cadeirante/30*GI$4+(EC116+EC117+EC118+EE116+EE117+EE118)*Percapita/30*GI$4)+IF(EC119+EE119&gt;=11,Fixo/30*GI$4+(EC119+EE119-10)*Crechee/30*GI$4,0),IF(C116=2,IF(ED116+ED117+ED118+ED119+EF116+EF117+EF118+EF119=1,Cadeirante/30*GI$4,IF(ED116+ED117+ED118+ED119+EF116+EF117+EF118+EF119=2,Fixo/30*GI$4,IF(ED116+ED117+ED118+ED119+EF116+EF117+EF118+EF119&gt;2,Fixo/30*GI$4+(ED116+ED117+ED118+ED119+EF116+EF117+EF118+EF119-2)*Cadeirante/30*GI$4)))+(EC116+EC117+EC118+EE116+EE117+EE118)*Percapita/30*GI$4+(EC119+EE119)*Crechee/30*GI$4,IF(C116=1,IF(EC116+EC117+EC118+ED116+ED117+ED118+EE116+EE117+EE118+EF116+EF117+EF118&lt;=15,(EC116+EC117+EC118+EE116+EE117+EE118)*Percapita/30*GI$4,IF(EC116+EC117+EC118+ED116+ED117+ED118+EE116+EE117+EE118+EF116+EF117+EF118&gt;=16,Fixo/30*GI$4+(EC116+EC117+EC118+ED116+ED117+ED118+EE116+EE117+EE118+EF116+EF117-16)*Percapita/30*GI$4))))))</f>
        <v>0</v>
      </c>
      <c r="GJ116" s="177">
        <f>IF(C116=4,SUM(EG116+EG117+EG118+EI116+EI117+EI118)*Percapita/30*GJ$4+(EH116+EH117+EH118+EJ116+EJ117+EJ118)*Cadeirante/30*GJ$4,IF(C116=3,IF(EG119+EI119=10,Fixo/30*GJ$4+(EG116+EG117+EG118+EI116+EI117+EI118)*Percapita/30*GJ$4+(EH119+EJ119)*Cadeirante/30*GJ$4,IF(EG119+EI119&lt;=9,(EG119+EI119)*Crechee/30*GJ$4)+(EH119+EJ119)*Cadeirante/30*GJ$4+(EG116+EG117+EG118+EI116+EI117+EI118)*Percapita/30*GJ$4)+IF(EG119+EI119&gt;=11,Fixo/30*GJ$4+(EG119+EI119-10)*Crechee/30*GJ$4,0),IF(C116=2,IF(EH116+EH117+EH118+EH119+EJ116+EJ117+EJ118+EJ119=1,Cadeirante/30*GJ$4,IF(EH116+EH117+EH118+EH119+EJ116+EJ117+EJ118+EJ119=2,Fixo/30*GJ$4,IF(EH116+EH117+EH118+EH119+EJ116+EJ117+EJ118+EJ119&gt;2,Fixo/30*GJ$4+(EH116+EH117+EH118+EH119+EJ116+EJ117+EJ118+EJ119-2)*Cadeirante/30*GJ$4)))+(EG116+EG117+EG118+EI116+EI117+EI118)*Percapita/30*GJ$4+(EG119+EI119)*Crechee/30*GJ$4,IF(C116=1,IF(EG116+EG117+EG118+EH116+EH117+EH118+EI116+EI117+EI118+EJ116+EJ117+EJ118&lt;=15,(EG116+EG117+EG118+EI116+EI117+EI118)*Percapita/30*GJ$4,IF(EG116+EG117+EG118+EH116+EH117+EH118+EI116+EI117+EI118+EJ116+EJ117+EJ118&gt;=16,Fixo/30*GJ$4+(EG116+EG117+EG118+EH116+EH117+EH118+EI116+EI117+EI118+EJ116+EJ117-16)*Percapita/30*GJ$4))))))</f>
        <v>0</v>
      </c>
      <c r="GK116" s="178"/>
      <c r="GL116" s="103">
        <f t="shared" si="102"/>
        <v>0</v>
      </c>
      <c r="GM116" s="124"/>
      <c r="GN116" s="104">
        <f>SUMIF(V116:V119,"&lt;0")*Cadeirante/30*GN$4+SUMIF(X116:X119,"&lt;0")*Cadeirante/30*GN$4</f>
        <v>0</v>
      </c>
      <c r="GO116" s="104">
        <f>SUMIF(Z116:Z119,"&lt;0")*Cadeirante/30*GO$4+SUMIF(AB116:AB119,"&lt;0")*Cadeirante/30*GO$4</f>
        <v>0</v>
      </c>
      <c r="GP116" s="104">
        <f>SUMIF(AD116:AD119,"&lt;0")*Cadeirante/30*GP$4+SUMIF(AF116:AF119,"&lt;0")*Cadeirante/30*GP$4</f>
        <v>0</v>
      </c>
      <c r="GQ116" s="104">
        <f>SUMIF(AH116:AH119,"&lt;0")*Cadeirante/30*GQ$4+SUMIF(AJ116:AJ119,"&lt;0")*Cadeirante/30*GQ$4</f>
        <v>0</v>
      </c>
      <c r="GR116" s="104">
        <f>SUMIF(AL116:AL119,"&lt;0")*Cadeirante/30*GR$4+SUMIF(AN116:AN119,"&lt;0")*Cadeirante/30*GR$4</f>
        <v>0</v>
      </c>
      <c r="GS116" s="104">
        <f>SUMIF(AP116:AP119,"&lt;0")*Cadeirante/30*GS$4+SUMIF(AR116:AR119,"&lt;0")*Cadeirante/30*GS$4</f>
        <v>0</v>
      </c>
      <c r="GT116" s="104">
        <f>SUMIF(AT116:AT119,"&lt;0")*Cadeirante/30*GT$4+SUMIF(AV116:AV119,"&lt;0")*Cadeirante/30*GT$4</f>
        <v>0</v>
      </c>
      <c r="GU116" s="104">
        <f>SUMIF(AX116:AX119,"&lt;0")*Cadeirante/30*GU$4+SUMIF(AZ116:AZ119,"&lt;0")*Cadeirante/30*GU$4</f>
        <v>0</v>
      </c>
      <c r="GV116" s="104">
        <f>SUMIF(BB116:BB119,"&lt;0")*Cadeirante/30*GV$4+SUMIF(BD116:BD119,"&lt;0")*Cadeirante/30*GV$4</f>
        <v>0</v>
      </c>
      <c r="GW116" s="104">
        <f>SUMIF(BF116:BF119,"&lt;0")*Cadeirante/30*GW$4+SUMIF(BH116:BH119,"&lt;0")*Cadeirante/30*GW$4</f>
        <v>0</v>
      </c>
      <c r="GX116" s="104">
        <f>SUMIF(BJ116:BJ119,"&lt;0")*Cadeirante/30*GX$4+SUMIF(BL116:BL119,"&lt;0")*Cadeirante/30*GX$4</f>
        <v>0</v>
      </c>
      <c r="GY116" s="104">
        <f>SUMIF(BN116:BN119,"&lt;0")*Cadeirante/30*GY$4+SUMIF(BP116:BP119,"&lt;0")*Cadeirante/30*GY$4</f>
        <v>0</v>
      </c>
      <c r="GZ116" s="104">
        <f>SUMIF(BR116:BR119,"&lt;0")*Cadeirante/30*GZ$4+SUMIF(BT116:BT119,"&lt;0")*Cadeirante/30*GZ$4</f>
        <v>0</v>
      </c>
      <c r="HA116" s="104">
        <f>SUMIF(BV116:BV119,"&lt;0")*Cadeirante/30*HA$4+SUMIF(BX116:BX119,"&lt;0")*Cadeirante/30*HA$4</f>
        <v>0</v>
      </c>
      <c r="HB116" s="104">
        <f>SUMIF(BZ116:BZ119,"&lt;0")*Cadeirante/30*HB$4+SUMIF(CB116:CB119,"&lt;0")*Cadeirante/30*HB$4</f>
        <v>0</v>
      </c>
      <c r="HC116" s="104">
        <f>SUMIF(CD116:CD119,"&lt;0")*Cadeirante/30*HC$4+SUMIF(CF116:CF119,"&lt;0")*Cadeirante/30*HC$4</f>
        <v>0</v>
      </c>
      <c r="HD116" s="104">
        <f>SUMIF(CH116:CH119,"&lt;0")*Cadeirante/30*HD$4+SUMIF(CJ116:CJ119,"&lt;0")*Cadeirante/30*HD$4</f>
        <v>0</v>
      </c>
      <c r="HE116" s="104">
        <f>SUMIF(CL116:CL119,"&lt;0")*Cadeirante/30*HE$4+SUMIF(CN116:CN119,"&lt;0")*Cadeirante/30*HE$4</f>
        <v>0</v>
      </c>
      <c r="HF116" s="104">
        <f>SUMIF(CP116:CP119,"&lt;0")*Cadeirante/30*HF$4+SUMIF(CR116:CR119,"&lt;0")*Cadeirante/30*HF$4</f>
        <v>0</v>
      </c>
      <c r="HG116" s="104">
        <f>SUMIF(CT116:CT119,"&lt;0")*Cadeirante/30*HG$4+SUMIF(CV116:CV119,"&lt;0")*Cadeirante/30*HG$4</f>
        <v>0</v>
      </c>
      <c r="HH116" s="104">
        <f>SUMIF(CX116:CX119,"&lt;0")*Cadeirante/30*HH$4+SUMIF(CZ116:CZ119,"&lt;0")*Cadeirante/30*HH$4</f>
        <v>0</v>
      </c>
      <c r="HI116" s="104">
        <f>SUMIF(DB116:DB119,"&lt;0")*Cadeirante/30*HI$4+SUMIF(DD116:DD119,"&lt;0")*Cadeirante/30*HI$4</f>
        <v>0</v>
      </c>
      <c r="HJ116" s="104">
        <f>SUMIF(DF116:DF119,"&lt;0")*Cadeirante/30*HJ$4+SUMIF(DH116:DH119,"&lt;0")*Cadeirante/30*HJ$4</f>
        <v>0</v>
      </c>
      <c r="HK116" s="104">
        <f>SUMIF(DJ116:DJ119,"&lt;0")*Cadeirante/30*HK$4+SUMIF(DL116:DL119,"&lt;0")*Cadeirante/30*HK$4</f>
        <v>0</v>
      </c>
      <c r="HL116" s="104">
        <f>SUMIF(DN116:DN119,"&lt;0")*Cadeirante/30*HL$4+SUMIF(DP116:DP119,"&lt;0")*Cadeirante/30*HL$4</f>
        <v>0</v>
      </c>
      <c r="HM116" s="104">
        <f>SUMIF(DR116:DR119,"&lt;0")*Cadeirante/30*HM$4+SUMIF(DT116:DT119,"&lt;0")*Cadeirante/30*HM$4</f>
        <v>0</v>
      </c>
      <c r="HN116" s="104">
        <f>SUMIF(DV116:DV119,"&lt;0")*Cadeirante/30*HN$4+SUMIF(DX116:DX119,"&lt;0")*Cadeirante/30*HN$4</f>
        <v>0</v>
      </c>
      <c r="HO116" s="104">
        <f>SUMIF(DZ116:DZ119,"&lt;0")*Cadeirante/30*HO$4+SUMIF(EB116:EB119,"&lt;0")*Cadeirante/30*HO$4</f>
        <v>0</v>
      </c>
      <c r="HP116" s="104">
        <f>SUMIF(ED116:ED119,"&lt;0")*Cadeirante/30*HP$4+SUMIF(EF116:EF119,"&lt;0")*Cadeirante/30*HP$4</f>
        <v>0</v>
      </c>
      <c r="HQ116" s="64"/>
      <c r="HR116" s="64"/>
      <c r="HS116" s="64"/>
      <c r="HT116" s="64"/>
      <c r="HU116" s="64"/>
      <c r="HV116" s="64"/>
      <c r="HW116" s="176">
        <v>17629.309999999998</v>
      </c>
      <c r="HX116" s="64"/>
      <c r="HY116" s="280">
        <f>IF(ISTEXT(EM116), VALUE(EM116), EM116)</f>
        <v>0</v>
      </c>
      <c r="HZ116" s="280">
        <f>IF(ISTEXT(EN116), VALUE(EN116), EN116)</f>
        <v>0</v>
      </c>
      <c r="IA116" s="280">
        <f>IF(ISTEXT(EO116), VALUE(EO116), EO116)</f>
        <v>0</v>
      </c>
      <c r="IB116" s="64" t="b">
        <f>HW116=FE116</f>
        <v>0</v>
      </c>
      <c r="IC116" s="64"/>
    </row>
    <row r="117" spans="1:237" s="106" customFormat="1" ht="22.5" customHeight="1" x14ac:dyDescent="0.25">
      <c r="A117" s="368" t="s">
        <v>3284</v>
      </c>
      <c r="B117" s="369" t="s">
        <v>3285</v>
      </c>
      <c r="C117" s="370" t="s">
        <v>3194</v>
      </c>
      <c r="D117" s="371" t="s">
        <v>3286</v>
      </c>
      <c r="E117" s="371" t="s">
        <v>3287</v>
      </c>
      <c r="F117" s="372" t="s">
        <v>3181</v>
      </c>
      <c r="G117" s="372" t="s">
        <v>3182</v>
      </c>
      <c r="H117" s="373" t="s">
        <v>2818</v>
      </c>
      <c r="I117" s="374" t="s">
        <v>2818</v>
      </c>
      <c r="J117" s="421" t="s">
        <v>3189</v>
      </c>
      <c r="K117" s="421" t="s">
        <v>3185</v>
      </c>
      <c r="L117" s="329">
        <f>CONTINUA!BV117</f>
        <v>0</v>
      </c>
      <c r="M117" s="329">
        <f>CONTINUA!BW117</f>
        <v>0</v>
      </c>
      <c r="N117" s="895"/>
      <c r="O117" s="896" t="s">
        <v>3426</v>
      </c>
      <c r="P117" s="897">
        <v>0</v>
      </c>
      <c r="Q117" s="400"/>
      <c r="R117" s="401"/>
      <c r="S117" s="400"/>
      <c r="T117" s="401"/>
      <c r="U117" s="400"/>
      <c r="V117" s="401"/>
      <c r="W117" s="400"/>
      <c r="X117" s="401"/>
      <c r="Y117" s="400"/>
      <c r="Z117" s="401"/>
      <c r="AA117" s="400"/>
      <c r="AB117" s="401"/>
      <c r="AC117" s="400"/>
      <c r="AD117" s="401"/>
      <c r="AE117" s="400"/>
      <c r="AF117" s="401"/>
      <c r="AG117" s="400"/>
      <c r="AH117" s="401"/>
      <c r="AI117" s="400"/>
      <c r="AJ117" s="401"/>
      <c r="AK117" s="400"/>
      <c r="AL117" s="401"/>
      <c r="AM117" s="400"/>
      <c r="AN117" s="401"/>
      <c r="AO117" s="400"/>
      <c r="AP117" s="401"/>
      <c r="AQ117" s="400"/>
      <c r="AR117" s="401"/>
      <c r="AS117" s="400"/>
      <c r="AT117" s="401"/>
      <c r="AU117" s="400"/>
      <c r="AV117" s="401"/>
      <c r="AW117" s="400"/>
      <c r="AX117" s="401"/>
      <c r="AY117" s="400"/>
      <c r="AZ117" s="401"/>
      <c r="BA117" s="400"/>
      <c r="BB117" s="401"/>
      <c r="BC117" s="400"/>
      <c r="BD117" s="401"/>
      <c r="BE117" s="400"/>
      <c r="BF117" s="401"/>
      <c r="BG117" s="400"/>
      <c r="BH117" s="401"/>
      <c r="BI117" s="400"/>
      <c r="BJ117" s="401"/>
      <c r="BK117" s="400"/>
      <c r="BL117" s="401"/>
      <c r="BM117" s="400"/>
      <c r="BN117" s="401"/>
      <c r="BO117" s="400"/>
      <c r="BP117" s="401"/>
      <c r="BQ117" s="400"/>
      <c r="BR117" s="401"/>
      <c r="BS117" s="400"/>
      <c r="BT117" s="401"/>
      <c r="BU117" s="400"/>
      <c r="BV117" s="401"/>
      <c r="BW117" s="400"/>
      <c r="BX117" s="401"/>
      <c r="BY117" s="400"/>
      <c r="BZ117" s="401"/>
      <c r="CA117" s="400"/>
      <c r="CB117" s="401"/>
      <c r="CC117" s="400"/>
      <c r="CD117" s="401"/>
      <c r="CE117" s="400"/>
      <c r="CF117" s="401"/>
      <c r="CG117" s="400"/>
      <c r="CH117" s="401"/>
      <c r="CI117" s="400"/>
      <c r="CJ117" s="401"/>
      <c r="CK117" s="400"/>
      <c r="CL117" s="401"/>
      <c r="CM117" s="400"/>
      <c r="CN117" s="401"/>
      <c r="CO117" s="400"/>
      <c r="CP117" s="401"/>
      <c r="CQ117" s="400"/>
      <c r="CR117" s="401"/>
      <c r="CS117" s="400"/>
      <c r="CT117" s="401"/>
      <c r="CU117" s="400"/>
      <c r="CV117" s="401"/>
      <c r="CW117" s="400"/>
      <c r="CX117" s="401"/>
      <c r="CY117" s="400"/>
      <c r="CZ117" s="401"/>
      <c r="DA117" s="400"/>
      <c r="DB117" s="401"/>
      <c r="DC117" s="400"/>
      <c r="DD117" s="401"/>
      <c r="DE117" s="400"/>
      <c r="DF117" s="401"/>
      <c r="DG117" s="400"/>
      <c r="DH117" s="401"/>
      <c r="DI117" s="400"/>
      <c r="DJ117" s="401"/>
      <c r="DK117" s="400"/>
      <c r="DL117" s="401"/>
      <c r="DM117" s="400"/>
      <c r="DN117" s="401"/>
      <c r="DO117" s="400"/>
      <c r="DP117" s="401"/>
      <c r="DQ117" s="400"/>
      <c r="DR117" s="401"/>
      <c r="DS117" s="400"/>
      <c r="DT117" s="401"/>
      <c r="DU117" s="400"/>
      <c r="DV117" s="401"/>
      <c r="DW117" s="400"/>
      <c r="DX117" s="401"/>
      <c r="DY117" s="400"/>
      <c r="DZ117" s="401"/>
      <c r="EA117" s="400"/>
      <c r="EB117" s="401"/>
      <c r="EC117" s="400"/>
      <c r="ED117" s="401"/>
      <c r="EE117" s="400"/>
      <c r="EF117" s="401"/>
      <c r="EG117" s="400"/>
      <c r="EH117" s="401"/>
      <c r="EI117" s="400"/>
      <c r="EJ117" s="447"/>
      <c r="EK117" s="511"/>
      <c r="EL117" s="514"/>
      <c r="EM117" s="448"/>
      <c r="EN117" s="344"/>
      <c r="EO117" s="345"/>
      <c r="EP117" s="171">
        <f t="shared" si="95"/>
        <v>0</v>
      </c>
      <c r="EQ117" s="171">
        <f t="shared" si="96"/>
        <v>0</v>
      </c>
      <c r="ER117" s="171">
        <f t="shared" si="97"/>
        <v>0</v>
      </c>
      <c r="ES117" s="171">
        <f t="shared" si="98"/>
        <v>0</v>
      </c>
      <c r="ET117" s="171">
        <f t="shared" si="99"/>
        <v>0</v>
      </c>
      <c r="EU117" s="171">
        <f t="shared" si="100"/>
        <v>0</v>
      </c>
      <c r="EV117" s="172">
        <f t="shared" si="101"/>
        <v>0</v>
      </c>
      <c r="EW117" s="173"/>
      <c r="EX117" s="248">
        <f t="shared" si="143"/>
        <v>0</v>
      </c>
      <c r="EY117" s="174">
        <f>(L117*regular)+(M117*Cadeirantee)</f>
        <v>0</v>
      </c>
      <c r="EZ117" s="249">
        <f>SUMIF(FG117:GJ117,"&gt;0")</f>
        <v>0</v>
      </c>
      <c r="FA117" s="249">
        <f>SUMIF(FG117:GJ117,"&lt;0")+SUMIF(GN117:HP117,"&lt;0")</f>
        <v>0</v>
      </c>
      <c r="FB117" s="174">
        <v>0</v>
      </c>
      <c r="FC117" s="126">
        <f>N117*km*'VALORES TABELA'!$B$13</f>
        <v>0</v>
      </c>
      <c r="FD117" s="250">
        <f t="shared" ref="FD117:FD120" si="144">GL117</f>
        <v>0</v>
      </c>
      <c r="FE117" s="105"/>
      <c r="FF117" s="119"/>
      <c r="FG117" s="119"/>
      <c r="FH117" s="119"/>
      <c r="FI117" s="119"/>
      <c r="FJ117" s="119"/>
      <c r="FK117" s="119"/>
      <c r="FL117" s="119"/>
      <c r="FM117" s="119"/>
      <c r="FN117" s="119"/>
      <c r="FO117" s="119"/>
      <c r="FP117" s="119"/>
      <c r="FQ117" s="119"/>
      <c r="FR117" s="119"/>
      <c r="FS117" s="119"/>
      <c r="FT117" s="119"/>
      <c r="FU117" s="119"/>
      <c r="FV117" s="119"/>
      <c r="FW117" s="119"/>
      <c r="FX117" s="119"/>
      <c r="FY117" s="119"/>
      <c r="FZ117" s="119"/>
      <c r="GA117" s="119"/>
      <c r="GB117" s="119"/>
      <c r="GC117" s="119"/>
      <c r="GD117" s="119"/>
      <c r="GE117" s="119"/>
      <c r="GF117" s="119"/>
      <c r="GG117" s="119"/>
      <c r="GH117" s="119"/>
      <c r="GI117" s="119"/>
      <c r="GJ117" s="119"/>
      <c r="GK117" s="251"/>
      <c r="GL117" s="103">
        <f t="shared" si="102"/>
        <v>0</v>
      </c>
      <c r="GM117" s="124"/>
      <c r="GN117" s="104"/>
      <c r="GO117" s="104"/>
      <c r="GP117" s="104"/>
      <c r="GQ117" s="104"/>
      <c r="GR117" s="104"/>
      <c r="GS117" s="104"/>
      <c r="GT117" s="104"/>
      <c r="GU117" s="104"/>
      <c r="GV117" s="104"/>
      <c r="GW117" s="104"/>
      <c r="GX117" s="104"/>
      <c r="GY117" s="104"/>
      <c r="GZ117" s="104"/>
      <c r="HA117" s="104"/>
      <c r="HB117" s="104"/>
      <c r="HC117" s="104"/>
      <c r="HD117" s="104"/>
      <c r="HE117" s="104"/>
      <c r="HF117" s="104"/>
      <c r="HG117" s="104"/>
      <c r="HH117" s="104"/>
      <c r="HI117" s="104"/>
      <c r="HJ117" s="104"/>
      <c r="HK117" s="104"/>
      <c r="HL117" s="104"/>
      <c r="HM117" s="104"/>
      <c r="HN117" s="104"/>
      <c r="HO117" s="104"/>
      <c r="HP117" s="104"/>
      <c r="HQ117" s="64"/>
      <c r="HR117" s="64"/>
      <c r="HS117" s="64"/>
      <c r="HT117" s="64"/>
      <c r="HU117" s="64"/>
      <c r="HV117" s="64"/>
      <c r="HW117" s="105"/>
      <c r="HX117" s="64"/>
      <c r="HY117" s="280">
        <f t="shared" ref="HY117:HY120" si="145">IF(ISTEXT(EM117), VALUE(EM117), EM117)</f>
        <v>0</v>
      </c>
      <c r="HZ117" s="280">
        <f t="shared" ref="HZ117:HZ120" si="146">IF(ISTEXT(EN117), VALUE(EN117), EN117)</f>
        <v>0</v>
      </c>
      <c r="IA117" s="280">
        <f t="shared" ref="IA117:IA120" si="147">IF(ISTEXT(EO117), VALUE(EO117), EO117)</f>
        <v>0</v>
      </c>
      <c r="IB117" s="64"/>
      <c r="IC117" s="64"/>
    </row>
    <row r="118" spans="1:237" s="106" customFormat="1" ht="22.5" customHeight="1" x14ac:dyDescent="0.25">
      <c r="A118" s="368" t="s">
        <v>3284</v>
      </c>
      <c r="B118" s="369" t="s">
        <v>3285</v>
      </c>
      <c r="C118" s="375" t="s">
        <v>3194</v>
      </c>
      <c r="D118" s="371" t="s">
        <v>3286</v>
      </c>
      <c r="E118" s="371" t="s">
        <v>3287</v>
      </c>
      <c r="F118" s="376" t="s">
        <v>3181</v>
      </c>
      <c r="G118" s="376" t="s">
        <v>3182</v>
      </c>
      <c r="H118" s="373" t="s">
        <v>2818</v>
      </c>
      <c r="I118" s="374" t="s">
        <v>2818</v>
      </c>
      <c r="J118" s="421" t="s">
        <v>3189</v>
      </c>
      <c r="K118" s="422" t="s">
        <v>3186</v>
      </c>
      <c r="L118" s="329">
        <f>CONTINUA!BV118</f>
        <v>0</v>
      </c>
      <c r="M118" s="329">
        <f>CONTINUA!BW118</f>
        <v>0</v>
      </c>
      <c r="N118" s="895"/>
      <c r="O118" s="896" t="s">
        <v>3426</v>
      </c>
      <c r="P118" s="897">
        <v>0</v>
      </c>
      <c r="Q118" s="400"/>
      <c r="R118" s="401"/>
      <c r="S118" s="400"/>
      <c r="T118" s="401"/>
      <c r="U118" s="400"/>
      <c r="V118" s="401"/>
      <c r="W118" s="400"/>
      <c r="X118" s="401"/>
      <c r="Y118" s="400"/>
      <c r="Z118" s="401"/>
      <c r="AA118" s="400"/>
      <c r="AB118" s="401"/>
      <c r="AC118" s="400"/>
      <c r="AD118" s="401"/>
      <c r="AE118" s="400"/>
      <c r="AF118" s="401"/>
      <c r="AG118" s="400"/>
      <c r="AH118" s="401"/>
      <c r="AI118" s="400"/>
      <c r="AJ118" s="401"/>
      <c r="AK118" s="400"/>
      <c r="AL118" s="401"/>
      <c r="AM118" s="400"/>
      <c r="AN118" s="401"/>
      <c r="AO118" s="400"/>
      <c r="AP118" s="401"/>
      <c r="AQ118" s="400"/>
      <c r="AR118" s="401"/>
      <c r="AS118" s="400"/>
      <c r="AT118" s="401"/>
      <c r="AU118" s="400"/>
      <c r="AV118" s="401"/>
      <c r="AW118" s="400"/>
      <c r="AX118" s="401"/>
      <c r="AY118" s="400"/>
      <c r="AZ118" s="401"/>
      <c r="BA118" s="400"/>
      <c r="BB118" s="401"/>
      <c r="BC118" s="400"/>
      <c r="BD118" s="401"/>
      <c r="BE118" s="400"/>
      <c r="BF118" s="401"/>
      <c r="BG118" s="400"/>
      <c r="BH118" s="401"/>
      <c r="BI118" s="400"/>
      <c r="BJ118" s="401"/>
      <c r="BK118" s="400"/>
      <c r="BL118" s="401"/>
      <c r="BM118" s="400"/>
      <c r="BN118" s="401"/>
      <c r="BO118" s="400"/>
      <c r="BP118" s="401"/>
      <c r="BQ118" s="400"/>
      <c r="BR118" s="401"/>
      <c r="BS118" s="400"/>
      <c r="BT118" s="401"/>
      <c r="BU118" s="400"/>
      <c r="BV118" s="401"/>
      <c r="BW118" s="400"/>
      <c r="BX118" s="401"/>
      <c r="BY118" s="400"/>
      <c r="BZ118" s="401"/>
      <c r="CA118" s="400"/>
      <c r="CB118" s="401"/>
      <c r="CC118" s="400"/>
      <c r="CD118" s="401"/>
      <c r="CE118" s="400"/>
      <c r="CF118" s="401"/>
      <c r="CG118" s="400"/>
      <c r="CH118" s="401"/>
      <c r="CI118" s="400"/>
      <c r="CJ118" s="401"/>
      <c r="CK118" s="400"/>
      <c r="CL118" s="401"/>
      <c r="CM118" s="400"/>
      <c r="CN118" s="401"/>
      <c r="CO118" s="400"/>
      <c r="CP118" s="401"/>
      <c r="CQ118" s="400"/>
      <c r="CR118" s="401"/>
      <c r="CS118" s="400"/>
      <c r="CT118" s="401"/>
      <c r="CU118" s="400"/>
      <c r="CV118" s="401"/>
      <c r="CW118" s="400"/>
      <c r="CX118" s="401"/>
      <c r="CY118" s="400"/>
      <c r="CZ118" s="401"/>
      <c r="DA118" s="400"/>
      <c r="DB118" s="401"/>
      <c r="DC118" s="400"/>
      <c r="DD118" s="401"/>
      <c r="DE118" s="400"/>
      <c r="DF118" s="401"/>
      <c r="DG118" s="400"/>
      <c r="DH118" s="401"/>
      <c r="DI118" s="400"/>
      <c r="DJ118" s="401"/>
      <c r="DK118" s="400"/>
      <c r="DL118" s="401"/>
      <c r="DM118" s="400"/>
      <c r="DN118" s="401"/>
      <c r="DO118" s="400"/>
      <c r="DP118" s="401"/>
      <c r="DQ118" s="400"/>
      <c r="DR118" s="401"/>
      <c r="DS118" s="400"/>
      <c r="DT118" s="401"/>
      <c r="DU118" s="400"/>
      <c r="DV118" s="401"/>
      <c r="DW118" s="400"/>
      <c r="DX118" s="401"/>
      <c r="DY118" s="400"/>
      <c r="DZ118" s="401"/>
      <c r="EA118" s="400"/>
      <c r="EB118" s="401"/>
      <c r="EC118" s="400"/>
      <c r="ED118" s="401"/>
      <c r="EE118" s="400"/>
      <c r="EF118" s="401"/>
      <c r="EG118" s="400"/>
      <c r="EH118" s="401"/>
      <c r="EI118" s="400"/>
      <c r="EJ118" s="447"/>
      <c r="EK118" s="511"/>
      <c r="EL118" s="514"/>
      <c r="EM118" s="448"/>
      <c r="EN118" s="344"/>
      <c r="EO118" s="345"/>
      <c r="EP118" s="171">
        <f t="shared" si="95"/>
        <v>0</v>
      </c>
      <c r="EQ118" s="171">
        <f t="shared" si="96"/>
        <v>0</v>
      </c>
      <c r="ER118" s="171">
        <f t="shared" si="97"/>
        <v>0</v>
      </c>
      <c r="ES118" s="171">
        <f t="shared" si="98"/>
        <v>0</v>
      </c>
      <c r="ET118" s="171">
        <f t="shared" si="99"/>
        <v>0</v>
      </c>
      <c r="EU118" s="171">
        <f t="shared" si="100"/>
        <v>0</v>
      </c>
      <c r="EV118" s="172">
        <f t="shared" si="101"/>
        <v>0</v>
      </c>
      <c r="EW118" s="125"/>
      <c r="EX118" s="248">
        <f t="shared" si="143"/>
        <v>0</v>
      </c>
      <c r="EY118" s="174">
        <f>(L118*regular)+(M118*Cadeirantee)</f>
        <v>0</v>
      </c>
      <c r="EZ118" s="249">
        <f>SUMIF(FG118:GJ118,"&gt;0")</f>
        <v>0</v>
      </c>
      <c r="FA118" s="249">
        <f>SUMIF(FG118:GJ118,"&lt;0")+SUMIF(GN118:HP118,"&lt;0")</f>
        <v>0</v>
      </c>
      <c r="FB118" s="174">
        <v>0</v>
      </c>
      <c r="FC118" s="126">
        <f>N118*km*'VALORES TABELA'!$B$13</f>
        <v>0</v>
      </c>
      <c r="FD118" s="250">
        <f t="shared" si="144"/>
        <v>0</v>
      </c>
      <c r="FE118" s="105"/>
      <c r="FF118" s="108"/>
      <c r="FG118" s="108"/>
      <c r="FH118" s="108"/>
      <c r="FI118" s="108"/>
      <c r="FJ118" s="108"/>
      <c r="FK118" s="108"/>
      <c r="FL118" s="108"/>
      <c r="FM118" s="108"/>
      <c r="FN118" s="108"/>
      <c r="FO118" s="108"/>
      <c r="FP118" s="108"/>
      <c r="FQ118" s="108"/>
      <c r="FR118" s="108"/>
      <c r="FS118" s="108"/>
      <c r="FT118" s="108"/>
      <c r="FU118" s="108"/>
      <c r="FV118" s="108"/>
      <c r="FW118" s="108"/>
      <c r="FX118" s="108"/>
      <c r="FY118" s="108"/>
      <c r="FZ118" s="108"/>
      <c r="GA118" s="108"/>
      <c r="GB118" s="108"/>
      <c r="GC118" s="108"/>
      <c r="GD118" s="108"/>
      <c r="GE118" s="108"/>
      <c r="GF118" s="108"/>
      <c r="GG118" s="108"/>
      <c r="GH118" s="108"/>
      <c r="GI118" s="108"/>
      <c r="GJ118" s="108"/>
      <c r="GK118" s="251"/>
      <c r="GL118" s="103">
        <f t="shared" si="102"/>
        <v>0</v>
      </c>
      <c r="GM118" s="124"/>
      <c r="GN118" s="104"/>
      <c r="GO118" s="104"/>
      <c r="GP118" s="104"/>
      <c r="GQ118" s="104"/>
      <c r="GR118" s="104"/>
      <c r="GS118" s="104"/>
      <c r="GT118" s="104"/>
      <c r="GU118" s="104"/>
      <c r="GV118" s="104"/>
      <c r="GW118" s="104"/>
      <c r="GX118" s="104"/>
      <c r="GY118" s="104"/>
      <c r="GZ118" s="104"/>
      <c r="HA118" s="104"/>
      <c r="HB118" s="104"/>
      <c r="HC118" s="104"/>
      <c r="HD118" s="104"/>
      <c r="HE118" s="104"/>
      <c r="HF118" s="104"/>
      <c r="HG118" s="104"/>
      <c r="HH118" s="104"/>
      <c r="HI118" s="104"/>
      <c r="HJ118" s="104"/>
      <c r="HK118" s="104"/>
      <c r="HL118" s="104"/>
      <c r="HM118" s="104"/>
      <c r="HN118" s="104"/>
      <c r="HO118" s="104"/>
      <c r="HP118" s="104"/>
      <c r="HQ118" s="64"/>
      <c r="HR118" s="64"/>
      <c r="HS118" s="64"/>
      <c r="HT118" s="64"/>
      <c r="HU118" s="64"/>
      <c r="HV118" s="64"/>
      <c r="HW118" s="105"/>
      <c r="HX118" s="64"/>
      <c r="HY118" s="280">
        <f t="shared" si="145"/>
        <v>0</v>
      </c>
      <c r="HZ118" s="280">
        <f t="shared" si="146"/>
        <v>0</v>
      </c>
      <c r="IA118" s="280">
        <f t="shared" si="147"/>
        <v>0</v>
      </c>
      <c r="IB118" s="64"/>
      <c r="IC118" s="64"/>
    </row>
    <row r="119" spans="1:237" s="106" customFormat="1" ht="22.5" customHeight="1" x14ac:dyDescent="0.25">
      <c r="A119" s="368" t="s">
        <v>3284</v>
      </c>
      <c r="B119" s="369" t="s">
        <v>3285</v>
      </c>
      <c r="C119" s="375" t="s">
        <v>3194</v>
      </c>
      <c r="D119" s="371" t="s">
        <v>3286</v>
      </c>
      <c r="E119" s="371" t="s">
        <v>3287</v>
      </c>
      <c r="F119" s="376" t="s">
        <v>3181</v>
      </c>
      <c r="G119" s="376" t="s">
        <v>3182</v>
      </c>
      <c r="H119" s="373" t="s">
        <v>2818</v>
      </c>
      <c r="I119" s="374" t="s">
        <v>2818</v>
      </c>
      <c r="J119" s="421" t="s">
        <v>3189</v>
      </c>
      <c r="K119" s="423" t="s">
        <v>3187</v>
      </c>
      <c r="L119" s="329">
        <f>CONTINUA!BV119</f>
        <v>0</v>
      </c>
      <c r="M119" s="329">
        <f>CONTINUA!BW119</f>
        <v>0</v>
      </c>
      <c r="N119" s="895"/>
      <c r="O119" s="896" t="s">
        <v>3426</v>
      </c>
      <c r="P119" s="897">
        <v>0</v>
      </c>
      <c r="Q119" s="400">
        <v>7</v>
      </c>
      <c r="R119" s="401"/>
      <c r="S119" s="400"/>
      <c r="T119" s="401"/>
      <c r="U119" s="400"/>
      <c r="V119" s="401"/>
      <c r="W119" s="400"/>
      <c r="X119" s="401"/>
      <c r="Y119" s="400"/>
      <c r="Z119" s="401"/>
      <c r="AA119" s="400"/>
      <c r="AB119" s="401"/>
      <c r="AC119" s="400"/>
      <c r="AD119" s="401"/>
      <c r="AE119" s="400"/>
      <c r="AF119" s="401"/>
      <c r="AG119" s="400"/>
      <c r="AH119" s="401"/>
      <c r="AI119" s="400"/>
      <c r="AJ119" s="401"/>
      <c r="AK119" s="400"/>
      <c r="AL119" s="401"/>
      <c r="AM119" s="400"/>
      <c r="AN119" s="401"/>
      <c r="AO119" s="400"/>
      <c r="AP119" s="401"/>
      <c r="AQ119" s="400"/>
      <c r="AR119" s="401"/>
      <c r="AS119" s="400"/>
      <c r="AT119" s="401"/>
      <c r="AU119" s="400"/>
      <c r="AV119" s="401"/>
      <c r="AW119" s="400"/>
      <c r="AX119" s="401"/>
      <c r="AY119" s="400"/>
      <c r="AZ119" s="401"/>
      <c r="BA119" s="400"/>
      <c r="BB119" s="401"/>
      <c r="BC119" s="400"/>
      <c r="BD119" s="401"/>
      <c r="BE119" s="400"/>
      <c r="BF119" s="401"/>
      <c r="BG119" s="400"/>
      <c r="BH119" s="401"/>
      <c r="BI119" s="400"/>
      <c r="BJ119" s="401"/>
      <c r="BK119" s="400"/>
      <c r="BL119" s="401"/>
      <c r="BM119" s="400"/>
      <c r="BN119" s="401"/>
      <c r="BO119" s="400"/>
      <c r="BP119" s="401"/>
      <c r="BQ119" s="400"/>
      <c r="BR119" s="401"/>
      <c r="BS119" s="400"/>
      <c r="BT119" s="401"/>
      <c r="BU119" s="400"/>
      <c r="BV119" s="401"/>
      <c r="BW119" s="400"/>
      <c r="BX119" s="401"/>
      <c r="BY119" s="400"/>
      <c r="BZ119" s="401"/>
      <c r="CA119" s="400"/>
      <c r="CB119" s="401"/>
      <c r="CC119" s="400"/>
      <c r="CD119" s="401"/>
      <c r="CE119" s="400"/>
      <c r="CF119" s="401"/>
      <c r="CG119" s="400"/>
      <c r="CH119" s="401"/>
      <c r="CI119" s="400"/>
      <c r="CJ119" s="401"/>
      <c r="CK119" s="400"/>
      <c r="CL119" s="401"/>
      <c r="CM119" s="400"/>
      <c r="CN119" s="401"/>
      <c r="CO119" s="400"/>
      <c r="CP119" s="401"/>
      <c r="CQ119" s="400"/>
      <c r="CR119" s="401"/>
      <c r="CS119" s="400"/>
      <c r="CT119" s="401"/>
      <c r="CU119" s="400"/>
      <c r="CV119" s="401"/>
      <c r="CW119" s="400"/>
      <c r="CX119" s="401"/>
      <c r="CY119" s="400"/>
      <c r="CZ119" s="401"/>
      <c r="DA119" s="400"/>
      <c r="DB119" s="401"/>
      <c r="DC119" s="400"/>
      <c r="DD119" s="401"/>
      <c r="DE119" s="400"/>
      <c r="DF119" s="401"/>
      <c r="DG119" s="400"/>
      <c r="DH119" s="401"/>
      <c r="DI119" s="400"/>
      <c r="DJ119" s="401"/>
      <c r="DK119" s="400"/>
      <c r="DL119" s="401"/>
      <c r="DM119" s="400"/>
      <c r="DN119" s="401"/>
      <c r="DO119" s="400"/>
      <c r="DP119" s="401"/>
      <c r="DQ119" s="400"/>
      <c r="DR119" s="401"/>
      <c r="DS119" s="400"/>
      <c r="DT119" s="401"/>
      <c r="DU119" s="400"/>
      <c r="DV119" s="401"/>
      <c r="DW119" s="400"/>
      <c r="DX119" s="401"/>
      <c r="DY119" s="400"/>
      <c r="DZ119" s="401"/>
      <c r="EA119" s="400"/>
      <c r="EB119" s="401"/>
      <c r="EC119" s="400"/>
      <c r="ED119" s="401"/>
      <c r="EE119" s="400"/>
      <c r="EF119" s="401"/>
      <c r="EG119" s="400"/>
      <c r="EH119" s="401"/>
      <c r="EI119" s="400"/>
      <c r="EJ119" s="447"/>
      <c r="EK119" s="511"/>
      <c r="EL119" s="514"/>
      <c r="EM119" s="448"/>
      <c r="EN119" s="344"/>
      <c r="EO119" s="345"/>
      <c r="EP119" s="171">
        <f t="shared" si="95"/>
        <v>7</v>
      </c>
      <c r="EQ119" s="171">
        <f t="shared" si="96"/>
        <v>0</v>
      </c>
      <c r="ER119" s="171">
        <f t="shared" si="97"/>
        <v>0</v>
      </c>
      <c r="ES119" s="171">
        <f t="shared" si="98"/>
        <v>0</v>
      </c>
      <c r="ET119" s="171">
        <f t="shared" si="99"/>
        <v>0</v>
      </c>
      <c r="EU119" s="171">
        <f t="shared" si="100"/>
        <v>0</v>
      </c>
      <c r="EV119" s="172">
        <f t="shared" si="101"/>
        <v>7</v>
      </c>
      <c r="EW119" s="127"/>
      <c r="EX119" s="248">
        <f t="shared" si="143"/>
        <v>0</v>
      </c>
      <c r="EY119" s="174">
        <f>(L119*regular)+(M119*Cadeirantee)</f>
        <v>0</v>
      </c>
      <c r="EZ119" s="249">
        <f>SUMIF(FG119:GJ119,"&gt;0")</f>
        <v>0</v>
      </c>
      <c r="FA119" s="249">
        <f>SUMIF(FG119:GJ119,"&lt;0")+SUMIF(GN119:HP119,"&lt;0")</f>
        <v>0</v>
      </c>
      <c r="FB119" s="174">
        <v>0</v>
      </c>
      <c r="FC119" s="126">
        <f>N119*km*'VALORES TABELA'!$B$13</f>
        <v>0</v>
      </c>
      <c r="FD119" s="250">
        <f t="shared" si="144"/>
        <v>0</v>
      </c>
      <c r="FE119" s="105"/>
      <c r="FF119" s="118"/>
      <c r="FG119" s="118"/>
      <c r="FH119" s="118"/>
      <c r="FI119" s="118"/>
      <c r="FJ119" s="118"/>
      <c r="FK119" s="118"/>
      <c r="FL119" s="118"/>
      <c r="FM119" s="118"/>
      <c r="FN119" s="118"/>
      <c r="FO119" s="118"/>
      <c r="FP119" s="118"/>
      <c r="FQ119" s="118"/>
      <c r="FR119" s="118"/>
      <c r="FS119" s="118"/>
      <c r="FT119" s="118"/>
      <c r="FU119" s="118"/>
      <c r="FV119" s="118"/>
      <c r="FW119" s="118"/>
      <c r="FX119" s="118"/>
      <c r="FY119" s="118"/>
      <c r="FZ119" s="118"/>
      <c r="GA119" s="118"/>
      <c r="GB119" s="118"/>
      <c r="GC119" s="118"/>
      <c r="GD119" s="118"/>
      <c r="GE119" s="118"/>
      <c r="GF119" s="118"/>
      <c r="GG119" s="118"/>
      <c r="GH119" s="118"/>
      <c r="GI119" s="118"/>
      <c r="GJ119" s="118"/>
      <c r="GK119" s="252"/>
      <c r="GL119" s="103">
        <f t="shared" si="102"/>
        <v>0</v>
      </c>
      <c r="GM119" s="124"/>
      <c r="GN119" s="104"/>
      <c r="GO119" s="104"/>
      <c r="GP119" s="104"/>
      <c r="GQ119" s="104"/>
      <c r="GR119" s="104"/>
      <c r="GS119" s="104"/>
      <c r="GT119" s="104"/>
      <c r="GU119" s="104"/>
      <c r="GV119" s="104"/>
      <c r="GW119" s="104"/>
      <c r="GX119" s="104"/>
      <c r="GY119" s="104"/>
      <c r="GZ119" s="104"/>
      <c r="HA119" s="104"/>
      <c r="HB119" s="104"/>
      <c r="HC119" s="104"/>
      <c r="HD119" s="104"/>
      <c r="HE119" s="104"/>
      <c r="HF119" s="104"/>
      <c r="HG119" s="104"/>
      <c r="HH119" s="104"/>
      <c r="HI119" s="104"/>
      <c r="HJ119" s="104"/>
      <c r="HK119" s="104"/>
      <c r="HL119" s="104"/>
      <c r="HM119" s="104"/>
      <c r="HN119" s="104"/>
      <c r="HO119" s="104"/>
      <c r="HP119" s="104"/>
      <c r="HQ119" s="64"/>
      <c r="HR119" s="65"/>
      <c r="HS119" s="65"/>
      <c r="HT119" s="65"/>
      <c r="HU119" s="65"/>
      <c r="HV119" s="65"/>
      <c r="HW119" s="105"/>
      <c r="HX119" s="65"/>
      <c r="HY119" s="280">
        <f t="shared" si="145"/>
        <v>0</v>
      </c>
      <c r="HZ119" s="280">
        <f t="shared" si="146"/>
        <v>0</v>
      </c>
      <c r="IA119" s="280">
        <f t="shared" si="147"/>
        <v>0</v>
      </c>
      <c r="IB119" s="65"/>
      <c r="IC119" s="65"/>
    </row>
    <row r="120" spans="1:237" s="106" customFormat="1" ht="22.5" customHeight="1" thickBot="1" x14ac:dyDescent="0.3">
      <c r="A120" s="377" t="s">
        <v>3284</v>
      </c>
      <c r="B120" s="378" t="s">
        <v>3285</v>
      </c>
      <c r="C120" s="379" t="s">
        <v>3194</v>
      </c>
      <c r="D120" s="380" t="s">
        <v>3286</v>
      </c>
      <c r="E120" s="380" t="s">
        <v>3287</v>
      </c>
      <c r="F120" s="381" t="s">
        <v>3181</v>
      </c>
      <c r="G120" s="381" t="s">
        <v>3182</v>
      </c>
      <c r="H120" s="382" t="s">
        <v>2818</v>
      </c>
      <c r="I120" s="383" t="s">
        <v>2818</v>
      </c>
      <c r="J120" s="421" t="s">
        <v>3189</v>
      </c>
      <c r="K120" s="424" t="s">
        <v>60</v>
      </c>
      <c r="L120" s="329">
        <f>CONTINUA!BV120</f>
        <v>0</v>
      </c>
      <c r="M120" s="329">
        <f>CONTINUA!BW120</f>
        <v>0</v>
      </c>
      <c r="N120" s="895"/>
      <c r="O120" s="896" t="s">
        <v>3426</v>
      </c>
      <c r="P120" s="897">
        <v>0</v>
      </c>
      <c r="Q120" s="400"/>
      <c r="R120" s="401"/>
      <c r="S120" s="400"/>
      <c r="T120" s="401"/>
      <c r="U120" s="400"/>
      <c r="V120" s="401"/>
      <c r="W120" s="400"/>
      <c r="X120" s="401"/>
      <c r="Y120" s="400"/>
      <c r="Z120" s="401"/>
      <c r="AA120" s="400"/>
      <c r="AB120" s="401"/>
      <c r="AC120" s="400"/>
      <c r="AD120" s="401"/>
      <c r="AE120" s="400"/>
      <c r="AF120" s="401"/>
      <c r="AG120" s="400"/>
      <c r="AH120" s="401"/>
      <c r="AI120" s="400"/>
      <c r="AJ120" s="401"/>
      <c r="AK120" s="400"/>
      <c r="AL120" s="401"/>
      <c r="AM120" s="400"/>
      <c r="AN120" s="401"/>
      <c r="AO120" s="400"/>
      <c r="AP120" s="401"/>
      <c r="AQ120" s="400"/>
      <c r="AR120" s="401"/>
      <c r="AS120" s="400"/>
      <c r="AT120" s="401"/>
      <c r="AU120" s="400"/>
      <c r="AV120" s="401"/>
      <c r="AW120" s="400"/>
      <c r="AX120" s="401"/>
      <c r="AY120" s="400"/>
      <c r="AZ120" s="401"/>
      <c r="BA120" s="400"/>
      <c r="BB120" s="401"/>
      <c r="BC120" s="400"/>
      <c r="BD120" s="401"/>
      <c r="BE120" s="400"/>
      <c r="BF120" s="401"/>
      <c r="BG120" s="400"/>
      <c r="BH120" s="401"/>
      <c r="BI120" s="400"/>
      <c r="BJ120" s="401"/>
      <c r="BK120" s="400"/>
      <c r="BL120" s="401"/>
      <c r="BM120" s="400"/>
      <c r="BN120" s="401"/>
      <c r="BO120" s="400"/>
      <c r="BP120" s="401"/>
      <c r="BQ120" s="400"/>
      <c r="BR120" s="401"/>
      <c r="BS120" s="400"/>
      <c r="BT120" s="401"/>
      <c r="BU120" s="400"/>
      <c r="BV120" s="401"/>
      <c r="BW120" s="400"/>
      <c r="BX120" s="401"/>
      <c r="BY120" s="400"/>
      <c r="BZ120" s="401"/>
      <c r="CA120" s="400"/>
      <c r="CB120" s="401"/>
      <c r="CC120" s="400"/>
      <c r="CD120" s="401"/>
      <c r="CE120" s="400"/>
      <c r="CF120" s="401"/>
      <c r="CG120" s="400"/>
      <c r="CH120" s="401"/>
      <c r="CI120" s="400"/>
      <c r="CJ120" s="401"/>
      <c r="CK120" s="400"/>
      <c r="CL120" s="401"/>
      <c r="CM120" s="400"/>
      <c r="CN120" s="401"/>
      <c r="CO120" s="400"/>
      <c r="CP120" s="401"/>
      <c r="CQ120" s="400"/>
      <c r="CR120" s="401"/>
      <c r="CS120" s="400"/>
      <c r="CT120" s="401"/>
      <c r="CU120" s="400"/>
      <c r="CV120" s="401"/>
      <c r="CW120" s="400"/>
      <c r="CX120" s="401"/>
      <c r="CY120" s="400"/>
      <c r="CZ120" s="401"/>
      <c r="DA120" s="400"/>
      <c r="DB120" s="401"/>
      <c r="DC120" s="400"/>
      <c r="DD120" s="401"/>
      <c r="DE120" s="400"/>
      <c r="DF120" s="401"/>
      <c r="DG120" s="400"/>
      <c r="DH120" s="401"/>
      <c r="DI120" s="400"/>
      <c r="DJ120" s="401"/>
      <c r="DK120" s="400"/>
      <c r="DL120" s="401"/>
      <c r="DM120" s="400"/>
      <c r="DN120" s="401"/>
      <c r="DO120" s="400"/>
      <c r="DP120" s="401"/>
      <c r="DQ120" s="400"/>
      <c r="DR120" s="401"/>
      <c r="DS120" s="400"/>
      <c r="DT120" s="401"/>
      <c r="DU120" s="400"/>
      <c r="DV120" s="401"/>
      <c r="DW120" s="400"/>
      <c r="DX120" s="401"/>
      <c r="DY120" s="400"/>
      <c r="DZ120" s="401"/>
      <c r="EA120" s="400"/>
      <c r="EB120" s="401"/>
      <c r="EC120" s="400"/>
      <c r="ED120" s="401"/>
      <c r="EE120" s="400"/>
      <c r="EF120" s="401"/>
      <c r="EG120" s="400"/>
      <c r="EH120" s="401"/>
      <c r="EI120" s="400"/>
      <c r="EJ120" s="447"/>
      <c r="EK120" s="512"/>
      <c r="EL120" s="515"/>
      <c r="EM120" s="450"/>
      <c r="EN120" s="348"/>
      <c r="EO120" s="348"/>
      <c r="EP120" s="179">
        <f t="shared" si="95"/>
        <v>0</v>
      </c>
      <c r="EQ120" s="179">
        <f t="shared" si="96"/>
        <v>0</v>
      </c>
      <c r="ER120" s="179">
        <f t="shared" si="97"/>
        <v>0</v>
      </c>
      <c r="ES120" s="179">
        <f t="shared" si="98"/>
        <v>0</v>
      </c>
      <c r="ET120" s="179">
        <f t="shared" si="99"/>
        <v>0</v>
      </c>
      <c r="EU120" s="179">
        <f t="shared" si="100"/>
        <v>0</v>
      </c>
      <c r="EV120" s="172">
        <f t="shared" si="101"/>
        <v>0</v>
      </c>
      <c r="EW120" s="253"/>
      <c r="EX120" s="254">
        <v>0</v>
      </c>
      <c r="EY120" s="180">
        <v>0</v>
      </c>
      <c r="EZ120" s="255">
        <v>0</v>
      </c>
      <c r="FA120" s="255">
        <v>0</v>
      </c>
      <c r="FB120" s="180">
        <f>SUM(FF120:GI120)/2</f>
        <v>0</v>
      </c>
      <c r="FC120" s="256">
        <f>N120*km*'VALORES TABELA'!$B$13</f>
        <v>0</v>
      </c>
      <c r="FD120" s="250">
        <f t="shared" si="144"/>
        <v>0</v>
      </c>
      <c r="FE120" s="257"/>
      <c r="FF120" s="181">
        <f>((Q120+S120)*Percapita)+((R120+T120)*Cadeirante)</f>
        <v>0</v>
      </c>
      <c r="FG120" s="181">
        <f>((U120+W120)*Percapita/30*FG$4)+((V120+X120)*Cadeirante/30*FG$4)</f>
        <v>0</v>
      </c>
      <c r="FH120" s="181">
        <f>((Y120+AA120)*Percapita/30*FH$4)+((Z120+AB120)*Cadeirante/30*FH$4)</f>
        <v>0</v>
      </c>
      <c r="FI120" s="181">
        <f>((AC120+AE120)*Percapita/30*FI$4)+((AD120+AF120)*Cadeirante/30*FI$4)</f>
        <v>0</v>
      </c>
      <c r="FJ120" s="181">
        <f>((AG120+AI120)*Percapita/30*FJ$4)+((AH120+AJ120)*Cadeirante/30*FJ$4)</f>
        <v>0</v>
      </c>
      <c r="FK120" s="181">
        <f>((AK120+AM120)*Percapita/30*FK$4)+((AL120+AN120)*Cadeirante/30*FK$4)</f>
        <v>0</v>
      </c>
      <c r="FL120" s="181">
        <f>((AO120+AQ120)*Percapita/30*FL$4)+((AP120+AR120)*Cadeirante/30*FL$4)</f>
        <v>0</v>
      </c>
      <c r="FM120" s="181">
        <f>((AS120+AU120)*Percapita/30*FM$4)+((AT120+AV120)*Cadeirante/30*FM$4)</f>
        <v>0</v>
      </c>
      <c r="FN120" s="181">
        <f>((AW120+AY120)*Percapita/30*FN$4)+((AX120+AZ120)*Cadeirante/30*FN$4)</f>
        <v>0</v>
      </c>
      <c r="FO120" s="181">
        <f>((BA120+BC120)*Percapita/30*FO$4)+((BB120+BD120)*Cadeirante/30*FO$4)</f>
        <v>0</v>
      </c>
      <c r="FP120" s="181">
        <f>((BE120+BG120)*Percapita/30*FP$4)+((BF120+BH120)*Cadeirante/30*FP$4)</f>
        <v>0</v>
      </c>
      <c r="FQ120" s="181">
        <f>((BI120+BK120)*Percapita/30*FQ$4)+((BJ120+BL120)*Cadeirante/30*FQ$4)</f>
        <v>0</v>
      </c>
      <c r="FR120" s="181">
        <f>((BM120+BO120)*Percapita/30*FR$4)+((BN120+BP120)*Cadeirante/30*FR$4)</f>
        <v>0</v>
      </c>
      <c r="FS120" s="181">
        <f>((BQ120+BS120)*Percapita/30*FS$4)+((BR120+BT120)*Cadeirante/30*FS$4)</f>
        <v>0</v>
      </c>
      <c r="FT120" s="181">
        <f>((BU120+BW120)*Percapita/30*FT$4)+((BV120+BX120)*Cadeirante/30*FT$4)</f>
        <v>0</v>
      </c>
      <c r="FU120" s="181">
        <f>((BY120+CA120)*Percapita/30*FU$4)+((BZ120+CB120)*Cadeirante/30*FU$4)</f>
        <v>0</v>
      </c>
      <c r="FV120" s="181">
        <f>((CC120+CE120)*Percapita/30*FV$4)+((CD120+CF120)*Cadeirante/30*FV$4)</f>
        <v>0</v>
      </c>
      <c r="FW120" s="181">
        <f>((CG120+CI120)*Percapita/30*FW$4)+((CI120+CK120)*Cadeirante/30*FW$4)</f>
        <v>0</v>
      </c>
      <c r="FX120" s="181">
        <f>((CK120+CM120)*Percapita/30*FX$4)+((CL120+CN120)*Cadeirante/30*FX$4)</f>
        <v>0</v>
      </c>
      <c r="FY120" s="181">
        <f>((CO120+CQ120)*Percapita/30*FY$4)+((CP120+CR120)*Cadeirante/30*FY$4)</f>
        <v>0</v>
      </c>
      <c r="FZ120" s="181">
        <f>((CS120+CU120)*Percapita/30*FZ$4)+((CT120+CV120)*Cadeirante/30*FZ$4)</f>
        <v>0</v>
      </c>
      <c r="GA120" s="181">
        <f>((CW120+CY120)*Percapita/30*GA$4)+((CX120+CZ120)*Cadeirante/30*GA$4)</f>
        <v>0</v>
      </c>
      <c r="GB120" s="181">
        <f>((DA120+DC120)*Percapita/30*GB$4)+((DB120+DD120)*Cadeirante/30*GB$4)</f>
        <v>0</v>
      </c>
      <c r="GC120" s="181">
        <f>((DE120+DG120)*Percapita/30*GC$4)+((DF120+DH120)*Cadeirante/30*GC$4)</f>
        <v>0</v>
      </c>
      <c r="GD120" s="181">
        <f>((DI120+DK120)*Percapita/30*GD$4)+((DJ120+DL120)*Cadeirante/30*GD$4)</f>
        <v>0</v>
      </c>
      <c r="GE120" s="181">
        <f>((DM120+DO120)*Percapita/30*GE$4)+((DN120+DP120)*Cadeirante/30*GE$4)</f>
        <v>0</v>
      </c>
      <c r="GF120" s="181">
        <f>((DQ120+DS120)*Percapita/30*GF$4)+((DR120+DT120)*Cadeirante/30*GF$4)</f>
        <v>0</v>
      </c>
      <c r="GG120" s="181">
        <f>((DU120+DW120)*Percapita/30*GG$4)+((DV120+DX120)*Cadeirante/30*GG$4)</f>
        <v>0</v>
      </c>
      <c r="GH120" s="181">
        <f>((DY120+EA120)*Percapita/30*GH$4)+((DZ120+EB120)*Cadeirante/30*GH$4)</f>
        <v>0</v>
      </c>
      <c r="GI120" s="181">
        <f>((EC120+EE120)*Percapita/30*GI$4)+((ED120+EF120)*Cadeirante/30*GI$4)</f>
        <v>0</v>
      </c>
      <c r="GJ120" s="181">
        <f>((EG120+EI120)*Percapita)+((EH120+EJ120)*Cadeirante)</f>
        <v>0</v>
      </c>
      <c r="GK120" s="258"/>
      <c r="GL120" s="103">
        <f t="shared" si="102"/>
        <v>0</v>
      </c>
      <c r="GM120" s="124"/>
      <c r="GN120" s="182"/>
      <c r="GO120" s="182"/>
      <c r="GP120" s="182"/>
      <c r="GQ120" s="182"/>
      <c r="GR120" s="182"/>
      <c r="GS120" s="182"/>
      <c r="GT120" s="182"/>
      <c r="GU120" s="182"/>
      <c r="GV120" s="182"/>
      <c r="GW120" s="182"/>
      <c r="GX120" s="182"/>
      <c r="GY120" s="182"/>
      <c r="GZ120" s="182"/>
      <c r="HA120" s="182"/>
      <c r="HB120" s="182"/>
      <c r="HC120" s="182"/>
      <c r="HD120" s="182"/>
      <c r="HE120" s="182"/>
      <c r="HF120" s="182"/>
      <c r="HG120" s="182"/>
      <c r="HH120" s="182"/>
      <c r="HI120" s="182"/>
      <c r="HJ120" s="182"/>
      <c r="HK120" s="182"/>
      <c r="HL120" s="182"/>
      <c r="HM120" s="182"/>
      <c r="HN120" s="182"/>
      <c r="HO120" s="182"/>
      <c r="HP120" s="259"/>
      <c r="HQ120" s="64"/>
      <c r="HW120" s="257"/>
      <c r="HY120" s="280">
        <f t="shared" si="145"/>
        <v>0</v>
      </c>
      <c r="HZ120" s="280">
        <f t="shared" si="146"/>
        <v>0</v>
      </c>
      <c r="IA120" s="280">
        <f t="shared" si="147"/>
        <v>0</v>
      </c>
    </row>
    <row r="121" spans="1:237" s="106" customFormat="1" ht="22.5" customHeight="1" x14ac:dyDescent="0.25">
      <c r="A121" t="s">
        <v>3288</v>
      </c>
      <c r="B121" s="522" t="s">
        <v>3289</v>
      </c>
      <c r="C121" s="523">
        <v>1</v>
      </c>
      <c r="D121" s="524" t="s">
        <v>3290</v>
      </c>
      <c r="E121" s="524" t="s">
        <v>3291</v>
      </c>
      <c r="F121" s="525" t="s">
        <v>3181</v>
      </c>
      <c r="G121" s="525" t="s">
        <v>3182</v>
      </c>
      <c r="H121" s="350" t="s">
        <v>2819</v>
      </c>
      <c r="I121" s="351" t="s">
        <v>2819</v>
      </c>
      <c r="J121" s="409" t="s">
        <v>3183</v>
      </c>
      <c r="K121" s="410" t="s">
        <v>3184</v>
      </c>
      <c r="L121" s="329">
        <f>CONTINUA!BV121</f>
        <v>0</v>
      </c>
      <c r="M121" s="329">
        <f>CONTINUA!BW121</f>
        <v>0</v>
      </c>
      <c r="N121" s="895"/>
      <c r="O121" s="896" t="s">
        <v>3427</v>
      </c>
      <c r="P121" s="897">
        <v>0</v>
      </c>
      <c r="Q121" s="400">
        <v>3</v>
      </c>
      <c r="R121" s="401"/>
      <c r="S121" s="400"/>
      <c r="T121" s="401"/>
      <c r="U121" s="400"/>
      <c r="V121" s="401"/>
      <c r="W121" s="400"/>
      <c r="X121" s="401"/>
      <c r="Y121" s="400"/>
      <c r="Z121" s="401"/>
      <c r="AA121" s="400"/>
      <c r="AB121" s="401"/>
      <c r="AC121" s="400"/>
      <c r="AD121" s="401"/>
      <c r="AE121" s="400"/>
      <c r="AF121" s="401"/>
      <c r="AG121" s="400"/>
      <c r="AH121" s="401"/>
      <c r="AI121" s="400"/>
      <c r="AJ121" s="401"/>
      <c r="AK121" s="400"/>
      <c r="AL121" s="401"/>
      <c r="AM121" s="400"/>
      <c r="AN121" s="401"/>
      <c r="AO121" s="400"/>
      <c r="AP121" s="401"/>
      <c r="AQ121" s="400"/>
      <c r="AR121" s="401"/>
      <c r="AS121" s="400"/>
      <c r="AT121" s="401"/>
      <c r="AU121" s="400"/>
      <c r="AV121" s="401"/>
      <c r="AW121" s="400"/>
      <c r="AX121" s="401"/>
      <c r="AY121" s="400"/>
      <c r="AZ121" s="401"/>
      <c r="BA121" s="400"/>
      <c r="BB121" s="401"/>
      <c r="BC121" s="400"/>
      <c r="BD121" s="401"/>
      <c r="BE121" s="400"/>
      <c r="BF121" s="401"/>
      <c r="BG121" s="400"/>
      <c r="BH121" s="401"/>
      <c r="BI121" s="400"/>
      <c r="BJ121" s="401"/>
      <c r="BK121" s="400"/>
      <c r="BL121" s="401"/>
      <c r="BM121" s="400"/>
      <c r="BN121" s="401"/>
      <c r="BO121" s="400"/>
      <c r="BP121" s="401"/>
      <c r="BQ121" s="400"/>
      <c r="BR121" s="401"/>
      <c r="BS121" s="400"/>
      <c r="BT121" s="401"/>
      <c r="BU121" s="400"/>
      <c r="BV121" s="401"/>
      <c r="BW121" s="400"/>
      <c r="BX121" s="401"/>
      <c r="BY121" s="400"/>
      <c r="BZ121" s="401"/>
      <c r="CA121" s="400"/>
      <c r="CB121" s="401"/>
      <c r="CC121" s="400"/>
      <c r="CD121" s="401"/>
      <c r="CE121" s="400"/>
      <c r="CF121" s="401"/>
      <c r="CG121" s="400"/>
      <c r="CH121" s="401"/>
      <c r="CI121" s="400"/>
      <c r="CJ121" s="401"/>
      <c r="CK121" s="400"/>
      <c r="CL121" s="401"/>
      <c r="CM121" s="400"/>
      <c r="CN121" s="401"/>
      <c r="CO121" s="400"/>
      <c r="CP121" s="401"/>
      <c r="CQ121" s="400"/>
      <c r="CR121" s="401"/>
      <c r="CS121" s="400"/>
      <c r="CT121" s="401"/>
      <c r="CU121" s="400"/>
      <c r="CV121" s="401"/>
      <c r="CW121" s="400"/>
      <c r="CX121" s="401"/>
      <c r="CY121" s="400"/>
      <c r="CZ121" s="401"/>
      <c r="DA121" s="400"/>
      <c r="DB121" s="401"/>
      <c r="DC121" s="400"/>
      <c r="DD121" s="401"/>
      <c r="DE121" s="400"/>
      <c r="DF121" s="401"/>
      <c r="DG121" s="400"/>
      <c r="DH121" s="401"/>
      <c r="DI121" s="400"/>
      <c r="DJ121" s="401"/>
      <c r="DK121" s="400"/>
      <c r="DL121" s="401"/>
      <c r="DM121" s="400"/>
      <c r="DN121" s="401"/>
      <c r="DO121" s="400"/>
      <c r="DP121" s="401"/>
      <c r="DQ121" s="400"/>
      <c r="DR121" s="401"/>
      <c r="DS121" s="400"/>
      <c r="DT121" s="401"/>
      <c r="DU121" s="400"/>
      <c r="DV121" s="401"/>
      <c r="DW121" s="400"/>
      <c r="DX121" s="401"/>
      <c r="DY121" s="400"/>
      <c r="DZ121" s="401"/>
      <c r="EA121" s="400"/>
      <c r="EB121" s="401"/>
      <c r="EC121" s="400"/>
      <c r="ED121" s="401"/>
      <c r="EE121" s="400"/>
      <c r="EF121" s="401"/>
      <c r="EG121" s="400"/>
      <c r="EH121" s="401"/>
      <c r="EI121" s="400"/>
      <c r="EJ121" s="447"/>
      <c r="EK121" s="510"/>
      <c r="EL121" s="513"/>
      <c r="EM121" s="520"/>
      <c r="EN121" s="520"/>
      <c r="EO121" s="520"/>
      <c r="EP121" s="171">
        <f t="shared" si="95"/>
        <v>3</v>
      </c>
      <c r="EQ121" s="171">
        <f t="shared" si="96"/>
        <v>0</v>
      </c>
      <c r="ER121" s="171">
        <f t="shared" si="97"/>
        <v>0</v>
      </c>
      <c r="ES121" s="171">
        <f t="shared" si="98"/>
        <v>0</v>
      </c>
      <c r="ET121" s="171">
        <f t="shared" si="99"/>
        <v>0</v>
      </c>
      <c r="EU121" s="171">
        <f t="shared" si="100"/>
        <v>0</v>
      </c>
      <c r="EV121" s="172">
        <f t="shared" si="101"/>
        <v>3</v>
      </c>
      <c r="EW121" s="367">
        <f>IF(C121=4,IF(MAX(Q121:EJ123)&gt;0,(Especiall/30*(IF(($G121-$F121)=($G$5-$F$5),30,IF(DAY($G121)=31,($G121-$F121),($G121-$F121)+1)))),0),0)</f>
        <v>0</v>
      </c>
      <c r="EX121" s="248">
        <f t="shared" ref="EX121:EX124" si="148">FF121</f>
        <v>11344.82</v>
      </c>
      <c r="EY121" s="174">
        <f>(L121*regular)+(M121*Cadeirantee)</f>
        <v>0</v>
      </c>
      <c r="EZ121" s="249">
        <f>SUMIF(FG121:GJ121,"&gt;0")</f>
        <v>0</v>
      </c>
      <c r="FA121" s="249">
        <f>SUMIF(FG121:GJ121,"&lt;0")+SUMIF(GN121:HP121,"&lt;0")</f>
        <v>-385.23</v>
      </c>
      <c r="FB121" s="174">
        <v>0</v>
      </c>
      <c r="FC121" s="175">
        <f>N121*km*'VALORES TABELA'!$B$13</f>
        <v>0</v>
      </c>
      <c r="FD121" s="250">
        <f>GL121</f>
        <v>0</v>
      </c>
      <c r="FE121" s="176">
        <f>(EW121+EW122+EW123+EW124+EX121+EX122+EX123+EX124+EY121+EY122+EY123+EY124+EY125+EZ121+EZ122+EZ123+EZ124+FA121+FA122+FA123+FA124+FC121+FC122+FC123+FC124+HY121-HZ121-IA121+FD121+FD122+FD123+FD124+FB125)</f>
        <v>10959.59</v>
      </c>
      <c r="FF121" s="177">
        <f>IF(C121=4,SUM(Q121+Q122+Q123+S121+S122+S123)*Percapita/30*FF$4+(R121+R122+R123+T121+T122+T123)*Cadeirante/30*FF$4,IF(C121=3,IF(Q124+S124=10,Fixo/30*FF$4+(Q121+Q122+Q123+S121+S122+S123)*Percapita/30*FF$4+(R124+T124)*Cadeirante/30*FF$4,IF(Q124+S124&lt;=9,(Q124+S124)*Crechee/30*FF$4)+(R124+T124)*Cadeirante/30*FF$4+(Q121+Q122+Q123+S121+S122+S123)*Percapita/30*FF$4)+IF(Q124+S124&gt;=11,Fixo/30*FF$4+(Q124+S124-10)*Crechee/30*FF$4,0),IF(C121=2,IF(R121+R122+R123+R124+T121+T122+T123+T124=1,Cadeirante/30*FF$4,IF(R121+R122+R123+R124+T121+T122+T123+T124=2,Fixo/30*FF$4,IF(R121+R122+R123+R124+T121+T122+T123+T124&gt;2,Fixo/30*FF$4+(R121+R122+R123+R124+T121+T122+T123+T124-2)*Cadeirante/30*FF$4)))+(Q121+Q122+Q123+S121+S122+S123)*Percapita/30*FF$4+(Q124+S124)*Crechee/30*FF$4,IF(C121=1,IF(Q121+Q122+Q123+R121+R122+R123+S121+S122+S123+T121+T122+T123&lt;=15,(Q121+Q122+Q123+S121+S122+S123)*Percapita/30*FF$4,IF(Q121+Q122+Q123+R121+R122+R123+S121+S122+S123+T121+T122+T123&gt;=16,Fixo/30*FF$4+(Q121+Q122+Q123+R121+R122+R123+S121+S122+S123+T121+T122-16)*Percapita/30*FF$4))))))</f>
        <v>11344.82</v>
      </c>
      <c r="FG121" s="177">
        <f>IF(C121=4,SUM(U121+U122+U123+W121+W122+W123)*Percapita/30*FG$4+(V121+V122+V123+X121+X122+X123)*Cadeirante/30*FG$4,IF(C121=3,IF(U124+W124=10,Fixo/30*FG$4+(U121+U122+U123+W121+W122+W123)*Percapita/30*FG$4+(V124+X124)*Cadeirante/30*FG$4,IF(U124+W124&lt;=9,(U124+W124)*Crechee/30*FG$4)+(V124+X124)*Cadeirante/30*FG$4+(U121+U122+U123+W121+W122+W123)*Percapita/30*FG$4)+IF(U124+W124&gt;=11,Fixo/30*FG$4+(U124+W124-10)*Crechee/30*FG$4,0),IF(C121=2,IF(V121+V122+V123+V124+X121+X122+X123+X124=1,Cadeirante/30*FG$4,IF(V121+V122+V123+V124+X121+X122+X123+X124=2,Fixo/30*FG$4,IF(V121+V122+V123+V124+X121+X122+X123+X124&gt;2,Fixo/30*FG$4+(V121+V122+V123+V124+X121+X122+X123+X124-2)*Cadeirante/30*FG$4)))+(U121+U122+U123+W121+W122+W123)*Percapita/30*FG$4+(U124+W124)*Crechee/30*FG$4,IF(C121=1,IF(U121+U122+U123+V121+V122+V123+W121+W122+W123+X121+X122+X123&lt;=15,(U121+U122+U123+W121+W122+W123)*Percapita/30*FG$4,IF(U121+U122+U123+V121+V122+V123+W121+W122+W123+X121+X122+X123&gt;=16,Fixo/30*FG$4+(U121+U122+U123+V121+V122+V123+W121+W122+W123+X121+X122-16)*Percapita/30*FG$4))))))</f>
        <v>0</v>
      </c>
      <c r="FH121" s="177">
        <f>IF(C121=4,SUM(Y121+Y122+Y123+AA121+AA122+AA123)*Percapita/30*FH$4+(Z121+Z122+Z123+AB121+AB122+AB123)*Cadeirante/30*FH$4,IF(C121=3,IF(Y124+AA124=10,Fixo/30*FH$4+(Y121+Y122+Y123+AA121+AA122+AA123)*Percapita/30*FH$4+(Z124+AB124)*Cadeirante/30*FH$4,IF(Y124+AA124&lt;=9,(Y124+AA124)*Crechee/30*FH$4)+(Z124+AB124)*Cadeirante/30*FH$4+(Y121+Y122+Y123+AA121+AA122+AA123)*Percapita/30*FH$4)+IF(Y124+AA124&gt;=11,Fixo/30*FH$4+(Y124+AA124-10)*Crechee/30*FH$4,0),IF(C121=2,IF(Z121+Z122+Z123+Z124+AB121+AB122+AB123+AB124=1,Cadeirante/30*FH$4,IF(Z121+Z122+Z123+Z124+AB121+AB122+AB123+AB124=2,Fixo/30*FH$4,IF(Z121+Z122+Z123+Z124+AB121+AB122+AB123+AB124&gt;2,Fixo/30*FH$4+(Z121+Z122+Z123+Z124+AB121+AB122+AB123+AB124-2)*Cadeirante/30*FH$4)))+(Y121+Y122+Y123+AA121+AA122+AA123)*Percapita/30*FH$4+(Y124+AA124)*Crechee/30*FH$4,IF(C121=1,IF(Y121+Y122+Y123+Z121+Z122+Z123+AA121+AA122+AA123+AB121+AB122+AB123&lt;=15,(Y121+Y122+Y123+AA121+AA122+AA123)*Percapita/30*FH$4,IF(Y121+Y122+Y123+Z121+Z122+Z123+AA121+AA122+AA123+AB121+AB122+AB123&gt;=16,Fixo/30*FH$4+(Y121+Y122+Y123+Z121+Z122+Z123+AA121+AA122+AA123+AB121+AB122-16)*Percapita/30*FH$4))))))</f>
        <v>0</v>
      </c>
      <c r="FI121" s="177">
        <f>IF(C121=4,SUM(AC121+AC122+AC123+AE121+AE122+AE123)*Percapita/30*FI$4+(AD121+AD122+AD123+AF121+AF122+AF123)*Cadeirante/30*FI$4,IF(C121=3,IF(AC124+AE124=10,Fixo/30*FI$4+(AC121+AC122+AC123+AE121+AE122+AE123)*Percapita/30*FI$4+(AD124+AF124)*Cadeirante/30*FI$4,IF(AC124+AE124&lt;=9,(AC124+AE124)*Crechee/30*FI$4)+(AD124+AF124)*Cadeirante/30*FI$4+(AC121+AC122+AC123+AE121+AE122+AE123)*Percapita/30*FI$4)+IF(AC124+AE124&gt;=11,Fixo/30*FI$4+(AC124+AE124-10)*Crechee/30*FI$4,0),IF(C121=2,IF(AD121+AD122+AD123+AD124+AF121+AF122+AF123+AF124=1,Cadeirante/30*FI$4,IF(AD121+AD122+AD123+AD124+AF121+AF122+AF123+AF124=2,Fixo/30*FI$4,IF(AD121+AD122+AD123+AD124+AF121+AF122+AF123+AF124&gt;2,Fixo/30*FI$4+(AD121+AD122+AD123+AD124+AF121+AF122+AF123+AF124-2)*Cadeirante/30*FI$4)))+(AC121+AC122+AC123+AE121+AE122+AE123)*Percapita/30*FI$4+(AC124+AE124)*Crechee/30*FI$4,IF(C121=1,IF(AC121+AC122+AC123+AD121+AD122+AD123+AE121+AE122+AE123+AF121+AF122+AF123&lt;=15,(AC121+AC122+AC123+AE121+AE122+AE123)*Percapita/30*FI$4,IF(AC121+AC122+AC123+AD121+AD122+AD123+AE121+AE122+AE123+AF121+AF122+AF123&gt;=16,Fixo/30*FI$4+(AC121+AC122+AC123+AD121+AD122+AD123+AE121+AE122+AE123+AF121+AF122-16)*Percapita/30*FI$4))))))</f>
        <v>0</v>
      </c>
      <c r="FJ121" s="177">
        <f>IF(C121=4,SUM(AG121+AG122+AG123+AI121+AI122+AI123)*Percapita/30*FJ$4+(AH121+AH122+AH123+AJ121+AJ122+AJ123)*Cadeirante/30*FJ$4,IF(C121=3,IF(AG124+AI124=10,Fixo/30*FJ$4+(AG121+AG122+AG123+AI121+AI122+AI123)*Percapita/30*FJ$4+(AH124+AJ124)*Cadeirante/30*FJ$4,IF(AG124+AI124&lt;=9,(AG124+AI124)*Crechee/30*FJ$4)+(AH124+AJ124)*Cadeirante/30*FJ$4+(AG121+AG122+AG123+AI121+AI122+AI123)*Percapita/30*FJ$4)+IF(AG124+AI124&gt;=11,Fixo/30*FJ$4+(AG124+AI124-10)*Crechee/30*FJ$4,0),IF(C121=2,IF(AH121+AH122+AH123+AH124+AJ121+AJ122+AJ123+AJ124=1,Cadeirante/30*FJ$4,IF(AH121+AH122+AH123+AH124+AJ121+AJ122+AJ123+AJ124=2,Fixo/30*FJ$4,IF(AH121+AH122+AH123+AH124+AJ121+AJ122+AJ123+AJ124&gt;2,Fixo/30*FJ$4+(AH121+AH122+AH123+AH124+AJ121+AJ122+AJ123+AJ124-2)*Cadeirante/30*FJ$4)))+(AG121+AG122+AG123+AI121+AI122+AI123)*Percapita/30*FJ$4+(AG124+AI124)*Crechee/30*FJ$4,IF(C121=1,IF(AG121+AG122+AG123+AH121+AH122+AH123+AI121+AI122+AI123+AJ121+AJ122+AJ123&lt;=15,(AG121+AG122+AG123+AI121+AI122+AI123)*Percapita/30*FJ$4,IF(AG121+AG122+AG123+AH121+AH122+AH123+AI121+AI122+AI123+AJ121+AJ122+AJ123&gt;=16,Fixo/30*FJ$4+(AG121+AG122+AG123+AH121+AH122+AH123+AI121+AI122+AI123+AJ121+AJ122-16)*Percapita/30*FJ$4))))))</f>
        <v>0</v>
      </c>
      <c r="FK121" s="177">
        <f>IF(C121=4,SUM(AK121+AK122+AK123+AM121+AM122+AM123)*Percapita/30*FK$4+(AL121+AL122+AL123+AN121+AN122+AN123)*Cadeirante/30*FK$4,IF(C121=3,IF(AK124+AM124=10,Fixo/30*FK$4+(AK121+AK122+AK123+AM121+AM122+AM123)*Percapita/30*FK$4+(AL124+AN124)*Cadeirante/30*FK$4,IF(AK124+AM124&lt;=9,(AK124+AM124)*Crechee/30*FK$4)+(AL124+AN124)*Cadeirante/30*FK$4+(AK121+AK122+AK123+AM121+AM122+AM123)*Percapita/30*FK$4)+IF(AK124+AM124&gt;=11,Fixo/30*FK$4+(AK124+AM124-10)*Crechee/30*FK$4,0),IF(C121=2,IF(AL121+AL122+AL123+AL124+AN121+AN122+AN123+AN124=1,Cadeirante/30*FK$4,IF(AL121+AL122+AL123+AL124+AN121+AN122+AN123+AN124=2,Fixo/30*FK$4,IF(AL121+AL122+AL123+AL124+AN121+AN122+AN123+AN124&gt;2,Fixo/30*FK$4+(AL121+AL122+AL123+AL124+AN121+AN122+AN123+AN124-2)*Cadeirante/30*FK$4)))+(AK121+AK122+AK123+AM121+AM122+AM123)*Percapita/30*FK$4+(AK124+AM124)*Crechee/30*FK$4,IF(C121=1,IF(AK121+AK122+AK123+AL121+AL122+AL123+AM121+AM122+AM123+AN121+AN122+AN123&lt;=15,(AK121+AK122+AK123+AM121+AM122+AM123)*Percapita/30*FK$4,IF(AK121+AK122+AK123+AL121+AL122+AL123+AM121+AM122+AM123+AN121+AN122+AN123&gt;=16,Fixo/30*FK$4+(AK121+AK122+AK123+AL121+AL122+AL123+AM121+AM122+AM123+AN121+AN122-16)*Percapita/30*FK$4))))))</f>
        <v>0</v>
      </c>
      <c r="FL121" s="177">
        <f>IF(C121=4,SUM(AO121+AO122+AO123+AQ121+AQ122+AQ123)*Percapita/30*FL$4+(AP121+AP122+AP123+AR121+AR122+AR123)*Cadeirante/30*FL$4,IF(C121=3,IF(AO124+AQ124=10,Fixo/30*FL$4+(AO121+AO122+AO123+AQ121+AQ122+AQ123)*Percapita/30*FL$4+(AP124+AR124)*Cadeirante/30*FL$4,IF(AO124+AQ124&lt;=9,(AO124+AQ124)*Crechee/30*FL$4)+(AP124+AR124)*Cadeirante/30*FL$4+(AO121+AO122+AO123+AQ121+AQ122+AQ123)*Percapita/30*FL$4)+IF(AO124+AQ124&gt;=11,Fixo/30*FL$4+(AO124+AQ124-10)*Crechee/30*FL$4,0),IF(C121=2,IF(AP121+AP122+AP123+AP124+AR121+AR122+AR123+AR124=1,Cadeirante/30*FL$4,IF(AP121+AP122+AP123+AP124+AR121+AR122+AR123+AR124=2,Fixo/30*FL$4,IF(AP121+AP122+AP123+AP124+AR121+AR122+AR123+AR124&gt;2,Fixo/30*FL$4+(AP121+AP122+AP123+AP124+AR121+AR122+AR123+AR124-2)*Cadeirante/30*FL$4)))+(AO121+AO122+AO123+AQ121+AQ122+AQ123)*Percapita/30*FL$4+(AO124+AQ124)*Crechee/30*FL$4,IF(C121=1,IF(AO121+AO122+AO123+AP121+AP122+AP123+AQ121+AQ122+AQ123+AR121+AR122+AR123&lt;=15,(AO121+AO122+AO123+AQ121+AQ122+AQ123)*Percapita/30*FL$4,IF(AO121+AO122+AO123+AP121+AP122+AP123+AQ121+AQ122+AQ123+AR121+AR122+AR123&gt;=16,Fixo/30*FL$4+(AO121+AO122+AO123+AP121+AP122+AP123+AQ121+AQ122+AQ123+AR121+AR122-16)*Percapita/30*FL$4))))))</f>
        <v>0</v>
      </c>
      <c r="FM121" s="177">
        <f>IF(C121=4,SUM(AS121+AS122+AS123+AU121+AU122+AU123)*Percapita/30*FM$4+(AT121+AT122+AT123+AV121+AV122+AV123)*Cadeirante/30*FM$4,IF(C121=3,IF(AS124+AU124=10,Fixo/30*FM$4+(AS121+AS122+AS123+AU121+AU122+AU123)*Percapita/30*FM$4+(AT124+AV124)*Cadeirante/30*FM$4,IF(AS124+AU124&lt;=9,(AS124+AU124)*Crechee/30*FM$4)+(AT124+AV124)*Cadeirante/30*FM$4+(AS121+AS122+AS123+AU121+AU122+AU123)*Percapita/30*FM$4)+IF(AS124+AU124&gt;=11,Fixo/30*FM$4+(AS124+AU124-10)*Crechee/30*FM$4,0),IF(C121=2,IF(AT121+AT122+AT123+AT124+AV121+AV122+AV123+AV124=1,Cadeirante/30*FM$4,IF(AT121+AT122+AT123+AT124+AV121+AV122+AV123+AV124=2,Fixo/30*FM$4,IF(AT121+AT122+AT123+AT124+AV121+AV122+AV123+AV124&gt;2,Fixo/30*FM$4+(AT121+AT122+AT123+AT124+AV121+AV122+AV123+AV124-2)*Cadeirante/30*FM$4)))+(AS121+AS122+AS123+AU121+AU122+AU123)*Percapita/30*FM$4+(AS124+AU124)*Crechee/30*FM$4,IF(C121=1,IF(AS121+AS122+AS123+AT121+AT122+AT123+AU121+AU122+AU123+AV121+AV122+AV123&lt;=15,(AS121+AS122+AS123+AU121+AU122+AU123)*Percapita/30*FM$4,IF(AS121+AS122+AS123+AT121+AT122+AT123+AU121+AU122+AU123+AV121+AV122+AV123&gt;=16,Fixo/30*FM$4+(AS121+AS122+AS123+AT121+AT122+AT123+AU121+AU122+AU123+AV121+AV122-16)*Percapita/30*FM$4))))))</f>
        <v>0</v>
      </c>
      <c r="FN121" s="177">
        <f>IF(C121=4,SUM(AW121+AW122+AW123+AY121+AY122+AY123)*Percapita/30*FN$4+(AX121+AX122+AX123+AZ121+AZ122+AZ123)*Cadeirante/30*FN$4,IF(C121=3,IF(AW124+AY124=10,Fixo/30*FN$4+(AW121+AW122+AW123+AY121+AY122+AY123)*Percapita/30*FN$4+(AX124+AZ124)*Cadeirante/30*FN$4,IF(AW124+AY124&lt;=9,(AW124+AY124)*Crechee/30*FN$4)+(AX124+AZ124)*Cadeirante/30*FN$4+(AW121+AW122+AW123+AY121+AY122+AY123)*Percapita/30*FN$4)+IF(AW124+AY124&gt;=11,Fixo/30*FN$4+(AW124+AY124-10)*Crechee/30*FN$4,0),IF(C121=2,IF(AX121+AX122+AX123+AX124+AZ121+AZ122+AZ123+AZ124=1,Cadeirante/30*FN$4,IF(AX121+AX122+AX123+AX124+AZ121+AZ122+AZ123+AZ124=2,Fixo/30*FN$4,IF(AX121+AX122+AX123+AX124+AZ121+AZ122+AZ123+AZ124&gt;2,Fixo/30*FN$4+(AX121+AX122+AX123+AX124+AZ121+AZ122+AZ123+AZ124-2)*Cadeirante/30*FN$4)))+(AW121+AW122+AW123+AY121+AY122+AY123)*Percapita/30*FN$4+(AW124+AY124)*Crechee/30*FN$4,IF(C121=1,IF(AW121+AW122+AW123+AX121+AX122+AX123+AY121+AY122+AY123+AZ121+AZ122+AZ123&lt;=15,(AW121+AW122+AW123+AY121+AY122+AY123)*Percapita/30*FN$4,IF(AW121+AW122+AW123+AX121+AX122+AX123+AY121+AY122+AY123+AZ121+AZ122+AZ123&gt;=16,Fixo/30*FN$4+(AW121+AW122+AW123+AX121+AX122+AX123+AY121+AY122+AY123+AZ121+AZ122-16)*Percapita/30*FN$4))))))</f>
        <v>0</v>
      </c>
      <c r="FO121" s="177">
        <f>IF(C121=4,SUM(BA121+BA122+BA123+BC121+BC122+BC123)*Percapita/30*FO$4+(BB121+BB122+BB123+BD121+BD122+BD123)*Cadeirante/30*FO$4,IF(C121=3,IF(BA124+BC124=10,Fixo/30*FO$4+(BA121+BA122+BA123+BC121+BC122+BC123)*Percapita/30*FO$4+(BB124+BD124)*Cadeirante/30*FO$4,IF(BA124+BC124&lt;=9,(BA124+BC124)*Crechee/30*FO$4)+(BB124+BD124)*Cadeirante/30*FO$4+(BA121+BA122+BA123+BC121+BC122+BC123)*Percapita/30*FO$4)+IF(BA124+BC124&gt;=11,Fixo/30*FO$4+(BA124+BC124-10)*Crechee/30*FO$4,0),IF(C121=2,IF(BB121+BB122+BB123+BB124+BD121+BD122+BD123+BD124=1,Cadeirante/30*FO$4,IF(BB121+BB122+BB123+BB124+BD121+BD122+BD123+BD124=2,Fixo/30*FO$4,IF(BB121+BB122+BB123+BB124+BD121+BD122+BD123+BD124&gt;2,Fixo/30*FO$4+(BB121+BB122+BB123+BB124+BD121+BD122+BD123+BD124-2)*Cadeirante/30*FO$4)))+(BA121+BA122+BA123+BC121+BC122+BC123)*Percapita/30*FO$4+(BA124+BC124)*Crechee/30*FO$4,IF(C121=1,IF(BA121+BA122+BA123+BB121+BB122+BB123+BC121+BC122+BC123+BD121+BD122+BD123&lt;=15,(BA121+BA122+BA123+BC121+BC122+BC123)*Percapita/30*FO$4,IF(BA121+BA122+BA123+BB121+BB122+BB123+BC121+BC122+BC123+BD121+BD122+BD123&gt;=16,Fixo/30*FO$4+(BA121+BA122+BA123+BB121+BB122+BB123+BC121+BC122+BC123+BD121+BD122-16)*Percapita/30*FO$4))))))</f>
        <v>-269.661</v>
      </c>
      <c r="FP121" s="177">
        <f>IF(C121=4,SUM(BE121+BE122+BE123+BG121+BG122+BG123)*Percapita/30*FP$4+(BF121+BF122+BF123+BH121+BH122+BH123)*Cadeirante/30*FP$4,IF(C121=3,IF(BE124+BG124=10,Fixo/30*FP$4+(BE121+BE122+BE123+BG121+BG122+BG123)*Percapita/30*FP$4+(BF124+BH124)*Cadeirante/30*FP$4,IF(BE124+BG124&lt;=9,(BE124+BG124)*Crechee/30*FP$4)+(BF124+BH124)*Cadeirante/30*FP$4+(BE121+BE122+BE123+BG121+BG122+BG123)*Percapita/30*FP$4)+IF(BE124+BG124&gt;=11,Fixo/30*FP$4+(BE124+BG124-10)*Crechee/30*FP$4,0),IF(C121=2,IF(BF121+BF122+BF123+BF124+BH121+BH122+BH123+BH124=1,Cadeirante/30*FP$4,IF(BF121+BF122+BF123+BF124+BH121+BH122+BH123+BH124=2,Fixo/30*FP$4,IF(BF121+BF122+BF123+BF124+BH121+BH122+BH123+BH124&gt;2,Fixo/30*FP$4+(BF121+BF122+BF123+BF124+BH121+BH122+BH123+BH124-2)*Cadeirante/30*FP$4)))+(BE121+BE122+BE123+BG121+BG122+BG123)*Percapita/30*FP$4+(BE124+BG124)*Crechee/30*FP$4,IF(C121=1,IF(BE121+BE122+BE123+BF121+BF122+BF123+BG121+BG122+BG123+BH121+BH122+BH123&lt;=15,(BE121+BE122+BE123+BG121+BG122+BG123)*Percapita/30*FP$4,IF(BE121+BE122+BE123+BF121+BF122+BF123+BG121+BG122+BG123+BH121+BH122+BH123&gt;=16,Fixo/30*FP$4+(BE121+BE122+BE123+BF121+BF122+BF123+BG121+BG122+BG123+BH121+BH122-16)*Percapita/30*FP$4))))))</f>
        <v>0</v>
      </c>
      <c r="FQ121" s="177">
        <f>IF(C121=4,SUM(BI121+BI122+BI123+BK121+BK122+BK123)*Percapita/30*FQ$4+(BJ121+BJ122+BJ123+BL121+BL122+BL123)*Cadeirante/30*FQ$4,IF(C121=3,IF(BI124+BK124=10,Fixo/30*FQ$4+(BI121+BI122+BI123+BK121+BK122+BK123)*Percapita/30*FQ$4+(BJ124+BL124)*Cadeirante/30*FQ$4,IF(BI124+BK124&lt;=9,(BI124+BK124)*Crechee/30*FQ$4)+(BJ124+BL124)*Cadeirante/30*FQ$4+(BI121+BI122+BI123+BK121+BK122+BK123)*Percapita/30*FQ$4)+IF(BI124+BK124&gt;=11,Fixo/30*FQ$4+(BI124+BK124-10)*Crechee/30*FQ$4,0),IF(C121=2,IF(BJ121+BJ122+BJ123+BJ124+BL121+BL122+BL123+BL124=1,Cadeirante/30*FQ$4,IF(BJ121+BJ122+BJ123+BJ124+BL121+BL122+BL123+BL124=2,Fixo/30*FQ$4,IF(BJ121+BJ122+BJ123+BJ124+BL121+BL122+BL123+BL124&gt;2,Fixo/30*FQ$4+(BJ121+BJ122+BJ123+BJ124+BL121+BL122+BL123+BL124-2)*Cadeirante/30*FQ$4)))+(BI121+BI122+BI123+BK121+BK122+BK123)*Percapita/30*FQ$4+(BI124+BK124)*Crechee/30*FQ$4,IF(C121=1,IF(BI121+BI122+BI123+BJ121+BJ122+BJ123+BK121+BK122+BK123+BL121+BL122+BL123&lt;=15,(BI121+BI122+BI123+BK121+BK122+BK123)*Percapita/30*FQ$4,IF(BI121+BI122+BI123+BJ121+BJ122+BJ123+BK121+BK122+BK123+BL121+BL122+BL123&gt;=16,Fixo/30*FQ$4+(BI121+BI122+BI123+BJ121+BJ122+BJ123+BK121+BK122+BK123+BL121+BL122-16)*Percapita/30*FQ$4))))))</f>
        <v>0</v>
      </c>
      <c r="FR121" s="177">
        <f>IF(C121=4,SUM(BM121+BM122+BM123+BO121+BO122+BO123)*Percapita/30*FR$4+(BN121+BN122+BN123+BP121+BP122+BP123)*Cadeirante/30*FR$4,IF(C121=3,IF(BM124+BO124=10,Fixo/30*FR$4+(BM121+BM122+BM123+BO121+BO122+BO123)*Percapita/30*FR$4+(BN124+BP124)*Cadeirante/30*FR$4,IF(BM124+BO124&lt;=9,(BM124+BO124)*Crechee/30*FR$4)+(BN124+BP124)*Cadeirante/30*FR$4+(BM121+BM122+BM123+BO121+BO122+BO123)*Percapita/30*FR$4)+IF(BM124+BO124&gt;=11,Fixo/30*FR$4+(BM124+BO124-10)*Crechee/30*FR$4,0),IF(C121=2,IF(BN121+BN122+BN123+BN124+BP121+BP122+BP123+BP124=1,Cadeirante/30*FR$4,IF(BN121+BN122+BN123+BN124+BP121+BP122+BP123+BP124=2,Fixo/30*FR$4,IF(BN121+BN122+BN123+BN124+BP121+BP122+BP123+BP124&gt;2,Fixo/30*FR$4+(BN121+BN122+BN123+BN124+BP121+BP122+BP123+BP124-2)*Cadeirante/30*FR$4)))+(BM121+BM122+BM123+BO121+BO122+BO123)*Percapita/30*FR$4+(BM124+BO124)*Crechee/30*FR$4,IF(C121=1,IF(BM121+BM122+BM123+BN121+BN122+BN123+BO121+BO122+BO123+BP121+BP122+BP123&lt;=15,(BM121+BM122+BM123+BO121+BO122+BO123)*Percapita/30*FR$4,IF(BM121+BM122+BM123+BN121+BN122+BN123+BO121+BO122+BO123+BP121+BP122+BP123&gt;=16,Fixo/30*FR$4+(BM121+BM122+BM123+BN121+BN122+BN123+BO121+BO122+BO123+BP121+BP122-16)*Percapita/30*FR$4))))))</f>
        <v>0</v>
      </c>
      <c r="FS121" s="177">
        <f>IF(C121=4,SUM(BQ121+BQ122+BQ123+BS121+BS122+BS123)*Percapita/30*FS$4+(BR121+BR122+BR123+BT121+BT122+BT123)*Cadeirante/30*FS$4,IF(C121=3,IF(BQ124+BS124=10,Fixo/30*FS$4+(BQ121+BQ122+BQ123+BS121+BS122+BS123)*Percapita/30*FS$4+(BR124+BT124)*Cadeirante/30*FS$4,IF(BQ124+BS124&lt;=9,(BQ124+BS124)*Crechee/30*FS$4)+(BR124+BT124)*Cadeirante/30*FS$4+(BQ121+BQ122+BQ123+BS121+BS122+BS123)*Percapita/30*FS$4)+IF(BQ124+BS124&gt;=11,Fixo/30*FS$4+(BQ124+BS124-10)*Crechee/30*FS$4,0),IF(C121=2,IF(BR121+BR122+BR123+BR124+BT121+BT122+BT123+BT124=1,Cadeirante/30*FS$4,IF(BR121+BR122+BR123+BR124+BT121+BT122+BT123+BT124=2,Fixo/30*FS$4,IF(BR121+BR122+BR123+BR124+BT121+BT122+BT123+BT124&gt;2,Fixo/30*FS$4+(BR121+BR122+BR123+BR124+BT121+BT122+BT123+BT124-2)*Cadeirante/30*FS$4)))+(BQ121+BQ122+BQ123+BS121+BS122+BS123)*Percapita/30*FS$4+(BQ124+BS124)*Crechee/30*FS$4,IF(C121=1,IF(BQ121+BQ122+BQ123+BR121+BR122+BR123+BS121+BS122+BS123+BT121+BT122+BT123&lt;=15,(BQ121+BQ122+BQ123+BS121+BS122+BS123)*Percapita/30*FS$4,IF(BQ121+BQ122+BQ123+BR121+BR122+BR123+BS121+BS122+BS123+BT121+BT122+BT123&gt;=16,Fixo/30*FS$4+(BQ121+BQ122+BQ123+BR121+BR122+BR123+BS121+BS122+BS123+BT121+BT122-16)*Percapita/30*FS$4))))))</f>
        <v>0</v>
      </c>
      <c r="FT121" s="177">
        <f>IF(C121=4,SUM(BU121+BU122+BU123+BW121+BW122+BW123)*Percapita/30*FT$4+(BV121+BV122+BV123+BX121+BX122+BX123)*Cadeirante/30*FT$4,IF(C121=3,IF(BU124+BW124=10,Fixo/30*FT$4+(BU121+BU122+BU123+BW121+BW122+BW123)*Percapita/30*FT$4+(BV124+BX124)*Cadeirante/30*FT$4,IF(BU124+BW124&lt;=9,(BU124+BW124)*Crechee/30*FT$4)+(BV124+BX124)*Cadeirante/30*FT$4+(BU121+BU122+BU123+BW121+BW122+BW123)*Percapita/30*FT$4)+IF(BU124+BW124&gt;=11,Fixo/30*FT$4+(BU124+BW124-10)*Crechee/30*FT$4,0),IF(C121=2,IF(BV121+BV122+BV123+BV124+BX121+BX122+BX123+BX124=1,Cadeirante/30*FT$4,IF(BV121+BV122+BV123+BV124+BX121+BX122+BX123+BX124=2,Fixo/30*FT$4,IF(BV121+BV122+BV123+BV124+BX121+BX122+BX123+BX124&gt;2,Fixo/30*FT$4+(BV121+BV122+BV123+BV124+BX121+BX122+BX123+BX124-2)*Cadeirante/30*FT$4)))+(BU121+BU122+BU123+BW121+BW122+BW123)*Percapita/30*FT$4+(BU124+BW124)*Crechee/30*FT$4,IF(C121=1,IF(BU121+BU122+BU123+BV121+BV122+BV123+BW121+BW122+BW123+BX121+BX122+BX123&lt;=15,(BU121+BU122+BU123+BW121+BW122+BW123)*Percapita/30*FT$4,IF(BU121+BU122+BU123+BV121+BV122+BV123+BW121+BW122+BW123+BX121+BX122+BX123&gt;=16,Fixo/30*FT$4+(BU121+BU122+BU123+BV121+BV122+BV123+BW121+BW122+BW123+BX121+BX122-16)*Percapita/30*FT$4))))))</f>
        <v>0</v>
      </c>
      <c r="FU121" s="177">
        <f>IF(C121=4,SUM(BY121+BY122+BY123+CA121+CA122+CA123)*Percapita/30*FU$4+(BZ121+BZ122+BZ123+CB121+CB122+CB123)*Cadeirante/30*FU$4,IF(C121=3,IF(BY124+CA124=10,Fixo/30*FU$4+(BY121+BY122+BY123+CA121+CA122+CA123)*Percapita/30*FU$4+(BZ124+CB124)*Cadeirante/30*FU$4,IF(BY124+CA124&lt;=9,(BY124+CA124)*Crechee/30*FU$4)+(BZ124+CB124)*Cadeirante/30*FU$4+(BY121+BY122+BY123+CA121+CA122+CA123)*Percapita/30*FU$4)+IF(BY124+CA124&gt;=11,Fixo/30*FU$4+(BY124+CA124-10)*Crechee/30*FU$4,0),IF(C121=2,IF(BZ121+BZ122+BZ123+BZ124+CB121+CB122+CB123+CB124=1,Cadeirante/30*FU$4,IF(BZ121+BZ122+BZ123+BZ124+CB121+CB122+CB123+CB124=2,Fixo/30*FU$4,IF(BZ121+BZ122+BZ123+BZ124+CB121+CB122+CB123+CB124&gt;2,Fixo/30*FU$4+(BZ121+BZ122+BZ123+BZ124+CB121+CB122+CB123+CB124-2)*Cadeirante/30*FU$4)))+(BY121+BY122+BY123+CA121+CA122+CA123)*Percapita/30*FU$4+(BY124+CA124)*Crechee/30*FU$4,IF(C121=1,IF(BY121+BY122+BY123+BZ121+BZ122+BZ123+CA121+CA122+CA123+CB121+CB122+CB123&lt;=15,(BY121+BY122+BY123+CA121+CA122+CA123)*Percapita/30*FU$4,IF(BY121+BY122+BY123+BZ121+BZ122+BZ123+CA121+CA122+CA123+CB121+CB122+CB123&gt;=16,Fixo/30*FU$4+(BY121+BY122+BY123+BZ121+BZ122+BZ123+CA121+CA122+CA123+CB121+CB122-16)*Percapita/30*FU$4))))))</f>
        <v>0</v>
      </c>
      <c r="FV121" s="177">
        <f>IF(C121=4,SUM(CC121+CC122+CC123+CE121+CE122+CE123)*Percapita/30*FV$4+(CD121+CD122+CD123+CF121+CF122+CF123)*Cadeirante/30*FV$4,IF(C121=3,IF(CC124+CE124=10,Fixo/30*FV$4+(CC121+CC122+CC123+CE121+CE122+CE123)*Percapita/30*FV$4+(CD124+CF124)*Cadeirante/30*FV$4,IF(CC124+CE124&lt;=9,(CC124+CE124)*Crechee/30*FV$4)+(CD124+CF124)*Cadeirante/30*FV$4+(CC121+CC122+CC123+CE121+CE122+CE123)*Percapita/30*FV$4)+IF(CC124+CE124&gt;=11,Fixo/30*FV$4+(CC124+CE124-10)*Crechee/30*FV$4,0),IF(C121=2,IF(CD121+CD122+CD123+CD124+CF121+CF122+CF123+CF124=1,Cadeirante/30*FV$4,IF(CD121+CD122+CD123+CD124+CF121+CF122+CF123+CF124=2,Fixo/30*FV$4,IF(CD121+CD122+CD123+CD124+CF121+CF122+CF123+CF124&gt;2,Fixo/30*FV$4+(CD121+CD122+CD123+CD124+CF121+CF122+CF123+CF124-2)*Cadeirante/30*FV$4)))+(CC121+CC122+CC123+CE121+CE122+CE123)*Percapita/30*FV$4+(CC124+CE124)*Crechee/30*FV$4,IF(C121=1,IF(CC121+CC122+CC123+CD121+CD122+CD123+CE121+CE122+CE123+CF121+CF122+CF123&lt;=15,(CC121+CC122+CC123+CE121+CE122+CE123)*Percapita/30*FV$4,IF(CC121+CC122+CC123+CD121+CD122+CD123+CE121+CE122+CE123+CF121+CF122+CF123&gt;=16,Fixo/30*FV$4+(CC121+CC122+CC123+CD121+CD122+CD123+CE121+CE122+CE123+CF121+CF122-16)*Percapita/30*FV$4))))))</f>
        <v>0</v>
      </c>
      <c r="FW121" s="177">
        <f>IF(C121=4,SUM(CG121+CG122+CG123+CI121+CI122+CI123)*Percapita/30*FW$4+(CH121+CH122+CH123+CJ121+CJ122+CJ123)*Cadeirante/30*FW$4,IF(C121=3,IF(CG124+CI124=10,Fixo/30*FW$4+(CG121+CG122+CG123+CI121+CI122+CI123)*Percapita/30*FW$4+(CH124+CJ124)*Cadeirante/30*FW$4,IF(CG124+CI124&lt;=9,(CG124+CI124)*Crechee/30*FW$4)+(CH124+CJ124)*Cadeirante/30*FW$4+(CG121+CG122+CG123+CI121+CI122+CI123)*Percapita/30*FW$4)+IF(CG124+CI124&gt;=11,Fixo/30*FW$4+(CG124+CI124-10)*Crechee/30*FW$4,0),IF(C121=2,IF(CH121+CH122+CH123+CH124+CJ121+CJ122+CJ123+CJ124=1,Cadeirante/30*FW$4,IF(CH121+CH122+CH123+CH124+CJ121+CJ122+CJ123+CJ124=2,Fixo/30*FW$4,IF(CH121+CH122+CH123+CH124+CJ121+CJ122+CJ123+CJ124&gt;2,Fixo/30*FW$4+(CH121+CH122+CH123+CH124+CJ121+CJ122+CJ123+CJ124-2)*Cadeirante/30*FW$4)))+(CG121+CG122+CG123+CI121+CI122+CI123)*Percapita/30*FW$4+(CG124+CI124)*Crechee/30*FW$4,IF(C121=1,IF(CG121+CG122+CG123+CH121+CH122+CH123+CI121+CI122+CI123+CJ121+CJ122+CJ123&lt;=15,(CG121+CG122+CG123+CI121+CI122+CI123)*Percapita/30*FW$4,IF(CG121+CG122+CG123+CH121+CH122+CH123+CI121+CI122+CI123+CJ121+CJ122+CJ123&gt;=16,Fixo/30*FW$4+(CG121+CG122+CG123+CH121+CH122+CH123+CI121+CI122+CI123+CJ121+CJ122-16)*Percapita/30*FW$4))))))</f>
        <v>0</v>
      </c>
      <c r="FX121" s="177">
        <f>IF(C121=4,SUM(CK121+CK122+CK123+CM121+CM122+CM123)*Percapita/30*FX$4+(CL121+CL122+CL123+CN121+CN122+CN123)*Cadeirante/30*FX$4,IF(C121=3,IF(CK124+CM124=10,Fixo/30*FX$4+(CK121+CK122+CK123+CM121+CM122+CM123)*Percapita/30*FX$4+(CL124+CN124)*Cadeirante/30*FX$4,IF(CK124+CM124&lt;=9,(CK124+CM124)*Crechee/30*FX$4)+(CL124+CN124)*Cadeirante/30*FX$4+(CK121+CK122+CK123+CM121+CM122+CM123)*Percapita/30*FX$4)+IF(CK124+CM124&gt;=11,Fixo/30*FX$4+(CK124+CM124-10)*Crechee/30*FX$4,0),IF(C121=2,IF(CL121+CL122+CL123+CL124+CN121+CN122+CN123+CN124=1,Cadeirante/30*FX$4,IF(CL121+CL122+CL123+CL124+CN121+CN122+CN123+CN124=2,Fixo/30*FX$4,IF(CL121+CL122+CL123+CL124+CN121+CN122+CN123+CN124&gt;2,Fixo/30*FX$4+(CL121+CL122+CL123+CL124+CN121+CN122+CN123+CN124-2)*Cadeirante/30*FX$4)))+(CK121+CK122+CK123+CM121+CM122+CM123)*Percapita/30*FX$4+(CK124+CM124)*Crechee/30*FX$4,IF(C121=1,IF(CK121+CK122+CK123+CL121+CL122+CL123+CM121+CM122+CM123+CN121+CN122+CN123&lt;=15,(CK121+CK122+CK123+CM121+CM122+CM123)*Percapita/30*FX$4,IF(CK121+CK122+CK123+CL121+CL122+CL123+CM121+CM122+CM123+CN121+CN122+CN123&gt;=16,Fixo/30*FX$4+(CK121+CK122+CK123+CL121+CL122+CL123+CM121+CM122+CM123+CN121+CN122-16)*Percapita/30*FX$4))))))</f>
        <v>0</v>
      </c>
      <c r="FY121" s="177">
        <f>IF(C121=4,SUM(CO121+CO122+CO123+CQ121+CQ122+CQ123)*Percapita/30*FY$4+(CP121+CP122+CP123+CR121+CR122+CR123)*Cadeirante/30*FY$4,IF(C121=3,IF(CO124+CQ124=10,Fixo/30*FY$4+(CO121+CO122+CO123+CQ121+CQ122+CQ123)*Percapita/30*FY$4+(CP124+CR124)*Cadeirante/30*FY$4,IF(CO124+CQ124&lt;=9,(CO124+CQ124)*Crechee/30*FY$4)+(CP124+CR124)*Cadeirante/30*FY$4+(CO121+CO122+CO123+CQ121+CQ122+CQ123)*Percapita/30*FY$4)+IF(CO124+CQ124&gt;=11,Fixo/30*FY$4+(CO124+CQ124-10)*Crechee/30*FY$4,0),IF(C121=2,IF(CP121+CP122+CP123+CP124+CR121+CR122+CR123+CR124=1,Cadeirante/30*FY$4,IF(CP121+CP122+CP123+CP124+CR121+CR122+CR123+CR124=2,Fixo/30*FY$4,IF(CP121+CP122+CP123+CP124+CR121+CR122+CR123+CR124&gt;2,Fixo/30*FY$4+(CP121+CP122+CP123+CP124+CR121+CR122+CR123+CR124-2)*Cadeirante/30*FY$4)))+(CO121+CO122+CO123+CQ121+CQ122+CQ123)*Percapita/30*FY$4+(CO124+CQ124)*Crechee/30*FY$4,IF(C121=1,IF(CO121+CO122+CO123+CP121+CP122+CP123+CQ121+CQ122+CQ123+CR121+CR122+CR123&lt;=15,(CO121+CO122+CO123+CQ121+CQ122+CQ123)*Percapita/30*FY$4,IF(CO121+CO122+CO123+CP121+CP122+CP123+CQ121+CQ122+CQ123+CR121+CR122+CR123&gt;=16,Fixo/30*FY$4+(CO121+CO122+CO123+CP121+CP122+CP123+CQ121+CQ122+CQ123+CR121+CR122-16)*Percapita/30*FY$4))))))</f>
        <v>0</v>
      </c>
      <c r="FZ121" s="177">
        <f>IF(C121=4,SUM(CS121+CS122+CS123+CU121+CU122+CU123)*Percapita/30*FZ$4+(CT121+CT122+CT123+CV121+CV122+CV123)*Cadeirante/30*FZ$4,IF(C121=3,IF(CS124+CU124=10,Fixo/30*FZ$4+(CS121+CS122+CS123+CU121+CU122+CU123)*Percapita/30*FZ$4+(CT124+CV124)*Cadeirante/30*FZ$4,IF(CS124+CU124&lt;=9,(CS124+CU124)*Crechee/30*FZ$4)+(CT124+CV124)*Cadeirante/30*FZ$4+(CS121+CS122+CS123+CU121+CU122+CU123)*Percapita/30*FZ$4)+IF(CS124+CU124&gt;=11,Fixo/30*FZ$4+(CS124+CU124-10)*Crechee/30*FZ$4,0),IF(C121=2,IF(CT121+CT122+CT123+CT124+CV121+CV122+CV123+CV124=1,Cadeirante/30*FZ$4,IF(CT121+CT122+CT123+CT124+CV121+CV122+CV123+CV124=2,Fixo/30*FZ$4,IF(CT121+CT122+CT123+CT124+CV121+CV122+CV123+CV124&gt;2,Fixo/30*FZ$4+(CT121+CT122+CT123+CT124+CV121+CV122+CV123+CV124-2)*Cadeirante/30*FZ$4)))+(CS121+CS122+CS123+CU121+CU122+CU123)*Percapita/30*FZ$4+(CS124+CU124)*Crechee/30*FZ$4,IF(C121=1,IF(CS121+CS122+CS123+CT121+CT122+CT123+CU121+CU122+CU123+CV121+CV122+CV123&lt;=15,(CS121+CS122+CS123+CU121+CU122+CU123)*Percapita/30*FZ$4,IF(CS121+CS122+CS123+CT121+CT122+CT123+CU121+CU122+CU123+CV121+CV122+CV123&gt;=16,Fixo/30*FZ$4+(CS121+CS122+CS123+CT121+CT122+CT123+CU121+CU122+CU123+CV121+CV122-16)*Percapita/30*FZ$4))))))</f>
        <v>0</v>
      </c>
      <c r="GA121" s="177">
        <f>IF(C121=4,SUM(CW121+CW122+CW123+CY121+CY122+CY123)*Percapita/30*GA$4+(CX121+CX122+CX123+CZ121+CZ122+CZ123)*Cadeirante/30*GA$4,IF(C121=3,IF(CW124+CY124=10,Fixo/30*GA$4+(CW121+CW122+CW123+CY121+CY122+CY123)*Percapita/30*GA$4+(CX124+CZ124)*Cadeirante/30*GA$4,IF(CW124+CY124&lt;=9,(CW124+CY124)*Crechee/30*GA$4)+(CX124+CZ124)*Cadeirante/30*GA$4+(CW121+CW122+CW123+CY121+CY122+CY123)*Percapita/30*GA$4)+IF(CW124+CY124&gt;=11,Fixo/30*GA$4+(CW124+CY124-10)*Crechee/30*GA$4,0),IF(C121=2,IF(CX121+CX122+CX123+CX124+CZ121+CZ122+CZ123+CZ124=1,Cadeirante/30*GA$4,IF(CX121+CX122+CX123+CX124+CZ121+CZ122+CZ123+CZ124=2,Fixo/30*GA$4,IF(CX121+CX122+CX123+CX124+CZ121+CZ122+CZ123+CZ124&gt;2,Fixo/30*GA$4+(CX121+CX122+CX123+CX124+CZ121+CZ122+CZ123+CZ124-2)*Cadeirante/30*GA$4)))+(CW121+CW122+CW123+CY121+CY122+CY123)*Percapita/30*GA$4+(CW124+CY124)*Crechee/30*GA$4,IF(C121=1,IF(CW121+CW122+CW123+CX121+CX122+CX123+CY121+CY122+CY123+CZ121+CZ122+CZ123&lt;=15,(CW121+CW122+CW123+CY121+CY122+CY123)*Percapita/30*GA$4,IF(CW121+CW122+CW123+CX121+CX122+CX123+CY121+CY122+CY123+CZ121+CZ122+CZ123&gt;=16,Fixo/30*GA$4+(CW121+CW122+CW123+CX121+CX122+CX123+CY121+CY122+CY123+CZ121+CZ122-16)*Percapita/30*GA$4))))))</f>
        <v>-115.56900000000002</v>
      </c>
      <c r="GB121" s="177">
        <f>IF(C121=4,SUM(DA121+DA122+DA123+DC121+DC122+DC123)*Percapita/30*GB$4+(DB121+DB122+DB123+DD121+DD122+DD123)*Cadeirante/30*GB$4,IF(C121=3,IF(DA124+DC124=10,Fixo/30*GB$4+(DA121+DA122+DA123+DC121+DC122+DC123)*Percapita/30*GB$4+(DB124+DD124)*Cadeirante/30*GB$4,IF(DA124+DC124&lt;=9,(DA124+DC124)*Crechee/30*GB$4)+(DB124+DD124)*Cadeirante/30*GB$4+(DA121+DA122+DA123+DC121+DC122+DC123)*Percapita/30*GB$4)+IF(DA124+DC124&gt;=11,Fixo/30*GB$4+(DA124+DC124-10)*Crechee/30*GB$4,0),IF(C121=2,IF(DB121+DB122+DB123+DB124+DD121+DD122+DD123+DD124=1,Cadeirante/30*GB$4,IF(DB121+DB122+DB123+DB124+DD121+DD122+DD123+DD124=2,Fixo/30*GB$4,IF(DB121+DB122+DB123+DB124+DD121+DD122+DD123+DD124&gt;2,Fixo/30*GB$4+(DB121+DB122+DB123+DB124+DD121+DD122+DD123+DD124-2)*Cadeirante/30*GB$4)))+(DA121+DA122+DA123+DC121+DC122+DC123)*Percapita/30*GB$4+(DA124+DC124)*Crechee/30*GB$4,IF(C121=1,IF(DA121+DA122+DA123+DB121+DB122+DB123+DC121+DC122+DC123+DD121+DD122+DD123&lt;=15,(DA121+DA122+DA123+DC121+DC122+DC123)*Percapita/30*GB$4,IF(DA121+DA122+DA123+DB121+DB122+DB123+DC121+DC122+DC123+DD121+DD122+DD123&gt;=16,Fixo/30*GB$4+(DA121+DA122+DA123+DB121+DB122+DB123+DC121+DC122+DC123+DD121+DD122-16)*Percapita/30*GB$4))))))</f>
        <v>0</v>
      </c>
      <c r="GC121" s="177">
        <f>IF(C121=4,SUM(DE121+DE122+DE123+DG121+DG122+DG123)*Percapita/30*GC$4+(DF121+DF122+DF123+DH121+DH122+DH123)*Cadeirante/30*GC$4,IF(C121=3,IF(DE124+DG124=10,Fixo/30*GC$4+(DE121+DE122+DE123+DG121+DG122+DG123)*Percapita/30*GC$4+(DF124+DH124)*Cadeirante/30*GC$4,IF(DE124+DG124&lt;=9,(DE124+DG124)*Crechee/30*GC$4)+(DF124+DH124)*Cadeirante/30*GC$4+(DE121+DE122+DE123+DG121+DG122+DG123)*Percapita/30*GC$4)+IF(DE124+DG124&gt;=11,Fixo/30*GC$4+(DE124+DG124-10)*Crechee/30*GC$4,0),IF(C121=2,IF(DF121+DF122+DF123+DF124+DH121+DH122+DH123+DH124=1,Cadeirante/30*GC$4,IF(DF121+DF122+DF123+DF124+DH121+DH122+DH123+DH124=2,Fixo/30*GC$4,IF(DF121+DF122+DF123+DF124+DH121+DH122+DH123+DH124&gt;2,Fixo/30*GC$4+(DF121+DF122+DF123+DF124+DH121+DH122+DH123+DH124-2)*Cadeirante/30*GC$4)))+(DE121+DE122+DE123+DG121+DG122+DG123)*Percapita/30*GC$4+(DE124+DG124)*Crechee/30*GC$4,IF(C121=1,IF(DE121+DE122+DE123+DF121+DF122+DF123+DG121+DG122+DG123+DH121+DH122+DH123&lt;=15,(DE121+DE122+DE123+DG121+DG122+DG123)*Percapita/30*GC$4,IF(DE121+DE122+DE123+DF121+DF122+DF123+DG121+DG122+DG123+DH121+DH122+DH123&gt;=16,Fixo/30*GC$4+(DE121+DE122+DE123+DF121+DF122+DF123+DG121+DG122+DG123+DH121+DH122-16)*Percapita/30*GC$4))))))</f>
        <v>0</v>
      </c>
      <c r="GD121" s="177">
        <f>IF(C121=4,SUM(DI121+DI122+DI123+DK121+DK122+DK123)*Percapita/30*GD$4+(DJ121+DJ122+DJ123+DL121+DL122+DL123)*Cadeirante/30*GD$4,IF(C121=3,IF(DI124+DK124=10,Fixo/30*GD$4+(DI121+DI122+DI123+DK121+DK122+DK123)*Percapita/30*GD$4+(DJ124+DL124)*Cadeirante/30*GD$4,IF(DI124+DK124&lt;=9,(DI124+DK124)*Crechee/30*GD$4)+(DJ124+DL124)*Cadeirante/30*GD$4+(DI121+DI122+DI123+DK121+DK122+DK123)*Percapita/30*GD$4)+IF(DI124+DK124&gt;=11,Fixo/30*GD$4+(DI124+DK124-10)*Crechee/30*GD$4,0),IF(C121=2,IF(DJ121+DJ122+DJ123+DJ124+DL121+DL122+DL123+DL124=1,Cadeirante/30*GD$4,IF(DJ121+DJ122+DJ123+DJ124+DL121+DL122+DL123+DL124=2,Fixo/30*GD$4,IF(DJ121+DJ122+DJ123+DJ124+DL121+DL122+DL123+DL124&gt;2,Fixo/30*GD$4+(DJ121+DJ122+DJ123+DJ124+DL121+DL122+DL123+DL124-2)*Cadeirante/30*GD$4)))+(DI121+DI122+DI123+DK121+DK122+DK123)*Percapita/30*GD$4+(DI124+DK124)*Crechee/30*GD$4,IF(C121=1,IF(DI121+DI122+DI123+DJ121+DJ122+DJ123+DK121+DK122+DK123+DL121+DL122+DL123&lt;=15,(DI121+DI122+DI123+DK121+DK122+DK123)*Percapita/30*GD$4,IF(DI121+DI122+DI123+DJ121+DJ122+DJ123+DK121+DK122+DK123+DL121+DL122+DL123&gt;=16,Fixo/30*GD$4+(DI121+DI122+DI123+DJ121+DJ122+DJ123+DK121+DK122+DK123+DL121+DL122-16)*Percapita/30*GD$4))))))</f>
        <v>0</v>
      </c>
      <c r="GE121" s="177">
        <f>IF(C121=4,SUM(DM121+DM122+DM123+DO121+DO122+DO123)*Percapita/30*GE$4+(DN121+DN122+DN123+DP121+DP122+DP123)*Cadeirante/30*GE$4,IF(C121=3,IF(DM124+DO124=10,Fixo/30*GE$4+(DM121+DM122+DM123+DO121+DO122+DO123)*Percapita/30*GE$4+(DN124+DP124)*Cadeirante/30*GE$4,IF(DM124+DO124&lt;=9,(DM124+DO124)*Crechee/30*GE$4)+(DN124+DP124)*Cadeirante/30*GE$4+(DM121+DM122+DM123+DO121+DO122+DO123)*Percapita/30*GE$4)+IF(DM124+DO124&gt;=11,Fixo/30*GE$4+(DM124+DO124-10)*Crechee/30*GE$4,0),IF(C121=2,IF(DN121+DN122+DN123+DN124+DP121+DP122+DP123+DP124=1,Cadeirante/30*GE$4,IF(DN121+DN122+DN123+DN124+DP121+DP122+DP123+DP124=2,Fixo/30*GE$4,IF(DN121+DN122+DN123+DN124+DP121+DP122+DP123+DP124&gt;2,Fixo/30*GE$4+(DN121+DN122+DN123+DN124+DP121+DP122+DP123+DP124-2)*Cadeirante/30*GE$4)))+(DM121+DM122+DM123+DO121+DO122+DO123)*Percapita/30*GE$4+(DM124+DO124)*Crechee/30*GE$4,IF(C121=1,IF(DM121+DM122+DM123+DN121+DN122+DN123+DO121+DO122+DO123+DP121+DP122+DP123&lt;=15,(DM121+DM122+DM123+DO121+DO122+DO123)*Percapita/30*GE$4,IF(DM121+DM122+DM123+DN121+DN122+DN123+DO121+DO122+DO123+DP121+DP122+DP123&gt;=16,Fixo/30*GE$4+(DM121+DM122+DM123+DN121+DN122+DN123+DO121+DO122+DO123+DP121+DP122-16)*Percapita/30*GE$4))))))</f>
        <v>0</v>
      </c>
      <c r="GF121" s="177">
        <f>IF(C121=4,SUM(DQ121+DQ122+DQ123+DS121+DS122+DS123)*Percapita/30*GF$4+(DR121+DR122+DR123+DT121+DT122+DT123)*Cadeirante/30*GF$4,IF(C121=3,IF(DQ124+DS124=10,Fixo/30*GF$4+(DQ121+DQ122+DQ123+DS121+DS122+DS123)*Percapita/30*GF$4+(DR124+DT124)*Cadeirante/30*GF$4,IF(DQ124+DS124&lt;=9,(DQ124+DS124)*Crechee/30*GF$4)+(DR124+DT124)*Cadeirante/30*GF$4+(DQ121+DQ122+DQ123+DS121+DS122+DS123)*Percapita/30*GF$4)+IF(DQ124+DS124&gt;=11,Fixo/30*GF$4+(DQ124+DS124-10)*Crechee/30*GF$4,0),IF(C121=2,IF(DR121+DR122+DR123+DR124+DT121+DT122+DT123+DT124=1,Cadeirante/30*GF$4,IF(DR121+DR122+DR123+DR124+DT121+DT122+DT123+DT124=2,Fixo/30*GF$4,IF(DR121+DR122+DR123+DR124+DT121+DT122+DT123+DT124&gt;2,Fixo/30*GF$4+(DR121+DR122+DR123+DR124+DT121+DT122+DT123+DT124-2)*Cadeirante/30*GF$4)))+(DQ121+DQ122+DQ123+DS121+DS122+DS123)*Percapita/30*GF$4+(DQ124+DS124)*Crechee/30*GF$4,IF(C121=1,IF(DQ121+DQ122+DQ123+DR121+DR122+DR123+DS121+DS122+DS123+DT121+DT122+DT123&lt;=15,(DQ121+DQ122+DQ123+DS121+DS122+DS123)*Percapita/30*GF$4,IF(DQ121+DQ122+DQ123+DR121+DR122+DR123+DS121+DS122+DS123+DT121+DT122+DT123&gt;=16,Fixo/30*GF$4+(DQ121+DQ122+DQ123+DR121+DR122+DR123+DS121+DS122+DS123+DT121+DT122-16)*Percapita/30*GF$4))))))</f>
        <v>0</v>
      </c>
      <c r="GG121" s="177">
        <f>IF(C121=4,SUM(DU121+DU122+DU123+DW121+DW122+DW123)*Percapita/30*GG$4+(DV121+DV122+DV123+DX121+DX122+DX123)*Cadeirante/30*GG$4,IF(C121=3,IF(DU124+DW124=10,Fixo/30*GG$4+(DU121+DU122+DU123+DW121+DW122+DW123)*Percapita/30*GG$4+(DV124+DX124)*Cadeirante/30*GG$4,IF(DU124+DW124&lt;=9,(DU124+DW124)*Crechee/30*GG$4)+(DV124+DX124)*Cadeirante/30*GG$4+(DU121+DU122+DU123+DW121+DW122+DW123)*Percapita/30*GG$4)+IF(DU124+DW124&gt;=11,Fixo/30*GG$4+(DU124+DW124-10)*Crechee/30*GG$4,0),IF(C121=2,IF(DV121+DV122+DV123+DV124+DX121+DX122+DX123+DX124=1,Cadeirante/30*GG$4,IF(DV121+DV122+DV123+DV124+DX121+DX122+DX123+DX124=2,Fixo/30*GG$4,IF(DV121+DV122+DV123+DV124+DX121+DX122+DX123+DX124&gt;2,Fixo/30*GG$4+(DV121+DV122+DV123+DV124+DX121+DX122+DX123+DX124-2)*Cadeirante/30*GG$4)))+(DU121+DU122+DU123+DW121+DW122+DW123)*Percapita/30*GG$4+(DU124+DW124)*Crechee/30*GG$4,IF(C121=1,IF(DU121+DU122+DU123+DV121+DV122+DV123+DW121+DW122+DW123+DX121+DX122+DX123&lt;=15,(DU121+DU122+DU123+DW121+DW122+DW123)*Percapita/30*GG$4,IF(DU121+DU122+DU123+DV121+DV122+DV123+DW121+DW122+DW123+DX121+DX122+DX123&gt;=16,Fixo/30*GG$4+(DU121+DU122+DU123+DV121+DV122+DV123+DW121+DW122+DW123+DX121+DX122-16)*Percapita/30*GG$4))))))</f>
        <v>0</v>
      </c>
      <c r="GH121" s="177">
        <f>IF(C121=4,SUM(DY121+DY122+DY123+EA121+EA122+EA123)*Percapita/30*GH$4+(DZ121+DZ122+DZ123+EB121+EB122+EB123)*Cadeirante/30*GH$4,IF(C121=3,IF(DY124+EA124=10,Fixo/30*GH$4+(DY121+DY122+DY123+EA121+EA122+EA123)*Percapita/30*GH$4+(DZ124+EB124)*Cadeirante/30*GH$4,IF(DY124+EA124&lt;=9,(DY124+EA124)*Crechee/30*GH$4)+(DZ124+EB124)*Cadeirante/30*GH$4+(DY121+DY122+DY123+EA121+EA122+EA123)*Percapita/30*GH$4)+IF(DY124+EA124&gt;=11,Fixo/30*GH$4+(DY124+EA124-10)*Crechee/30*GH$4,0),IF(C121=2,IF(DZ121+DZ122+DZ123+DZ124+EB121+EB122+EB123+EB124=1,Cadeirante/30*GH$4,IF(DZ121+DZ122+DZ123+DZ124+EB121+EB122+EB123+EB124=2,Fixo/30*GH$4,IF(DZ121+DZ122+DZ123+DZ124+EB121+EB122+EB123+EB124&gt;2,Fixo/30*GH$4+(DZ121+DZ122+DZ123+DZ124+EB121+EB122+EB123+EB124-2)*Cadeirante/30*GH$4)))+(DY121+DY122+DY123+EA121+EA122+EA123)*Percapita/30*GH$4+(DY124+EA124)*Crechee/30*GH$4,IF(C121=1,IF(DY121+DY122+DY123+DZ121+DZ122+DZ123+EA121+EA122+EA123+EB121+EB122+EB123&lt;=15,(DY121+DY122+DY123+EA121+EA122+EA123)*Percapita/30*GH$4,IF(DY121+DY122+DY123+DZ121+DZ122+DZ123+EA121+EA122+EA123+EB121+EB122+EB123&gt;=16,Fixo/30*GH$4+(DY121+DY122+DY123+DZ121+DZ122+DZ123+EA121+EA122+EA123+EB121+EB122-16)*Percapita/30*GH$4))))))</f>
        <v>0</v>
      </c>
      <c r="GI121" s="177">
        <f>IF(C121=4,SUM(EC121+EC122+EC123+EE121+EE122+EE123)*Percapita/30*GI$4+(ED121+ED122+ED123+EF121+EF122+EF123)*Cadeirante/30*GI$4,IF(C121=3,IF(EC124+EE124=10,Fixo/30*GI$4+(EC121+EC122+EC123+EE121+EE122+EE123)*Percapita/30*GI$4+(ED124+EF124)*Cadeirante/30*GI$4,IF(EC124+EE124&lt;=9,(EC124+EE124)*Crechee/30*GI$4)+(ED124+EF124)*Cadeirante/30*GI$4+(EC121+EC122+EC123+EE121+EE122+EE123)*Percapita/30*GI$4)+IF(EC124+EE124&gt;=11,Fixo/30*GI$4+(EC124+EE124-10)*Crechee/30*GI$4,0),IF(C121=2,IF(ED121+ED122+ED123+ED124+EF121+EF122+EF123+EF124=1,Cadeirante/30*GI$4,IF(ED121+ED122+ED123+ED124+EF121+EF122+EF123+EF124=2,Fixo/30*GI$4,IF(ED121+ED122+ED123+ED124+EF121+EF122+EF123+EF124&gt;2,Fixo/30*GI$4+(ED121+ED122+ED123+ED124+EF121+EF122+EF123+EF124-2)*Cadeirante/30*GI$4)))+(EC121+EC122+EC123+EE121+EE122+EE123)*Percapita/30*GI$4+(EC124+EE124)*Crechee/30*GI$4,IF(C121=1,IF(EC121+EC122+EC123+ED121+ED122+ED123+EE121+EE122+EE123+EF121+EF122+EF123&lt;=15,(EC121+EC122+EC123+EE121+EE122+EE123)*Percapita/30*GI$4,IF(EC121+EC122+EC123+ED121+ED122+ED123+EE121+EE122+EE123+EF121+EF122+EF123&gt;=16,Fixo/30*GI$4+(EC121+EC122+EC123+ED121+ED122+ED123+EE121+EE122+EE123+EF121+EF122-16)*Percapita/30*GI$4))))))</f>
        <v>0</v>
      </c>
      <c r="GJ121" s="177">
        <f>IF(C121=4,SUM(EG121+EG122+EG123+EI121+EI122+EI123)*Percapita/30*GJ$4+(EH121+EH122+EH123+EJ121+EJ122+EJ123)*Cadeirante/30*GJ$4,IF(C121=3,IF(EG124+EI124=10,Fixo/30*GJ$4+(EG121+EG122+EG123+EI121+EI122+EI123)*Percapita/30*GJ$4+(EH124+EJ124)*Cadeirante/30*GJ$4,IF(EG124+EI124&lt;=9,(EG124+EI124)*Crechee/30*GJ$4)+(EH124+EJ124)*Cadeirante/30*GJ$4+(EG121+EG122+EG123+EI121+EI122+EI123)*Percapita/30*GJ$4)+IF(EG124+EI124&gt;=11,Fixo/30*GJ$4+(EG124+EI124-10)*Crechee/30*GJ$4,0),IF(C121=2,IF(EH121+EH122+EH123+EH124+EJ121+EJ122+EJ123+EJ124=1,Cadeirante/30*GJ$4,IF(EH121+EH122+EH123+EH124+EJ121+EJ122+EJ123+EJ124=2,Fixo/30*GJ$4,IF(EH121+EH122+EH123+EH124+EJ121+EJ122+EJ123+EJ124&gt;2,Fixo/30*GJ$4+(EH121+EH122+EH123+EH124+EJ121+EJ122+EJ123+EJ124-2)*Cadeirante/30*GJ$4)))+(EG121+EG122+EG123+EI121+EI122+EI123)*Percapita/30*GJ$4+(EG124+EI124)*Crechee/30*GJ$4,IF(C121=1,IF(EG121+EG122+EG123+EH121+EH122+EH123+EI121+EI122+EI123+EJ121+EJ122+EJ123&lt;=15,(EG121+EG122+EG123+EI121+EI122+EI123)*Percapita/30*GJ$4,IF(EG121+EG122+EG123+EH121+EH122+EH123+EI121+EI122+EI123+EJ121+EJ122+EJ123&gt;=16,Fixo/30*GJ$4+(EG121+EG122+EG123+EH121+EH122+EH123+EI121+EI122+EI123+EJ121+EJ122-16)*Percapita/30*GJ$4))))))</f>
        <v>0</v>
      </c>
      <c r="GK121" s="178"/>
      <c r="GL121" s="103">
        <f t="shared" si="102"/>
        <v>0</v>
      </c>
      <c r="GM121" s="124"/>
      <c r="GN121" s="104">
        <f>SUMIF(V121:V124,"&lt;0")*Cadeirante/30*GN$4+SUMIF(X121:X124,"&lt;0")*Cadeirante/30*GN$4</f>
        <v>0</v>
      </c>
      <c r="GO121" s="104">
        <f>SUMIF(Z121:Z124,"&lt;0")*Cadeirante/30*GO$4+SUMIF(AB121:AB124,"&lt;0")*Cadeirante/30*GO$4</f>
        <v>0</v>
      </c>
      <c r="GP121" s="104">
        <f>SUMIF(AD121:AD124,"&lt;0")*Cadeirante/30*GP$4+SUMIF(AF121:AF124,"&lt;0")*Cadeirante/30*GP$4</f>
        <v>0</v>
      </c>
      <c r="GQ121" s="104">
        <f>SUMIF(AH121:AH124,"&lt;0")*Cadeirante/30*GQ$4+SUMIF(AJ121:AJ124,"&lt;0")*Cadeirante/30*GQ$4</f>
        <v>0</v>
      </c>
      <c r="GR121" s="104">
        <f>SUMIF(AL121:AL124,"&lt;0")*Cadeirante/30*GR$4+SUMIF(AN121:AN124,"&lt;0")*Cadeirante/30*GR$4</f>
        <v>0</v>
      </c>
      <c r="GS121" s="104">
        <f>SUMIF(AP121:AP124,"&lt;0")*Cadeirante/30*GS$4+SUMIF(AR121:AR124,"&lt;0")*Cadeirante/30*GS$4</f>
        <v>0</v>
      </c>
      <c r="GT121" s="104">
        <f>SUMIF(AT121:AT124,"&lt;0")*Cadeirante/30*GT$4+SUMIF(AV121:AV124,"&lt;0")*Cadeirante/30*GT$4</f>
        <v>0</v>
      </c>
      <c r="GU121" s="104">
        <f>SUMIF(AX121:AX124,"&lt;0")*Cadeirante/30*GU$4+SUMIF(AZ121:AZ124,"&lt;0")*Cadeirante/30*GU$4</f>
        <v>0</v>
      </c>
      <c r="GV121" s="104">
        <f>SUMIF(BB121:BB124,"&lt;0")*Cadeirante/30*GV$4+SUMIF(BD121:BD124,"&lt;0")*Cadeirante/30*GV$4</f>
        <v>0</v>
      </c>
      <c r="GW121" s="104">
        <f>SUMIF(BF121:BF124,"&lt;0")*Cadeirante/30*GW$4+SUMIF(BH121:BH124,"&lt;0")*Cadeirante/30*GW$4</f>
        <v>0</v>
      </c>
      <c r="GX121" s="104">
        <f>SUMIF(BJ121:BJ124,"&lt;0")*Cadeirante/30*GX$4+SUMIF(BL121:BL124,"&lt;0")*Cadeirante/30*GX$4</f>
        <v>0</v>
      </c>
      <c r="GY121" s="104">
        <f>SUMIF(BN121:BN124,"&lt;0")*Cadeirante/30*GY$4+SUMIF(BP121:BP124,"&lt;0")*Cadeirante/30*GY$4</f>
        <v>0</v>
      </c>
      <c r="GZ121" s="104">
        <f>SUMIF(BR121:BR124,"&lt;0")*Cadeirante/30*GZ$4+SUMIF(BT121:BT124,"&lt;0")*Cadeirante/30*GZ$4</f>
        <v>0</v>
      </c>
      <c r="HA121" s="104">
        <f>SUMIF(BV121:BV124,"&lt;0")*Cadeirante/30*HA$4+SUMIF(BX121:BX124,"&lt;0")*Cadeirante/30*HA$4</f>
        <v>0</v>
      </c>
      <c r="HB121" s="104">
        <f>SUMIF(BZ121:BZ124,"&lt;0")*Cadeirante/30*HB$4+SUMIF(CB121:CB124,"&lt;0")*Cadeirante/30*HB$4</f>
        <v>0</v>
      </c>
      <c r="HC121" s="104">
        <f>SUMIF(CD121:CD124,"&lt;0")*Cadeirante/30*HC$4+SUMIF(CF121:CF124,"&lt;0")*Cadeirante/30*HC$4</f>
        <v>0</v>
      </c>
      <c r="HD121" s="104">
        <f>SUMIF(CH121:CH124,"&lt;0")*Cadeirante/30*HD$4+SUMIF(CJ121:CJ124,"&lt;0")*Cadeirante/30*HD$4</f>
        <v>0</v>
      </c>
      <c r="HE121" s="104">
        <f>SUMIF(CL121:CL124,"&lt;0")*Cadeirante/30*HE$4+SUMIF(CN121:CN124,"&lt;0")*Cadeirante/30*HE$4</f>
        <v>0</v>
      </c>
      <c r="HF121" s="104">
        <f>SUMIF(CP121:CP124,"&lt;0")*Cadeirante/30*HF$4+SUMIF(CR121:CR124,"&lt;0")*Cadeirante/30*HF$4</f>
        <v>0</v>
      </c>
      <c r="HG121" s="104">
        <f>SUMIF(CT121:CT124,"&lt;0")*Cadeirante/30*HG$4+SUMIF(CV121:CV124,"&lt;0")*Cadeirante/30*HG$4</f>
        <v>0</v>
      </c>
      <c r="HH121" s="104">
        <f>SUMIF(CX121:CX124,"&lt;0")*Cadeirante/30*HH$4+SUMIF(CZ121:CZ124,"&lt;0")*Cadeirante/30*HH$4</f>
        <v>0</v>
      </c>
      <c r="HI121" s="104">
        <f>SUMIF(DB121:DB124,"&lt;0")*Cadeirante/30*HI$4+SUMIF(DD121:DD124,"&lt;0")*Cadeirante/30*HI$4</f>
        <v>0</v>
      </c>
      <c r="HJ121" s="104">
        <f>SUMIF(DF121:DF124,"&lt;0")*Cadeirante/30*HJ$4+SUMIF(DH121:DH124,"&lt;0")*Cadeirante/30*HJ$4</f>
        <v>0</v>
      </c>
      <c r="HK121" s="104">
        <f>SUMIF(DJ121:DJ124,"&lt;0")*Cadeirante/30*HK$4+SUMIF(DL121:DL124,"&lt;0")*Cadeirante/30*HK$4</f>
        <v>0</v>
      </c>
      <c r="HL121" s="104">
        <f>SUMIF(DN121:DN124,"&lt;0")*Cadeirante/30*HL$4+SUMIF(DP121:DP124,"&lt;0")*Cadeirante/30*HL$4</f>
        <v>0</v>
      </c>
      <c r="HM121" s="104">
        <f>SUMIF(DR121:DR124,"&lt;0")*Cadeirante/30*HM$4+SUMIF(DT121:DT124,"&lt;0")*Cadeirante/30*HM$4</f>
        <v>0</v>
      </c>
      <c r="HN121" s="104">
        <f>SUMIF(DV121:DV124,"&lt;0")*Cadeirante/30*HN$4+SUMIF(DX121:DX124,"&lt;0")*Cadeirante/30*HN$4</f>
        <v>0</v>
      </c>
      <c r="HO121" s="104">
        <f>SUMIF(DZ121:DZ124,"&lt;0")*Cadeirante/30*HO$4+SUMIF(EB121:EB124,"&lt;0")*Cadeirante/30*HO$4</f>
        <v>0</v>
      </c>
      <c r="HP121" s="104">
        <f>SUMIF(ED121:ED124,"&lt;0")*Cadeirante/30*HP$4+SUMIF(EF121:EF124,"&lt;0")*Cadeirante/30*HP$4</f>
        <v>0</v>
      </c>
      <c r="HQ121" s="64"/>
      <c r="HR121" s="64"/>
      <c r="HS121" s="64"/>
      <c r="HT121" s="64"/>
      <c r="HU121" s="64"/>
      <c r="HV121" s="64"/>
      <c r="HW121" s="176">
        <v>17629.309999999998</v>
      </c>
      <c r="HX121" s="64"/>
      <c r="HY121" s="280">
        <f>IF(ISTEXT(EM121), VALUE(EM121), EM121)</f>
        <v>0</v>
      </c>
      <c r="HZ121" s="280">
        <f>IF(ISTEXT(EN121), VALUE(EN121), EN121)</f>
        <v>0</v>
      </c>
      <c r="IA121" s="280">
        <f>IF(ISTEXT(EO121), VALUE(EO121), EO121)</f>
        <v>0</v>
      </c>
      <c r="IB121" s="64" t="b">
        <f>HW121=FE121</f>
        <v>0</v>
      </c>
      <c r="IC121" s="64"/>
    </row>
    <row r="122" spans="1:237" s="106" customFormat="1" ht="22.5" customHeight="1" x14ac:dyDescent="0.25">
      <c r="A122" s="368" t="s">
        <v>3288</v>
      </c>
      <c r="B122" s="369" t="s">
        <v>3289</v>
      </c>
      <c r="C122" s="370" t="s">
        <v>3193</v>
      </c>
      <c r="D122" s="371" t="s">
        <v>3290</v>
      </c>
      <c r="E122" s="371" t="s">
        <v>3291</v>
      </c>
      <c r="F122" s="372" t="s">
        <v>3181</v>
      </c>
      <c r="G122" s="372" t="s">
        <v>3182</v>
      </c>
      <c r="H122" s="373" t="s">
        <v>2819</v>
      </c>
      <c r="I122" s="374" t="s">
        <v>2819</v>
      </c>
      <c r="J122" s="421" t="s">
        <v>3183</v>
      </c>
      <c r="K122" s="421" t="s">
        <v>3185</v>
      </c>
      <c r="L122" s="329">
        <f>CONTINUA!BV122</f>
        <v>0</v>
      </c>
      <c r="M122" s="329">
        <f>CONTINUA!BW122</f>
        <v>0</v>
      </c>
      <c r="N122" s="895"/>
      <c r="O122" s="896" t="s">
        <v>3427</v>
      </c>
      <c r="P122" s="897">
        <v>0</v>
      </c>
      <c r="Q122" s="400">
        <v>19</v>
      </c>
      <c r="R122" s="401"/>
      <c r="S122" s="400">
        <v>4</v>
      </c>
      <c r="T122" s="401"/>
      <c r="U122" s="400"/>
      <c r="V122" s="401"/>
      <c r="W122" s="400"/>
      <c r="X122" s="401"/>
      <c r="Y122" s="400"/>
      <c r="Z122" s="401"/>
      <c r="AA122" s="400"/>
      <c r="AB122" s="401"/>
      <c r="AC122" s="400"/>
      <c r="AD122" s="401"/>
      <c r="AE122" s="400"/>
      <c r="AF122" s="401"/>
      <c r="AG122" s="400"/>
      <c r="AH122" s="401"/>
      <c r="AI122" s="400"/>
      <c r="AJ122" s="401"/>
      <c r="AK122" s="400"/>
      <c r="AL122" s="401"/>
      <c r="AM122" s="400"/>
      <c r="AN122" s="401"/>
      <c r="AO122" s="400"/>
      <c r="AP122" s="401"/>
      <c r="AQ122" s="400"/>
      <c r="AR122" s="401"/>
      <c r="AS122" s="400"/>
      <c r="AT122" s="401"/>
      <c r="AU122" s="400"/>
      <c r="AV122" s="401"/>
      <c r="AW122" s="400"/>
      <c r="AX122" s="401"/>
      <c r="AY122" s="400"/>
      <c r="AZ122" s="401"/>
      <c r="BA122" s="400">
        <v>-1</v>
      </c>
      <c r="BB122" s="401"/>
      <c r="BC122" s="400"/>
      <c r="BD122" s="401"/>
      <c r="BE122" s="400"/>
      <c r="BF122" s="401"/>
      <c r="BG122" s="400"/>
      <c r="BH122" s="401"/>
      <c r="BI122" s="400"/>
      <c r="BJ122" s="401"/>
      <c r="BK122" s="400"/>
      <c r="BL122" s="401"/>
      <c r="BM122" s="400"/>
      <c r="BN122" s="401"/>
      <c r="BO122" s="400"/>
      <c r="BP122" s="401"/>
      <c r="BQ122" s="400"/>
      <c r="BR122" s="401"/>
      <c r="BS122" s="400"/>
      <c r="BT122" s="401"/>
      <c r="BU122" s="400"/>
      <c r="BV122" s="401"/>
      <c r="BW122" s="400"/>
      <c r="BX122" s="401"/>
      <c r="BY122" s="400"/>
      <c r="BZ122" s="401"/>
      <c r="CA122" s="400"/>
      <c r="CB122" s="401"/>
      <c r="CC122" s="400"/>
      <c r="CD122" s="401"/>
      <c r="CE122" s="400"/>
      <c r="CF122" s="401"/>
      <c r="CG122" s="400"/>
      <c r="CH122" s="401"/>
      <c r="CI122" s="400"/>
      <c r="CJ122" s="401"/>
      <c r="CK122" s="400"/>
      <c r="CL122" s="401"/>
      <c r="CM122" s="400"/>
      <c r="CN122" s="401"/>
      <c r="CO122" s="400"/>
      <c r="CP122" s="401"/>
      <c r="CQ122" s="400"/>
      <c r="CR122" s="401"/>
      <c r="CS122" s="400"/>
      <c r="CT122" s="401"/>
      <c r="CU122" s="400"/>
      <c r="CV122" s="401"/>
      <c r="CW122" s="400">
        <v>-1</v>
      </c>
      <c r="CX122" s="401"/>
      <c r="CY122" s="400"/>
      <c r="CZ122" s="401"/>
      <c r="DA122" s="400"/>
      <c r="DB122" s="401"/>
      <c r="DC122" s="400"/>
      <c r="DD122" s="401"/>
      <c r="DE122" s="400"/>
      <c r="DF122" s="401"/>
      <c r="DG122" s="400"/>
      <c r="DH122" s="401"/>
      <c r="DI122" s="400"/>
      <c r="DJ122" s="401"/>
      <c r="DK122" s="400"/>
      <c r="DL122" s="401"/>
      <c r="DM122" s="400"/>
      <c r="DN122" s="401"/>
      <c r="DO122" s="400"/>
      <c r="DP122" s="401"/>
      <c r="DQ122" s="400"/>
      <c r="DR122" s="401"/>
      <c r="DS122" s="400"/>
      <c r="DT122" s="401"/>
      <c r="DU122" s="400"/>
      <c r="DV122" s="401"/>
      <c r="DW122" s="400"/>
      <c r="DX122" s="401"/>
      <c r="DY122" s="400"/>
      <c r="DZ122" s="401"/>
      <c r="EA122" s="400"/>
      <c r="EB122" s="401"/>
      <c r="EC122" s="400"/>
      <c r="ED122" s="401"/>
      <c r="EE122" s="400"/>
      <c r="EF122" s="401"/>
      <c r="EG122" s="400"/>
      <c r="EH122" s="401"/>
      <c r="EI122" s="400"/>
      <c r="EJ122" s="447"/>
      <c r="EK122" s="511"/>
      <c r="EL122" s="514"/>
      <c r="EM122" s="448"/>
      <c r="EN122" s="344"/>
      <c r="EO122" s="345"/>
      <c r="EP122" s="171">
        <f t="shared" si="95"/>
        <v>19</v>
      </c>
      <c r="EQ122" s="171">
        <f t="shared" si="96"/>
        <v>-2</v>
      </c>
      <c r="ER122" s="171">
        <f t="shared" si="97"/>
        <v>4</v>
      </c>
      <c r="ES122" s="171">
        <f t="shared" si="98"/>
        <v>0</v>
      </c>
      <c r="ET122" s="171">
        <f t="shared" si="99"/>
        <v>0</v>
      </c>
      <c r="EU122" s="171">
        <f t="shared" si="100"/>
        <v>0</v>
      </c>
      <c r="EV122" s="172">
        <f t="shared" si="101"/>
        <v>21</v>
      </c>
      <c r="EW122" s="173"/>
      <c r="EX122" s="248">
        <f t="shared" si="148"/>
        <v>0</v>
      </c>
      <c r="EY122" s="174">
        <f>(L122*regular)+(M122*Cadeirantee)</f>
        <v>0</v>
      </c>
      <c r="EZ122" s="249">
        <f>SUMIF(FG122:GJ122,"&gt;0")</f>
        <v>0</v>
      </c>
      <c r="FA122" s="249">
        <f>SUMIF(FG122:GJ122,"&lt;0")+SUMIF(GN122:HP122,"&lt;0")</f>
        <v>0</v>
      </c>
      <c r="FB122" s="174">
        <v>0</v>
      </c>
      <c r="FC122" s="126">
        <f>N122*km*'VALORES TABELA'!$B$13</f>
        <v>0</v>
      </c>
      <c r="FD122" s="250">
        <f t="shared" ref="FD122:FD125" si="149">GL122</f>
        <v>0</v>
      </c>
      <c r="FE122" s="105"/>
      <c r="FF122" s="119"/>
      <c r="FG122" s="119"/>
      <c r="FH122" s="119"/>
      <c r="FI122" s="119"/>
      <c r="FJ122" s="119"/>
      <c r="FK122" s="119"/>
      <c r="FL122" s="119"/>
      <c r="FM122" s="119"/>
      <c r="FN122" s="119"/>
      <c r="FO122" s="119"/>
      <c r="FP122" s="119"/>
      <c r="FQ122" s="119"/>
      <c r="FR122" s="119"/>
      <c r="FS122" s="119"/>
      <c r="FT122" s="119"/>
      <c r="FU122" s="119"/>
      <c r="FV122" s="119"/>
      <c r="FW122" s="119"/>
      <c r="FX122" s="119"/>
      <c r="FY122" s="119"/>
      <c r="FZ122" s="119"/>
      <c r="GA122" s="119"/>
      <c r="GB122" s="119"/>
      <c r="GC122" s="119"/>
      <c r="GD122" s="119"/>
      <c r="GE122" s="119"/>
      <c r="GF122" s="119"/>
      <c r="GG122" s="119"/>
      <c r="GH122" s="119"/>
      <c r="GI122" s="119"/>
      <c r="GJ122" s="119"/>
      <c r="GK122" s="251"/>
      <c r="GL122" s="103">
        <f t="shared" si="102"/>
        <v>0</v>
      </c>
      <c r="GM122" s="124"/>
      <c r="GN122" s="104"/>
      <c r="GO122" s="104"/>
      <c r="GP122" s="104"/>
      <c r="GQ122" s="104"/>
      <c r="GR122" s="104"/>
      <c r="GS122" s="104"/>
      <c r="GT122" s="104"/>
      <c r="GU122" s="104"/>
      <c r="GV122" s="104"/>
      <c r="GW122" s="104"/>
      <c r="GX122" s="104"/>
      <c r="GY122" s="104"/>
      <c r="GZ122" s="104"/>
      <c r="HA122" s="104"/>
      <c r="HB122" s="104"/>
      <c r="HC122" s="104"/>
      <c r="HD122" s="104"/>
      <c r="HE122" s="104"/>
      <c r="HF122" s="104"/>
      <c r="HG122" s="104"/>
      <c r="HH122" s="104"/>
      <c r="HI122" s="104"/>
      <c r="HJ122" s="104"/>
      <c r="HK122" s="104"/>
      <c r="HL122" s="104"/>
      <c r="HM122" s="104"/>
      <c r="HN122" s="104"/>
      <c r="HO122" s="104"/>
      <c r="HP122" s="104"/>
      <c r="HQ122" s="64"/>
      <c r="HR122" s="64"/>
      <c r="HS122" s="64"/>
      <c r="HT122" s="64"/>
      <c r="HU122" s="64"/>
      <c r="HV122" s="64"/>
      <c r="HW122" s="105"/>
      <c r="HX122" s="64"/>
      <c r="HY122" s="280">
        <f t="shared" ref="HY122:HY125" si="150">IF(ISTEXT(EM122), VALUE(EM122), EM122)</f>
        <v>0</v>
      </c>
      <c r="HZ122" s="280">
        <f t="shared" ref="HZ122:HZ125" si="151">IF(ISTEXT(EN122), VALUE(EN122), EN122)</f>
        <v>0</v>
      </c>
      <c r="IA122" s="280">
        <f t="shared" ref="IA122:IA125" si="152">IF(ISTEXT(EO122), VALUE(EO122), EO122)</f>
        <v>0</v>
      </c>
      <c r="IB122" s="64"/>
      <c r="IC122" s="64"/>
    </row>
    <row r="123" spans="1:237" s="106" customFormat="1" ht="22.5" customHeight="1" x14ac:dyDescent="0.25">
      <c r="A123" s="368" t="s">
        <v>3288</v>
      </c>
      <c r="B123" s="369" t="s">
        <v>3289</v>
      </c>
      <c r="C123" s="375" t="s">
        <v>3193</v>
      </c>
      <c r="D123" s="371" t="s">
        <v>3290</v>
      </c>
      <c r="E123" s="371" t="s">
        <v>3291</v>
      </c>
      <c r="F123" s="376" t="s">
        <v>3181</v>
      </c>
      <c r="G123" s="376" t="s">
        <v>3182</v>
      </c>
      <c r="H123" s="373" t="s">
        <v>2819</v>
      </c>
      <c r="I123" s="374" t="s">
        <v>2819</v>
      </c>
      <c r="J123" s="421" t="s">
        <v>3183</v>
      </c>
      <c r="K123" s="422" t="s">
        <v>3186</v>
      </c>
      <c r="L123" s="329">
        <f>CONTINUA!BV123</f>
        <v>0</v>
      </c>
      <c r="M123" s="329">
        <f>CONTINUA!BW123</f>
        <v>0</v>
      </c>
      <c r="N123" s="895"/>
      <c r="O123" s="896" t="s">
        <v>3427</v>
      </c>
      <c r="P123" s="897">
        <v>0</v>
      </c>
      <c r="Q123" s="400"/>
      <c r="R123" s="401"/>
      <c r="S123" s="400"/>
      <c r="T123" s="401"/>
      <c r="U123" s="400"/>
      <c r="V123" s="401"/>
      <c r="W123" s="400"/>
      <c r="X123" s="401"/>
      <c r="Y123" s="400"/>
      <c r="Z123" s="401"/>
      <c r="AA123" s="400"/>
      <c r="AB123" s="401"/>
      <c r="AC123" s="400"/>
      <c r="AD123" s="401"/>
      <c r="AE123" s="400"/>
      <c r="AF123" s="401"/>
      <c r="AG123" s="400"/>
      <c r="AH123" s="401"/>
      <c r="AI123" s="400"/>
      <c r="AJ123" s="401"/>
      <c r="AK123" s="400"/>
      <c r="AL123" s="401"/>
      <c r="AM123" s="400"/>
      <c r="AN123" s="401"/>
      <c r="AO123" s="400"/>
      <c r="AP123" s="401"/>
      <c r="AQ123" s="400"/>
      <c r="AR123" s="401"/>
      <c r="AS123" s="400"/>
      <c r="AT123" s="401"/>
      <c r="AU123" s="400"/>
      <c r="AV123" s="401"/>
      <c r="AW123" s="400"/>
      <c r="AX123" s="401"/>
      <c r="AY123" s="400"/>
      <c r="AZ123" s="401"/>
      <c r="BA123" s="400"/>
      <c r="BB123" s="401"/>
      <c r="BC123" s="400"/>
      <c r="BD123" s="401"/>
      <c r="BE123" s="400"/>
      <c r="BF123" s="401"/>
      <c r="BG123" s="400"/>
      <c r="BH123" s="401"/>
      <c r="BI123" s="400"/>
      <c r="BJ123" s="401"/>
      <c r="BK123" s="400"/>
      <c r="BL123" s="401"/>
      <c r="BM123" s="400"/>
      <c r="BN123" s="401"/>
      <c r="BO123" s="400"/>
      <c r="BP123" s="401"/>
      <c r="BQ123" s="400"/>
      <c r="BR123" s="401"/>
      <c r="BS123" s="400"/>
      <c r="BT123" s="401"/>
      <c r="BU123" s="400"/>
      <c r="BV123" s="401"/>
      <c r="BW123" s="400"/>
      <c r="BX123" s="401"/>
      <c r="BY123" s="400"/>
      <c r="BZ123" s="401"/>
      <c r="CA123" s="400"/>
      <c r="CB123" s="401"/>
      <c r="CC123" s="400"/>
      <c r="CD123" s="401"/>
      <c r="CE123" s="400"/>
      <c r="CF123" s="401"/>
      <c r="CG123" s="400"/>
      <c r="CH123" s="401"/>
      <c r="CI123" s="400"/>
      <c r="CJ123" s="401"/>
      <c r="CK123" s="400"/>
      <c r="CL123" s="401"/>
      <c r="CM123" s="400"/>
      <c r="CN123" s="401"/>
      <c r="CO123" s="400"/>
      <c r="CP123" s="401"/>
      <c r="CQ123" s="400"/>
      <c r="CR123" s="401"/>
      <c r="CS123" s="400"/>
      <c r="CT123" s="401"/>
      <c r="CU123" s="400"/>
      <c r="CV123" s="401"/>
      <c r="CW123" s="400"/>
      <c r="CX123" s="401"/>
      <c r="CY123" s="400"/>
      <c r="CZ123" s="401"/>
      <c r="DA123" s="400"/>
      <c r="DB123" s="401"/>
      <c r="DC123" s="400"/>
      <c r="DD123" s="401"/>
      <c r="DE123" s="400"/>
      <c r="DF123" s="401"/>
      <c r="DG123" s="400"/>
      <c r="DH123" s="401"/>
      <c r="DI123" s="400"/>
      <c r="DJ123" s="401"/>
      <c r="DK123" s="400"/>
      <c r="DL123" s="401"/>
      <c r="DM123" s="400"/>
      <c r="DN123" s="401"/>
      <c r="DO123" s="400"/>
      <c r="DP123" s="401"/>
      <c r="DQ123" s="400"/>
      <c r="DR123" s="401"/>
      <c r="DS123" s="400"/>
      <c r="DT123" s="401"/>
      <c r="DU123" s="400"/>
      <c r="DV123" s="401"/>
      <c r="DW123" s="400"/>
      <c r="DX123" s="401"/>
      <c r="DY123" s="400"/>
      <c r="DZ123" s="401"/>
      <c r="EA123" s="400"/>
      <c r="EB123" s="401"/>
      <c r="EC123" s="400"/>
      <c r="ED123" s="401"/>
      <c r="EE123" s="400"/>
      <c r="EF123" s="401"/>
      <c r="EG123" s="400"/>
      <c r="EH123" s="401"/>
      <c r="EI123" s="400"/>
      <c r="EJ123" s="447"/>
      <c r="EK123" s="511"/>
      <c r="EL123" s="514"/>
      <c r="EM123" s="448"/>
      <c r="EN123" s="344"/>
      <c r="EO123" s="345"/>
      <c r="EP123" s="171">
        <f t="shared" si="95"/>
        <v>0</v>
      </c>
      <c r="EQ123" s="171">
        <f t="shared" si="96"/>
        <v>0</v>
      </c>
      <c r="ER123" s="171">
        <f t="shared" si="97"/>
        <v>0</v>
      </c>
      <c r="ES123" s="171">
        <f t="shared" si="98"/>
        <v>0</v>
      </c>
      <c r="ET123" s="171">
        <f t="shared" si="99"/>
        <v>0</v>
      </c>
      <c r="EU123" s="171">
        <f t="shared" si="100"/>
        <v>0</v>
      </c>
      <c r="EV123" s="172">
        <f t="shared" si="101"/>
        <v>0</v>
      </c>
      <c r="EW123" s="125"/>
      <c r="EX123" s="248">
        <f t="shared" si="148"/>
        <v>0</v>
      </c>
      <c r="EY123" s="174">
        <f>(L123*regular)+(M123*Cadeirantee)</f>
        <v>0</v>
      </c>
      <c r="EZ123" s="249">
        <f>SUMIF(FG123:GJ123,"&gt;0")</f>
        <v>0</v>
      </c>
      <c r="FA123" s="249">
        <f>SUMIF(FG123:GJ123,"&lt;0")+SUMIF(GN123:HP123,"&lt;0")</f>
        <v>0</v>
      </c>
      <c r="FB123" s="174">
        <v>0</v>
      </c>
      <c r="FC123" s="126">
        <f>N123*km*'VALORES TABELA'!$B$13</f>
        <v>0</v>
      </c>
      <c r="FD123" s="250">
        <f t="shared" si="149"/>
        <v>0</v>
      </c>
      <c r="FE123" s="105"/>
      <c r="FF123" s="108"/>
      <c r="FG123" s="108"/>
      <c r="FH123" s="108"/>
      <c r="FI123" s="108"/>
      <c r="FJ123" s="108"/>
      <c r="FK123" s="108"/>
      <c r="FL123" s="108"/>
      <c r="FM123" s="108"/>
      <c r="FN123" s="108"/>
      <c r="FO123" s="108"/>
      <c r="FP123" s="108"/>
      <c r="FQ123" s="108"/>
      <c r="FR123" s="108"/>
      <c r="FS123" s="108"/>
      <c r="FT123" s="108"/>
      <c r="FU123" s="108"/>
      <c r="FV123" s="108"/>
      <c r="FW123" s="108"/>
      <c r="FX123" s="108"/>
      <c r="FY123" s="108"/>
      <c r="FZ123" s="108"/>
      <c r="GA123" s="108"/>
      <c r="GB123" s="108"/>
      <c r="GC123" s="108"/>
      <c r="GD123" s="108"/>
      <c r="GE123" s="108"/>
      <c r="GF123" s="108"/>
      <c r="GG123" s="108"/>
      <c r="GH123" s="108"/>
      <c r="GI123" s="108"/>
      <c r="GJ123" s="108"/>
      <c r="GK123" s="251"/>
      <c r="GL123" s="103">
        <f t="shared" si="102"/>
        <v>0</v>
      </c>
      <c r="GM123" s="124"/>
      <c r="GN123" s="104"/>
      <c r="GO123" s="104"/>
      <c r="GP123" s="104"/>
      <c r="GQ123" s="104"/>
      <c r="GR123" s="104"/>
      <c r="GS123" s="104"/>
      <c r="GT123" s="104"/>
      <c r="GU123" s="104"/>
      <c r="GV123" s="104"/>
      <c r="GW123" s="104"/>
      <c r="GX123" s="104"/>
      <c r="GY123" s="104"/>
      <c r="GZ123" s="104"/>
      <c r="HA123" s="104"/>
      <c r="HB123" s="104"/>
      <c r="HC123" s="104"/>
      <c r="HD123" s="104"/>
      <c r="HE123" s="104"/>
      <c r="HF123" s="104"/>
      <c r="HG123" s="104"/>
      <c r="HH123" s="104"/>
      <c r="HI123" s="104"/>
      <c r="HJ123" s="104"/>
      <c r="HK123" s="104"/>
      <c r="HL123" s="104"/>
      <c r="HM123" s="104"/>
      <c r="HN123" s="104"/>
      <c r="HO123" s="104"/>
      <c r="HP123" s="104"/>
      <c r="HQ123" s="64"/>
      <c r="HR123" s="64"/>
      <c r="HS123" s="64"/>
      <c r="HT123" s="64"/>
      <c r="HU123" s="64"/>
      <c r="HV123" s="64"/>
      <c r="HW123" s="105"/>
      <c r="HX123" s="64"/>
      <c r="HY123" s="280">
        <f t="shared" si="150"/>
        <v>0</v>
      </c>
      <c r="HZ123" s="280">
        <f t="shared" si="151"/>
        <v>0</v>
      </c>
      <c r="IA123" s="280">
        <f t="shared" si="152"/>
        <v>0</v>
      </c>
      <c r="IB123" s="64"/>
      <c r="IC123" s="64"/>
    </row>
    <row r="124" spans="1:237" s="106" customFormat="1" ht="22.5" customHeight="1" x14ac:dyDescent="0.25">
      <c r="A124" s="368" t="s">
        <v>3288</v>
      </c>
      <c r="B124" s="369" t="s">
        <v>3289</v>
      </c>
      <c r="C124" s="375" t="s">
        <v>3193</v>
      </c>
      <c r="D124" s="371" t="s">
        <v>3290</v>
      </c>
      <c r="E124" s="371" t="s">
        <v>3291</v>
      </c>
      <c r="F124" s="376" t="s">
        <v>3181</v>
      </c>
      <c r="G124" s="376" t="s">
        <v>3182</v>
      </c>
      <c r="H124" s="373" t="s">
        <v>2819</v>
      </c>
      <c r="I124" s="374" t="s">
        <v>2819</v>
      </c>
      <c r="J124" s="421" t="s">
        <v>3183</v>
      </c>
      <c r="K124" s="423" t="s">
        <v>3187</v>
      </c>
      <c r="L124" s="329">
        <f>CONTINUA!BV124</f>
        <v>0</v>
      </c>
      <c r="M124" s="329">
        <f>CONTINUA!BW124</f>
        <v>0</v>
      </c>
      <c r="N124" s="895"/>
      <c r="O124" s="896" t="s">
        <v>3427</v>
      </c>
      <c r="P124" s="897">
        <v>0</v>
      </c>
      <c r="Q124" s="400"/>
      <c r="R124" s="401"/>
      <c r="S124" s="400"/>
      <c r="T124" s="401"/>
      <c r="U124" s="400"/>
      <c r="V124" s="401"/>
      <c r="W124" s="400"/>
      <c r="X124" s="401"/>
      <c r="Y124" s="400"/>
      <c r="Z124" s="401"/>
      <c r="AA124" s="400"/>
      <c r="AB124" s="401"/>
      <c r="AC124" s="400"/>
      <c r="AD124" s="401"/>
      <c r="AE124" s="400"/>
      <c r="AF124" s="401"/>
      <c r="AG124" s="400"/>
      <c r="AH124" s="401"/>
      <c r="AI124" s="400"/>
      <c r="AJ124" s="401"/>
      <c r="AK124" s="400"/>
      <c r="AL124" s="401"/>
      <c r="AM124" s="400"/>
      <c r="AN124" s="401"/>
      <c r="AO124" s="400"/>
      <c r="AP124" s="401"/>
      <c r="AQ124" s="400"/>
      <c r="AR124" s="401"/>
      <c r="AS124" s="400"/>
      <c r="AT124" s="401"/>
      <c r="AU124" s="400"/>
      <c r="AV124" s="401"/>
      <c r="AW124" s="400"/>
      <c r="AX124" s="401"/>
      <c r="AY124" s="400"/>
      <c r="AZ124" s="401"/>
      <c r="BA124" s="400"/>
      <c r="BB124" s="401"/>
      <c r="BC124" s="400"/>
      <c r="BD124" s="401"/>
      <c r="BE124" s="400"/>
      <c r="BF124" s="401"/>
      <c r="BG124" s="400"/>
      <c r="BH124" s="401"/>
      <c r="BI124" s="400"/>
      <c r="BJ124" s="401"/>
      <c r="BK124" s="400"/>
      <c r="BL124" s="401"/>
      <c r="BM124" s="400"/>
      <c r="BN124" s="401"/>
      <c r="BO124" s="400"/>
      <c r="BP124" s="401"/>
      <c r="BQ124" s="400"/>
      <c r="BR124" s="401"/>
      <c r="BS124" s="400"/>
      <c r="BT124" s="401"/>
      <c r="BU124" s="400"/>
      <c r="BV124" s="401"/>
      <c r="BW124" s="400"/>
      <c r="BX124" s="401"/>
      <c r="BY124" s="400"/>
      <c r="BZ124" s="401"/>
      <c r="CA124" s="400"/>
      <c r="CB124" s="401"/>
      <c r="CC124" s="400"/>
      <c r="CD124" s="401"/>
      <c r="CE124" s="400"/>
      <c r="CF124" s="401"/>
      <c r="CG124" s="400"/>
      <c r="CH124" s="401"/>
      <c r="CI124" s="400"/>
      <c r="CJ124" s="401"/>
      <c r="CK124" s="400"/>
      <c r="CL124" s="401"/>
      <c r="CM124" s="400"/>
      <c r="CN124" s="401"/>
      <c r="CO124" s="400"/>
      <c r="CP124" s="401"/>
      <c r="CQ124" s="400"/>
      <c r="CR124" s="401"/>
      <c r="CS124" s="400"/>
      <c r="CT124" s="401"/>
      <c r="CU124" s="400"/>
      <c r="CV124" s="401"/>
      <c r="CW124" s="400"/>
      <c r="CX124" s="401"/>
      <c r="CY124" s="400"/>
      <c r="CZ124" s="401"/>
      <c r="DA124" s="400"/>
      <c r="DB124" s="401"/>
      <c r="DC124" s="400"/>
      <c r="DD124" s="401"/>
      <c r="DE124" s="400"/>
      <c r="DF124" s="401"/>
      <c r="DG124" s="400"/>
      <c r="DH124" s="401"/>
      <c r="DI124" s="400"/>
      <c r="DJ124" s="401"/>
      <c r="DK124" s="400"/>
      <c r="DL124" s="401"/>
      <c r="DM124" s="400"/>
      <c r="DN124" s="401"/>
      <c r="DO124" s="400"/>
      <c r="DP124" s="401"/>
      <c r="DQ124" s="400"/>
      <c r="DR124" s="401"/>
      <c r="DS124" s="400"/>
      <c r="DT124" s="401"/>
      <c r="DU124" s="400"/>
      <c r="DV124" s="401"/>
      <c r="DW124" s="400"/>
      <c r="DX124" s="401"/>
      <c r="DY124" s="400"/>
      <c r="DZ124" s="401"/>
      <c r="EA124" s="400"/>
      <c r="EB124" s="401"/>
      <c r="EC124" s="400"/>
      <c r="ED124" s="401"/>
      <c r="EE124" s="400"/>
      <c r="EF124" s="401"/>
      <c r="EG124" s="400"/>
      <c r="EH124" s="401"/>
      <c r="EI124" s="400"/>
      <c r="EJ124" s="447"/>
      <c r="EK124" s="511"/>
      <c r="EL124" s="514"/>
      <c r="EM124" s="448"/>
      <c r="EN124" s="344"/>
      <c r="EO124" s="345"/>
      <c r="EP124" s="171">
        <f t="shared" si="95"/>
        <v>0</v>
      </c>
      <c r="EQ124" s="171">
        <f t="shared" si="96"/>
        <v>0</v>
      </c>
      <c r="ER124" s="171">
        <f t="shared" si="97"/>
        <v>0</v>
      </c>
      <c r="ES124" s="171">
        <f t="shared" si="98"/>
        <v>0</v>
      </c>
      <c r="ET124" s="171">
        <f t="shared" si="99"/>
        <v>0</v>
      </c>
      <c r="EU124" s="171">
        <f t="shared" si="100"/>
        <v>0</v>
      </c>
      <c r="EV124" s="172">
        <f t="shared" si="101"/>
        <v>0</v>
      </c>
      <c r="EW124" s="127"/>
      <c r="EX124" s="248">
        <f t="shared" si="148"/>
        <v>0</v>
      </c>
      <c r="EY124" s="174">
        <f>(L124*regular)+(M124*Cadeirantee)</f>
        <v>0</v>
      </c>
      <c r="EZ124" s="249">
        <f>SUMIF(FG124:GJ124,"&gt;0")</f>
        <v>0</v>
      </c>
      <c r="FA124" s="249">
        <f>SUMIF(FG124:GJ124,"&lt;0")+SUMIF(GN124:HP124,"&lt;0")</f>
        <v>0</v>
      </c>
      <c r="FB124" s="174">
        <v>0</v>
      </c>
      <c r="FC124" s="126">
        <f>N124*km*'VALORES TABELA'!$B$13</f>
        <v>0</v>
      </c>
      <c r="FD124" s="250">
        <f t="shared" si="149"/>
        <v>0</v>
      </c>
      <c r="FE124" s="105"/>
      <c r="FF124" s="118"/>
      <c r="FG124" s="118"/>
      <c r="FH124" s="118"/>
      <c r="FI124" s="118"/>
      <c r="FJ124" s="118"/>
      <c r="FK124" s="118"/>
      <c r="FL124" s="118"/>
      <c r="FM124" s="118"/>
      <c r="FN124" s="118"/>
      <c r="FO124" s="118"/>
      <c r="FP124" s="118"/>
      <c r="FQ124" s="118"/>
      <c r="FR124" s="118"/>
      <c r="FS124" s="118"/>
      <c r="FT124" s="118"/>
      <c r="FU124" s="118"/>
      <c r="FV124" s="118"/>
      <c r="FW124" s="118"/>
      <c r="FX124" s="118"/>
      <c r="FY124" s="118"/>
      <c r="FZ124" s="118"/>
      <c r="GA124" s="118"/>
      <c r="GB124" s="118"/>
      <c r="GC124" s="118"/>
      <c r="GD124" s="118"/>
      <c r="GE124" s="118"/>
      <c r="GF124" s="118"/>
      <c r="GG124" s="118"/>
      <c r="GH124" s="118"/>
      <c r="GI124" s="118"/>
      <c r="GJ124" s="118"/>
      <c r="GK124" s="252"/>
      <c r="GL124" s="103">
        <f t="shared" si="102"/>
        <v>0</v>
      </c>
      <c r="GM124" s="124"/>
      <c r="GN124" s="104"/>
      <c r="GO124" s="104"/>
      <c r="GP124" s="104"/>
      <c r="GQ124" s="104"/>
      <c r="GR124" s="104"/>
      <c r="GS124" s="104"/>
      <c r="GT124" s="104"/>
      <c r="GU124" s="104"/>
      <c r="GV124" s="104"/>
      <c r="GW124" s="104"/>
      <c r="GX124" s="104"/>
      <c r="GY124" s="104"/>
      <c r="GZ124" s="104"/>
      <c r="HA124" s="104"/>
      <c r="HB124" s="104"/>
      <c r="HC124" s="104"/>
      <c r="HD124" s="104"/>
      <c r="HE124" s="104"/>
      <c r="HF124" s="104"/>
      <c r="HG124" s="104"/>
      <c r="HH124" s="104"/>
      <c r="HI124" s="104"/>
      <c r="HJ124" s="104"/>
      <c r="HK124" s="104"/>
      <c r="HL124" s="104"/>
      <c r="HM124" s="104"/>
      <c r="HN124" s="104"/>
      <c r="HO124" s="104"/>
      <c r="HP124" s="104"/>
      <c r="HQ124" s="64"/>
      <c r="HR124" s="65"/>
      <c r="HS124" s="65"/>
      <c r="HT124" s="65"/>
      <c r="HU124" s="65"/>
      <c r="HV124" s="65"/>
      <c r="HW124" s="105"/>
      <c r="HX124" s="65"/>
      <c r="HY124" s="280">
        <f t="shared" si="150"/>
        <v>0</v>
      </c>
      <c r="HZ124" s="280">
        <f t="shared" si="151"/>
        <v>0</v>
      </c>
      <c r="IA124" s="280">
        <f t="shared" si="152"/>
        <v>0</v>
      </c>
      <c r="IB124" s="65"/>
      <c r="IC124" s="65"/>
    </row>
    <row r="125" spans="1:237" s="106" customFormat="1" ht="22.5" customHeight="1" thickBot="1" x14ac:dyDescent="0.3">
      <c r="A125" s="377" t="s">
        <v>3288</v>
      </c>
      <c r="B125" s="378" t="s">
        <v>3289</v>
      </c>
      <c r="C125" s="379" t="s">
        <v>3193</v>
      </c>
      <c r="D125" s="380" t="s">
        <v>3290</v>
      </c>
      <c r="E125" s="380" t="s">
        <v>3291</v>
      </c>
      <c r="F125" s="381" t="s">
        <v>3181</v>
      </c>
      <c r="G125" s="381" t="s">
        <v>3182</v>
      </c>
      <c r="H125" s="382" t="s">
        <v>2819</v>
      </c>
      <c r="I125" s="383" t="s">
        <v>2819</v>
      </c>
      <c r="J125" s="421" t="s">
        <v>3183</v>
      </c>
      <c r="K125" s="424" t="s">
        <v>60</v>
      </c>
      <c r="L125" s="329">
        <f>CONTINUA!BV125</f>
        <v>0</v>
      </c>
      <c r="M125" s="329">
        <f>CONTINUA!BW125</f>
        <v>0</v>
      </c>
      <c r="N125" s="895"/>
      <c r="O125" s="896" t="s">
        <v>3427</v>
      </c>
      <c r="P125" s="897">
        <v>0</v>
      </c>
      <c r="Q125" s="400"/>
      <c r="R125" s="401"/>
      <c r="S125" s="400"/>
      <c r="T125" s="401"/>
      <c r="U125" s="400"/>
      <c r="V125" s="401"/>
      <c r="W125" s="400"/>
      <c r="X125" s="401"/>
      <c r="Y125" s="400"/>
      <c r="Z125" s="401"/>
      <c r="AA125" s="400"/>
      <c r="AB125" s="401"/>
      <c r="AC125" s="400"/>
      <c r="AD125" s="401"/>
      <c r="AE125" s="400"/>
      <c r="AF125" s="401"/>
      <c r="AG125" s="400"/>
      <c r="AH125" s="401"/>
      <c r="AI125" s="400"/>
      <c r="AJ125" s="401"/>
      <c r="AK125" s="400"/>
      <c r="AL125" s="401"/>
      <c r="AM125" s="400"/>
      <c r="AN125" s="401"/>
      <c r="AO125" s="400"/>
      <c r="AP125" s="401"/>
      <c r="AQ125" s="400"/>
      <c r="AR125" s="401"/>
      <c r="AS125" s="400"/>
      <c r="AT125" s="401"/>
      <c r="AU125" s="400"/>
      <c r="AV125" s="401"/>
      <c r="AW125" s="400"/>
      <c r="AX125" s="401"/>
      <c r="AY125" s="400"/>
      <c r="AZ125" s="401"/>
      <c r="BA125" s="400"/>
      <c r="BB125" s="401"/>
      <c r="BC125" s="400"/>
      <c r="BD125" s="401"/>
      <c r="BE125" s="400"/>
      <c r="BF125" s="401"/>
      <c r="BG125" s="400"/>
      <c r="BH125" s="401"/>
      <c r="BI125" s="400"/>
      <c r="BJ125" s="401"/>
      <c r="BK125" s="400"/>
      <c r="BL125" s="401"/>
      <c r="BM125" s="400"/>
      <c r="BN125" s="401"/>
      <c r="BO125" s="400"/>
      <c r="BP125" s="401"/>
      <c r="BQ125" s="400"/>
      <c r="BR125" s="401"/>
      <c r="BS125" s="400"/>
      <c r="BT125" s="401"/>
      <c r="BU125" s="400"/>
      <c r="BV125" s="401"/>
      <c r="BW125" s="400"/>
      <c r="BX125" s="401"/>
      <c r="BY125" s="400"/>
      <c r="BZ125" s="401"/>
      <c r="CA125" s="400"/>
      <c r="CB125" s="401"/>
      <c r="CC125" s="400"/>
      <c r="CD125" s="401"/>
      <c r="CE125" s="400"/>
      <c r="CF125" s="401"/>
      <c r="CG125" s="400"/>
      <c r="CH125" s="401"/>
      <c r="CI125" s="400"/>
      <c r="CJ125" s="401"/>
      <c r="CK125" s="400"/>
      <c r="CL125" s="401"/>
      <c r="CM125" s="400"/>
      <c r="CN125" s="401"/>
      <c r="CO125" s="400"/>
      <c r="CP125" s="401"/>
      <c r="CQ125" s="400"/>
      <c r="CR125" s="401"/>
      <c r="CS125" s="400"/>
      <c r="CT125" s="401"/>
      <c r="CU125" s="400"/>
      <c r="CV125" s="401"/>
      <c r="CW125" s="400"/>
      <c r="CX125" s="401"/>
      <c r="CY125" s="400"/>
      <c r="CZ125" s="401"/>
      <c r="DA125" s="400"/>
      <c r="DB125" s="401"/>
      <c r="DC125" s="400"/>
      <c r="DD125" s="401"/>
      <c r="DE125" s="400"/>
      <c r="DF125" s="401"/>
      <c r="DG125" s="400"/>
      <c r="DH125" s="401"/>
      <c r="DI125" s="400"/>
      <c r="DJ125" s="401"/>
      <c r="DK125" s="400"/>
      <c r="DL125" s="401"/>
      <c r="DM125" s="400"/>
      <c r="DN125" s="401"/>
      <c r="DO125" s="400"/>
      <c r="DP125" s="401"/>
      <c r="DQ125" s="400"/>
      <c r="DR125" s="401"/>
      <c r="DS125" s="400"/>
      <c r="DT125" s="401"/>
      <c r="DU125" s="400"/>
      <c r="DV125" s="401"/>
      <c r="DW125" s="400"/>
      <c r="DX125" s="401"/>
      <c r="DY125" s="400"/>
      <c r="DZ125" s="401"/>
      <c r="EA125" s="400"/>
      <c r="EB125" s="401"/>
      <c r="EC125" s="400"/>
      <c r="ED125" s="401"/>
      <c r="EE125" s="400"/>
      <c r="EF125" s="401"/>
      <c r="EG125" s="400"/>
      <c r="EH125" s="401"/>
      <c r="EI125" s="400"/>
      <c r="EJ125" s="447"/>
      <c r="EK125" s="512"/>
      <c r="EL125" s="515"/>
      <c r="EM125" s="450"/>
      <c r="EN125" s="348"/>
      <c r="EO125" s="348"/>
      <c r="EP125" s="179">
        <f t="shared" si="95"/>
        <v>0</v>
      </c>
      <c r="EQ125" s="179">
        <f t="shared" si="96"/>
        <v>0</v>
      </c>
      <c r="ER125" s="179">
        <f t="shared" si="97"/>
        <v>0</v>
      </c>
      <c r="ES125" s="179">
        <f t="shared" si="98"/>
        <v>0</v>
      </c>
      <c r="ET125" s="179">
        <f t="shared" si="99"/>
        <v>0</v>
      </c>
      <c r="EU125" s="179">
        <f t="shared" si="100"/>
        <v>0</v>
      </c>
      <c r="EV125" s="172">
        <f t="shared" si="101"/>
        <v>0</v>
      </c>
      <c r="EW125" s="253"/>
      <c r="EX125" s="254">
        <v>0</v>
      </c>
      <c r="EY125" s="180">
        <v>0</v>
      </c>
      <c r="EZ125" s="255">
        <v>0</v>
      </c>
      <c r="FA125" s="255">
        <v>0</v>
      </c>
      <c r="FB125" s="180">
        <f>SUM(FF125:GI125)/2</f>
        <v>0</v>
      </c>
      <c r="FC125" s="256">
        <f>N125*km*'VALORES TABELA'!$B$13</f>
        <v>0</v>
      </c>
      <c r="FD125" s="250">
        <f t="shared" si="149"/>
        <v>0</v>
      </c>
      <c r="FE125" s="257"/>
      <c r="FF125" s="181">
        <f>((Q125+S125)*Percapita)+((R125+T125)*Cadeirante)</f>
        <v>0</v>
      </c>
      <c r="FG125" s="181">
        <f>((U125+W125)*Percapita/30*FG$4)+((V125+X125)*Cadeirante/30*FG$4)</f>
        <v>0</v>
      </c>
      <c r="FH125" s="181">
        <f>((Y125+AA125)*Percapita/30*FH$4)+((Z125+AB125)*Cadeirante/30*FH$4)</f>
        <v>0</v>
      </c>
      <c r="FI125" s="181">
        <f>((AC125+AE125)*Percapita/30*FI$4)+((AD125+AF125)*Cadeirante/30*FI$4)</f>
        <v>0</v>
      </c>
      <c r="FJ125" s="181">
        <f>((AG125+AI125)*Percapita/30*FJ$4)+((AH125+AJ125)*Cadeirante/30*FJ$4)</f>
        <v>0</v>
      </c>
      <c r="FK125" s="181">
        <f>((AK125+AM125)*Percapita/30*FK$4)+((AL125+AN125)*Cadeirante/30*FK$4)</f>
        <v>0</v>
      </c>
      <c r="FL125" s="181">
        <f>((AO125+AQ125)*Percapita/30*FL$4)+((AP125+AR125)*Cadeirante/30*FL$4)</f>
        <v>0</v>
      </c>
      <c r="FM125" s="181">
        <f>((AS125+AU125)*Percapita/30*FM$4)+((AT125+AV125)*Cadeirante/30*FM$4)</f>
        <v>0</v>
      </c>
      <c r="FN125" s="181">
        <f>((AW125+AY125)*Percapita/30*FN$4)+((AX125+AZ125)*Cadeirante/30*FN$4)</f>
        <v>0</v>
      </c>
      <c r="FO125" s="181">
        <f>((BA125+BC125)*Percapita/30*FO$4)+((BB125+BD125)*Cadeirante/30*FO$4)</f>
        <v>0</v>
      </c>
      <c r="FP125" s="181">
        <f>((BE125+BG125)*Percapita/30*FP$4)+((BF125+BH125)*Cadeirante/30*FP$4)</f>
        <v>0</v>
      </c>
      <c r="FQ125" s="181">
        <f>((BI125+BK125)*Percapita/30*FQ$4)+((BJ125+BL125)*Cadeirante/30*FQ$4)</f>
        <v>0</v>
      </c>
      <c r="FR125" s="181">
        <f>((BM125+BO125)*Percapita/30*FR$4)+((BN125+BP125)*Cadeirante/30*FR$4)</f>
        <v>0</v>
      </c>
      <c r="FS125" s="181">
        <f>((BQ125+BS125)*Percapita/30*FS$4)+((BR125+BT125)*Cadeirante/30*FS$4)</f>
        <v>0</v>
      </c>
      <c r="FT125" s="181">
        <f>((BU125+BW125)*Percapita/30*FT$4)+((BV125+BX125)*Cadeirante/30*FT$4)</f>
        <v>0</v>
      </c>
      <c r="FU125" s="181">
        <f>((BY125+CA125)*Percapita/30*FU$4)+((BZ125+CB125)*Cadeirante/30*FU$4)</f>
        <v>0</v>
      </c>
      <c r="FV125" s="181">
        <f>((CC125+CE125)*Percapita/30*FV$4)+((CD125+CF125)*Cadeirante/30*FV$4)</f>
        <v>0</v>
      </c>
      <c r="FW125" s="181">
        <f>((CG125+CI125)*Percapita/30*FW$4)+((CI125+CK125)*Cadeirante/30*FW$4)</f>
        <v>0</v>
      </c>
      <c r="FX125" s="181">
        <f>((CK125+CM125)*Percapita/30*FX$4)+((CL125+CN125)*Cadeirante/30*FX$4)</f>
        <v>0</v>
      </c>
      <c r="FY125" s="181">
        <f>((CO125+CQ125)*Percapita/30*FY$4)+((CP125+CR125)*Cadeirante/30*FY$4)</f>
        <v>0</v>
      </c>
      <c r="FZ125" s="181">
        <f>((CS125+CU125)*Percapita/30*FZ$4)+((CT125+CV125)*Cadeirante/30*FZ$4)</f>
        <v>0</v>
      </c>
      <c r="GA125" s="181">
        <f>((CW125+CY125)*Percapita/30*GA$4)+((CX125+CZ125)*Cadeirante/30*GA$4)</f>
        <v>0</v>
      </c>
      <c r="GB125" s="181">
        <f>((DA125+DC125)*Percapita/30*GB$4)+((DB125+DD125)*Cadeirante/30*GB$4)</f>
        <v>0</v>
      </c>
      <c r="GC125" s="181">
        <f>((DE125+DG125)*Percapita/30*GC$4)+((DF125+DH125)*Cadeirante/30*GC$4)</f>
        <v>0</v>
      </c>
      <c r="GD125" s="181">
        <f>((DI125+DK125)*Percapita/30*GD$4)+((DJ125+DL125)*Cadeirante/30*GD$4)</f>
        <v>0</v>
      </c>
      <c r="GE125" s="181">
        <f>((DM125+DO125)*Percapita/30*GE$4)+((DN125+DP125)*Cadeirante/30*GE$4)</f>
        <v>0</v>
      </c>
      <c r="GF125" s="181">
        <f>((DQ125+DS125)*Percapita/30*GF$4)+((DR125+DT125)*Cadeirante/30*GF$4)</f>
        <v>0</v>
      </c>
      <c r="GG125" s="181">
        <f>((DU125+DW125)*Percapita/30*GG$4)+((DV125+DX125)*Cadeirante/30*GG$4)</f>
        <v>0</v>
      </c>
      <c r="GH125" s="181">
        <f>((DY125+EA125)*Percapita/30*GH$4)+((DZ125+EB125)*Cadeirante/30*GH$4)</f>
        <v>0</v>
      </c>
      <c r="GI125" s="181">
        <f>((EC125+EE125)*Percapita/30*GI$4)+((ED125+EF125)*Cadeirante/30*GI$4)</f>
        <v>0</v>
      </c>
      <c r="GJ125" s="181">
        <f>((EG125+EI125)*Percapita)+((EH125+EJ125)*Cadeirante)</f>
        <v>0</v>
      </c>
      <c r="GK125" s="258"/>
      <c r="GL125" s="103">
        <f t="shared" si="102"/>
        <v>0</v>
      </c>
      <c r="GM125" s="124"/>
      <c r="GN125" s="182"/>
      <c r="GO125" s="182"/>
      <c r="GP125" s="182"/>
      <c r="GQ125" s="182"/>
      <c r="GR125" s="182"/>
      <c r="GS125" s="182"/>
      <c r="GT125" s="182"/>
      <c r="GU125" s="182"/>
      <c r="GV125" s="182"/>
      <c r="GW125" s="182"/>
      <c r="GX125" s="182"/>
      <c r="GY125" s="182"/>
      <c r="GZ125" s="182"/>
      <c r="HA125" s="182"/>
      <c r="HB125" s="182"/>
      <c r="HC125" s="182"/>
      <c r="HD125" s="182"/>
      <c r="HE125" s="182"/>
      <c r="HF125" s="182"/>
      <c r="HG125" s="182"/>
      <c r="HH125" s="182"/>
      <c r="HI125" s="182"/>
      <c r="HJ125" s="182"/>
      <c r="HK125" s="182"/>
      <c r="HL125" s="182"/>
      <c r="HM125" s="182"/>
      <c r="HN125" s="182"/>
      <c r="HO125" s="182"/>
      <c r="HP125" s="259"/>
      <c r="HQ125" s="64"/>
      <c r="HW125" s="257"/>
      <c r="HY125" s="280">
        <f t="shared" si="150"/>
        <v>0</v>
      </c>
      <c r="HZ125" s="280">
        <f t="shared" si="151"/>
        <v>0</v>
      </c>
      <c r="IA125" s="280">
        <f t="shared" si="152"/>
        <v>0</v>
      </c>
    </row>
    <row r="126" spans="1:237" s="106" customFormat="1" ht="22.5" customHeight="1" x14ac:dyDescent="0.25">
      <c r="A126" t="s">
        <v>3292</v>
      </c>
      <c r="B126" s="522" t="s">
        <v>3293</v>
      </c>
      <c r="C126" s="523">
        <v>1</v>
      </c>
      <c r="D126" s="524" t="s">
        <v>3294</v>
      </c>
      <c r="E126" s="524" t="s">
        <v>3295</v>
      </c>
      <c r="F126" s="525" t="s">
        <v>3181</v>
      </c>
      <c r="G126" s="525" t="s">
        <v>3182</v>
      </c>
      <c r="H126" s="350" t="s">
        <v>2820</v>
      </c>
      <c r="I126" s="351" t="s">
        <v>2820</v>
      </c>
      <c r="J126" s="409" t="s">
        <v>3183</v>
      </c>
      <c r="K126" s="410" t="s">
        <v>3184</v>
      </c>
      <c r="L126" s="329">
        <f>CONTINUA!BV126</f>
        <v>0</v>
      </c>
      <c r="M126" s="329">
        <f>CONTINUA!BW126</f>
        <v>0</v>
      </c>
      <c r="N126" s="895"/>
      <c r="O126" s="896" t="s">
        <v>3428</v>
      </c>
      <c r="P126" s="897">
        <v>0</v>
      </c>
      <c r="Q126" s="400">
        <v>49</v>
      </c>
      <c r="R126" s="401"/>
      <c r="S126" s="400"/>
      <c r="T126" s="401"/>
      <c r="U126" s="400"/>
      <c r="V126" s="401"/>
      <c r="W126" s="400"/>
      <c r="X126" s="401"/>
      <c r="Y126" s="400"/>
      <c r="Z126" s="401"/>
      <c r="AA126" s="400"/>
      <c r="AB126" s="401"/>
      <c r="AC126" s="400"/>
      <c r="AD126" s="401"/>
      <c r="AE126" s="400"/>
      <c r="AF126" s="401"/>
      <c r="AG126" s="400"/>
      <c r="AH126" s="401"/>
      <c r="AI126" s="400"/>
      <c r="AJ126" s="401"/>
      <c r="AK126" s="400"/>
      <c r="AL126" s="401"/>
      <c r="AM126" s="400"/>
      <c r="AN126" s="401"/>
      <c r="AO126" s="400"/>
      <c r="AP126" s="401"/>
      <c r="AQ126" s="400"/>
      <c r="AR126" s="401"/>
      <c r="AS126" s="400"/>
      <c r="AT126" s="401"/>
      <c r="AU126" s="400"/>
      <c r="AV126" s="401"/>
      <c r="AW126" s="400"/>
      <c r="AX126" s="401"/>
      <c r="AY126" s="400"/>
      <c r="AZ126" s="401"/>
      <c r="BA126" s="400"/>
      <c r="BB126" s="401"/>
      <c r="BC126" s="400"/>
      <c r="BD126" s="401"/>
      <c r="BE126" s="400"/>
      <c r="BF126" s="401"/>
      <c r="BG126" s="400"/>
      <c r="BH126" s="401"/>
      <c r="BI126" s="400"/>
      <c r="BJ126" s="401"/>
      <c r="BK126" s="400"/>
      <c r="BL126" s="401"/>
      <c r="BM126" s="400"/>
      <c r="BN126" s="401"/>
      <c r="BO126" s="400"/>
      <c r="BP126" s="401"/>
      <c r="BQ126" s="400">
        <v>-1</v>
      </c>
      <c r="BR126" s="401"/>
      <c r="BS126" s="400"/>
      <c r="BT126" s="401"/>
      <c r="BU126" s="400"/>
      <c r="BV126" s="401"/>
      <c r="BW126" s="400"/>
      <c r="BX126" s="401"/>
      <c r="BY126" s="400"/>
      <c r="BZ126" s="401"/>
      <c r="CA126" s="400"/>
      <c r="CB126" s="401"/>
      <c r="CC126" s="400"/>
      <c r="CD126" s="401"/>
      <c r="CE126" s="400"/>
      <c r="CF126" s="401"/>
      <c r="CG126" s="400"/>
      <c r="CH126" s="401"/>
      <c r="CI126" s="400"/>
      <c r="CJ126" s="401"/>
      <c r="CK126" s="400"/>
      <c r="CL126" s="401"/>
      <c r="CM126" s="400"/>
      <c r="CN126" s="401"/>
      <c r="CO126" s="400"/>
      <c r="CP126" s="401"/>
      <c r="CQ126" s="400"/>
      <c r="CR126" s="401"/>
      <c r="CS126" s="400"/>
      <c r="CT126" s="401"/>
      <c r="CU126" s="400"/>
      <c r="CV126" s="401"/>
      <c r="CW126" s="400"/>
      <c r="CX126" s="401"/>
      <c r="CY126" s="400"/>
      <c r="CZ126" s="401"/>
      <c r="DA126" s="400"/>
      <c r="DB126" s="401"/>
      <c r="DC126" s="400"/>
      <c r="DD126" s="401"/>
      <c r="DE126" s="400"/>
      <c r="DF126" s="401"/>
      <c r="DG126" s="400"/>
      <c r="DH126" s="401"/>
      <c r="DI126" s="400"/>
      <c r="DJ126" s="401"/>
      <c r="DK126" s="400"/>
      <c r="DL126" s="401"/>
      <c r="DM126" s="400"/>
      <c r="DN126" s="401"/>
      <c r="DO126" s="400"/>
      <c r="DP126" s="401"/>
      <c r="DQ126" s="400"/>
      <c r="DR126" s="401"/>
      <c r="DS126" s="400"/>
      <c r="DT126" s="401"/>
      <c r="DU126" s="400"/>
      <c r="DV126" s="401"/>
      <c r="DW126" s="400"/>
      <c r="DX126" s="401"/>
      <c r="DY126" s="400"/>
      <c r="DZ126" s="401"/>
      <c r="EA126" s="400"/>
      <c r="EB126" s="401"/>
      <c r="EC126" s="400"/>
      <c r="ED126" s="401"/>
      <c r="EE126" s="400"/>
      <c r="EF126" s="401"/>
      <c r="EG126" s="400"/>
      <c r="EH126" s="401"/>
      <c r="EI126" s="400"/>
      <c r="EJ126" s="447"/>
      <c r="EK126" s="510"/>
      <c r="EL126" s="513"/>
      <c r="EM126" s="520"/>
      <c r="EN126" s="520"/>
      <c r="EO126" s="520"/>
      <c r="EP126" s="171">
        <f t="shared" si="95"/>
        <v>49</v>
      </c>
      <c r="EQ126" s="171">
        <f t="shared" si="96"/>
        <v>-1</v>
      </c>
      <c r="ER126" s="171">
        <f t="shared" si="97"/>
        <v>0</v>
      </c>
      <c r="ES126" s="171">
        <f t="shared" si="98"/>
        <v>0</v>
      </c>
      <c r="ET126" s="171">
        <f t="shared" si="99"/>
        <v>0</v>
      </c>
      <c r="EU126" s="171">
        <f t="shared" si="100"/>
        <v>0</v>
      </c>
      <c r="EV126" s="172">
        <f t="shared" si="101"/>
        <v>48</v>
      </c>
      <c r="EW126" s="367">
        <f>IF(C126=4,IF(MAX(Q126:EJ128)&gt;0,(Especiall/30*(IF(($G126-$F126)=($G$5-$F$5),30,IF(DAY($G126)=31,($G126-$F126),($G126-$F126)+1)))),0),0)</f>
        <v>0</v>
      </c>
      <c r="EX126" s="248">
        <f t="shared" ref="EX126:EX129" si="153">FF126</f>
        <v>20205.11</v>
      </c>
      <c r="EY126" s="174">
        <f>(L126*regular)+(M126*Cadeirantee)</f>
        <v>0</v>
      </c>
      <c r="EZ126" s="249">
        <f>SUMIF(FG126:GJ126,"&gt;0")</f>
        <v>0</v>
      </c>
      <c r="FA126" s="249">
        <f>SUMIF(FG126:GJ126,"&lt;0")+SUMIF(GN126:HP126,"&lt;0")</f>
        <v>-218.29700000000003</v>
      </c>
      <c r="FB126" s="174">
        <v>0</v>
      </c>
      <c r="FC126" s="175">
        <f>N126*km*'VALORES TABELA'!$B$13</f>
        <v>0</v>
      </c>
      <c r="FD126" s="250">
        <f>GL126</f>
        <v>0</v>
      </c>
      <c r="FE126" s="176">
        <f>(EW126+EW127+EW128+EW129+EX126+EX127+EX128+EX129+EY126+EY127+EY128+EY129+EY130+EZ126+EZ127+EZ128+EZ129+FA126+FA127+FA128+FA129+FC126+FC127+FC128+FC129+HY126-HZ126-IA126+FD126+FD127+FD128+FD129+FB130)</f>
        <v>19986.813000000002</v>
      </c>
      <c r="FF126" s="177">
        <f>IF(C126=4,SUM(Q126+Q127+Q128+S126+S127+S128)*Percapita/30*FF$4+(R126+R127+R128+T126+T127+T128)*Cadeirante/30*FF$4,IF(C126=3,IF(Q129+S129=10,Fixo/30*FF$4+(Q126+Q127+Q128+S126+S127+S128)*Percapita/30*FF$4+(R129+T129)*Cadeirante/30*FF$4,IF(Q129+S129&lt;=9,(Q129+S129)*Crechee/30*FF$4)+(R129+T129)*Cadeirante/30*FF$4+(Q126+Q127+Q128+S126+S127+S128)*Percapita/30*FF$4)+IF(Q129+S129&gt;=11,Fixo/30*FF$4+(Q129+S129-10)*Crechee/30*FF$4,0),IF(C126=2,IF(R126+R127+R128+R129+T126+T127+T128+T129=1,Cadeirante/30*FF$4,IF(R126+R127+R128+R129+T126+T127+T128+T129=2,Fixo/30*FF$4,IF(R126+R127+R128+R129+T126+T127+T128+T129&gt;2,Fixo/30*FF$4+(R126+R127+R128+R129+T126+T127+T128+T129-2)*Cadeirante/30*FF$4)))+(Q126+Q127+Q128+S126+S127+S128)*Percapita/30*FF$4+(Q129+S129)*Crechee/30*FF$4,IF(C126=1,IF(Q126+Q127+Q128+R126+R127+R128+S126+S127+S128+T126+T127+T128&lt;=15,(Q126+Q127+Q128+S126+S127+S128)*Percapita/30*FF$4,IF(Q126+Q127+Q128+R126+R127+R128+S126+S127+S128+T126+T127+T128&gt;=16,Fixo/30*FF$4+(Q126+Q127+Q128+R126+R127+R128+S126+S127+S128+T126+T127-16)*Percapita/30*FF$4))))))</f>
        <v>20205.11</v>
      </c>
      <c r="FG126" s="177">
        <f>IF(C126=4,SUM(U126+U127+U128+W126+W127+W128)*Percapita/30*FG$4+(V126+V127+V128+X126+X127+X128)*Cadeirante/30*FG$4,IF(C126=3,IF(U129+W129=10,Fixo/30*FG$4+(U126+U127+U128+W126+W127+W128)*Percapita/30*FG$4+(V129+X129)*Cadeirante/30*FG$4,IF(U129+W129&lt;=9,(U129+W129)*Crechee/30*FG$4)+(V129+X129)*Cadeirante/30*FG$4+(U126+U127+U128+W126+W127+W128)*Percapita/30*FG$4)+IF(U129+W129&gt;=11,Fixo/30*FG$4+(U129+W129-10)*Crechee/30*FG$4,0),IF(C126=2,IF(V126+V127+V128+V129+X126+X127+X128+X129=1,Cadeirante/30*FG$4,IF(V126+V127+V128+V129+X126+X127+X128+X129=2,Fixo/30*FG$4,IF(V126+V127+V128+V129+X126+X127+X128+X129&gt;2,Fixo/30*FG$4+(V126+V127+V128+V129+X126+X127+X128+X129-2)*Cadeirante/30*FG$4)))+(U126+U127+U128+W126+W127+W128)*Percapita/30*FG$4+(U129+W129)*Crechee/30*FG$4,IF(C126=1,IF(U126+U127+U128+V126+V127+V128+W126+W127+W128+X126+X127+X128&lt;=15,(U126+U127+U128+W126+W127+W128)*Percapita/30*FG$4,IF(U126+U127+U128+V126+V127+V128+W126+W127+W128+X126+X127+X128&gt;=16,Fixo/30*FG$4+(U126+U127+U128+V126+V127+V128+W126+W127+W128+X126+X127-16)*Percapita/30*FG$4))))))</f>
        <v>0</v>
      </c>
      <c r="FH126" s="177">
        <f>IF(C126=4,SUM(Y126+Y127+Y128+AA126+AA127+AA128)*Percapita/30*FH$4+(Z126+Z127+Z128+AB126+AB127+AB128)*Cadeirante/30*FH$4,IF(C126=3,IF(Y129+AA129=10,Fixo/30*FH$4+(Y126+Y127+Y128+AA126+AA127+AA128)*Percapita/30*FH$4+(Z129+AB129)*Cadeirante/30*FH$4,IF(Y129+AA129&lt;=9,(Y129+AA129)*Crechee/30*FH$4)+(Z129+AB129)*Cadeirante/30*FH$4+(Y126+Y127+Y128+AA126+AA127+AA128)*Percapita/30*FH$4)+IF(Y129+AA129&gt;=11,Fixo/30*FH$4+(Y129+AA129-10)*Crechee/30*FH$4,0),IF(C126=2,IF(Z126+Z127+Z128+Z129+AB126+AB127+AB128+AB129=1,Cadeirante/30*FH$4,IF(Z126+Z127+Z128+Z129+AB126+AB127+AB128+AB129=2,Fixo/30*FH$4,IF(Z126+Z127+Z128+Z129+AB126+AB127+AB128+AB129&gt;2,Fixo/30*FH$4+(Z126+Z127+Z128+Z129+AB126+AB127+AB128+AB129-2)*Cadeirante/30*FH$4)))+(Y126+Y127+Y128+AA126+AA127+AA128)*Percapita/30*FH$4+(Y129+AA129)*Crechee/30*FH$4,IF(C126=1,IF(Y126+Y127+Y128+Z126+Z127+Z128+AA126+AA127+AA128+AB126+AB127+AB128&lt;=15,(Y126+Y127+Y128+AA126+AA127+AA128)*Percapita/30*FH$4,IF(Y126+Y127+Y128+Z126+Z127+Z128+AA126+AA127+AA128+AB126+AB127+AB128&gt;=16,Fixo/30*FH$4+(Y126+Y127+Y128+Z126+Z127+Z128+AA126+AA127+AA128+AB126+AB127-16)*Percapita/30*FH$4))))))</f>
        <v>0</v>
      </c>
      <c r="FI126" s="177">
        <f>IF(C126=4,SUM(AC126+AC127+AC128+AE126+AE127+AE128)*Percapita/30*FI$4+(AD126+AD127+AD128+AF126+AF127+AF128)*Cadeirante/30*FI$4,IF(C126=3,IF(AC129+AE129=10,Fixo/30*FI$4+(AC126+AC127+AC128+AE126+AE127+AE128)*Percapita/30*FI$4+(AD129+AF129)*Cadeirante/30*FI$4,IF(AC129+AE129&lt;=9,(AC129+AE129)*Crechee/30*FI$4)+(AD129+AF129)*Cadeirante/30*FI$4+(AC126+AC127+AC128+AE126+AE127+AE128)*Percapita/30*FI$4)+IF(AC129+AE129&gt;=11,Fixo/30*FI$4+(AC129+AE129-10)*Crechee/30*FI$4,0),IF(C126=2,IF(AD126+AD127+AD128+AD129+AF126+AF127+AF128+AF129=1,Cadeirante/30*FI$4,IF(AD126+AD127+AD128+AD129+AF126+AF127+AF128+AF129=2,Fixo/30*FI$4,IF(AD126+AD127+AD128+AD129+AF126+AF127+AF128+AF129&gt;2,Fixo/30*FI$4+(AD126+AD127+AD128+AD129+AF126+AF127+AF128+AF129-2)*Cadeirante/30*FI$4)))+(AC126+AC127+AC128+AE126+AE127+AE128)*Percapita/30*FI$4+(AC129+AE129)*Crechee/30*FI$4,IF(C126=1,IF(AC126+AC127+AC128+AD126+AD127+AD128+AE126+AE127+AE128+AF126+AF127+AF128&lt;=15,(AC126+AC127+AC128+AE126+AE127+AE128)*Percapita/30*FI$4,IF(AC126+AC127+AC128+AD126+AD127+AD128+AE126+AE127+AE128+AF126+AF127+AF128&gt;=16,Fixo/30*FI$4+(AC126+AC127+AC128+AD126+AD127+AD128+AE126+AE127+AE128+AF126+AF127-16)*Percapita/30*FI$4))))))</f>
        <v>0</v>
      </c>
      <c r="FJ126" s="177">
        <f>IF(C126=4,SUM(AG126+AG127+AG128+AI126+AI127+AI128)*Percapita/30*FJ$4+(AH126+AH127+AH128+AJ126+AJ127+AJ128)*Cadeirante/30*FJ$4,IF(C126=3,IF(AG129+AI129=10,Fixo/30*FJ$4+(AG126+AG127+AG128+AI126+AI127+AI128)*Percapita/30*FJ$4+(AH129+AJ129)*Cadeirante/30*FJ$4,IF(AG129+AI129&lt;=9,(AG129+AI129)*Crechee/30*FJ$4)+(AH129+AJ129)*Cadeirante/30*FJ$4+(AG126+AG127+AG128+AI126+AI127+AI128)*Percapita/30*FJ$4)+IF(AG129+AI129&gt;=11,Fixo/30*FJ$4+(AG129+AI129-10)*Crechee/30*FJ$4,0),IF(C126=2,IF(AH126+AH127+AH128+AH129+AJ126+AJ127+AJ128+AJ129=1,Cadeirante/30*FJ$4,IF(AH126+AH127+AH128+AH129+AJ126+AJ127+AJ128+AJ129=2,Fixo/30*FJ$4,IF(AH126+AH127+AH128+AH129+AJ126+AJ127+AJ128+AJ129&gt;2,Fixo/30*FJ$4+(AH126+AH127+AH128+AH129+AJ126+AJ127+AJ128+AJ129-2)*Cadeirante/30*FJ$4)))+(AG126+AG127+AG128+AI126+AI127+AI128)*Percapita/30*FJ$4+(AG129+AI129)*Crechee/30*FJ$4,IF(C126=1,IF(AG126+AG127+AG128+AH126+AH127+AH128+AI126+AI127+AI128+AJ126+AJ127+AJ128&lt;=15,(AG126+AG127+AG128+AI126+AI127+AI128)*Percapita/30*FJ$4,IF(AG126+AG127+AG128+AH126+AH127+AH128+AI126+AI127+AI128+AJ126+AJ127+AJ128&gt;=16,Fixo/30*FJ$4+(AG126+AG127+AG128+AH126+AH127+AH128+AI126+AI127+AI128+AJ126+AJ127-16)*Percapita/30*FJ$4))))))</f>
        <v>0</v>
      </c>
      <c r="FK126" s="177">
        <f>IF(C126=4,SUM(AK126+AK127+AK128+AM126+AM127+AM128)*Percapita/30*FK$4+(AL126+AL127+AL128+AN126+AN127+AN128)*Cadeirante/30*FK$4,IF(C126=3,IF(AK129+AM129=10,Fixo/30*FK$4+(AK126+AK127+AK128+AM126+AM127+AM128)*Percapita/30*FK$4+(AL129+AN129)*Cadeirante/30*FK$4,IF(AK129+AM129&lt;=9,(AK129+AM129)*Crechee/30*FK$4)+(AL129+AN129)*Cadeirante/30*FK$4+(AK126+AK127+AK128+AM126+AM127+AM128)*Percapita/30*FK$4)+IF(AK129+AM129&gt;=11,Fixo/30*FK$4+(AK129+AM129-10)*Crechee/30*FK$4,0),IF(C126=2,IF(AL126+AL127+AL128+AL129+AN126+AN127+AN128+AN129=1,Cadeirante/30*FK$4,IF(AL126+AL127+AL128+AL129+AN126+AN127+AN128+AN129=2,Fixo/30*FK$4,IF(AL126+AL127+AL128+AL129+AN126+AN127+AN128+AN129&gt;2,Fixo/30*FK$4+(AL126+AL127+AL128+AL129+AN126+AN127+AN128+AN129-2)*Cadeirante/30*FK$4)))+(AK126+AK127+AK128+AM126+AM127+AM128)*Percapita/30*FK$4+(AK129+AM129)*Crechee/30*FK$4,IF(C126=1,IF(AK126+AK127+AK128+AL126+AL127+AL128+AM126+AM127+AM128+AN126+AN127+AN128&lt;=15,(AK126+AK127+AK128+AM126+AM127+AM128)*Percapita/30*FK$4,IF(AK126+AK127+AK128+AL126+AL127+AL128+AM126+AM127+AM128+AN126+AN127+AN128&gt;=16,Fixo/30*FK$4+(AK126+AK127+AK128+AL126+AL127+AL128+AM126+AM127+AM128+AN126+AN127-16)*Percapita/30*FK$4))))))</f>
        <v>0</v>
      </c>
      <c r="FL126" s="177">
        <f>IF(C126=4,SUM(AO126+AO127+AO128+AQ126+AQ127+AQ128)*Percapita/30*FL$4+(AP126+AP127+AP128+AR126+AR127+AR128)*Cadeirante/30*FL$4,IF(C126=3,IF(AO129+AQ129=10,Fixo/30*FL$4+(AO126+AO127+AO128+AQ126+AQ127+AQ128)*Percapita/30*FL$4+(AP129+AR129)*Cadeirante/30*FL$4,IF(AO129+AQ129&lt;=9,(AO129+AQ129)*Crechee/30*FL$4)+(AP129+AR129)*Cadeirante/30*FL$4+(AO126+AO127+AO128+AQ126+AQ127+AQ128)*Percapita/30*FL$4)+IF(AO129+AQ129&gt;=11,Fixo/30*FL$4+(AO129+AQ129-10)*Crechee/30*FL$4,0),IF(C126=2,IF(AP126+AP127+AP128+AP129+AR126+AR127+AR128+AR129=1,Cadeirante/30*FL$4,IF(AP126+AP127+AP128+AP129+AR126+AR127+AR128+AR129=2,Fixo/30*FL$4,IF(AP126+AP127+AP128+AP129+AR126+AR127+AR128+AR129&gt;2,Fixo/30*FL$4+(AP126+AP127+AP128+AP129+AR126+AR127+AR128+AR129-2)*Cadeirante/30*FL$4)))+(AO126+AO127+AO128+AQ126+AQ127+AQ128)*Percapita/30*FL$4+(AO129+AQ129)*Crechee/30*FL$4,IF(C126=1,IF(AO126+AO127+AO128+AP126+AP127+AP128+AQ126+AQ127+AQ128+AR126+AR127+AR128&lt;=15,(AO126+AO127+AO128+AQ126+AQ127+AQ128)*Percapita/30*FL$4,IF(AO126+AO127+AO128+AP126+AP127+AP128+AQ126+AQ127+AQ128+AR126+AR127+AR128&gt;=16,Fixo/30*FL$4+(AO126+AO127+AO128+AP126+AP127+AP128+AQ126+AQ127+AQ128+AR126+AR127-16)*Percapita/30*FL$4))))))</f>
        <v>0</v>
      </c>
      <c r="FM126" s="177">
        <f>IF(C126=4,SUM(AS126+AS127+AS128+AU126+AU127+AU128)*Percapita/30*FM$4+(AT126+AT127+AT128+AV126+AV127+AV128)*Cadeirante/30*FM$4,IF(C126=3,IF(AS129+AU129=10,Fixo/30*FM$4+(AS126+AS127+AS128+AU126+AU127+AU128)*Percapita/30*FM$4+(AT129+AV129)*Cadeirante/30*FM$4,IF(AS129+AU129&lt;=9,(AS129+AU129)*Crechee/30*FM$4)+(AT129+AV129)*Cadeirante/30*FM$4+(AS126+AS127+AS128+AU126+AU127+AU128)*Percapita/30*FM$4)+IF(AS129+AU129&gt;=11,Fixo/30*FM$4+(AS129+AU129-10)*Crechee/30*FM$4,0),IF(C126=2,IF(AT126+AT127+AT128+AT129+AV126+AV127+AV128+AV129=1,Cadeirante/30*FM$4,IF(AT126+AT127+AT128+AT129+AV126+AV127+AV128+AV129=2,Fixo/30*FM$4,IF(AT126+AT127+AT128+AT129+AV126+AV127+AV128+AV129&gt;2,Fixo/30*FM$4+(AT126+AT127+AT128+AT129+AV126+AV127+AV128+AV129-2)*Cadeirante/30*FM$4)))+(AS126+AS127+AS128+AU126+AU127+AU128)*Percapita/30*FM$4+(AS129+AU129)*Crechee/30*FM$4,IF(C126=1,IF(AS126+AS127+AS128+AT126+AT127+AT128+AU126+AU127+AU128+AV126+AV127+AV128&lt;=15,(AS126+AS127+AS128+AU126+AU127+AU128)*Percapita/30*FM$4,IF(AS126+AS127+AS128+AT126+AT127+AT128+AU126+AU127+AU128+AV126+AV127+AV128&gt;=16,Fixo/30*FM$4+(AS126+AS127+AS128+AT126+AT127+AT128+AU126+AU127+AU128+AV126+AV127-16)*Percapita/30*FM$4))))))</f>
        <v>0</v>
      </c>
      <c r="FN126" s="177">
        <f>IF(C126=4,SUM(AW126+AW127+AW128+AY126+AY127+AY128)*Percapita/30*FN$4+(AX126+AX127+AX128+AZ126+AZ127+AZ128)*Cadeirante/30*FN$4,IF(C126=3,IF(AW129+AY129=10,Fixo/30*FN$4+(AW126+AW127+AW128+AY126+AY127+AY128)*Percapita/30*FN$4+(AX129+AZ129)*Cadeirante/30*FN$4,IF(AW129+AY129&lt;=9,(AW129+AY129)*Crechee/30*FN$4)+(AX129+AZ129)*Cadeirante/30*FN$4+(AW126+AW127+AW128+AY126+AY127+AY128)*Percapita/30*FN$4)+IF(AW129+AY129&gt;=11,Fixo/30*FN$4+(AW129+AY129-10)*Crechee/30*FN$4,0),IF(C126=2,IF(AX126+AX127+AX128+AX129+AZ126+AZ127+AZ128+AZ129=1,Cadeirante/30*FN$4,IF(AX126+AX127+AX128+AX129+AZ126+AZ127+AZ128+AZ129=2,Fixo/30*FN$4,IF(AX126+AX127+AX128+AX129+AZ126+AZ127+AZ128+AZ129&gt;2,Fixo/30*FN$4+(AX126+AX127+AX128+AX129+AZ126+AZ127+AZ128+AZ129-2)*Cadeirante/30*FN$4)))+(AW126+AW127+AW128+AY126+AY127+AY128)*Percapita/30*FN$4+(AW129+AY129)*Crechee/30*FN$4,IF(C126=1,IF(AW126+AW127+AW128+AX126+AX127+AX128+AY126+AY127+AY128+AZ126+AZ127+AZ128&lt;=15,(AW126+AW127+AW128+AY126+AY127+AY128)*Percapita/30*FN$4,IF(AW126+AW127+AW128+AX126+AX127+AX128+AY126+AY127+AY128+AZ126+AZ127+AZ128&gt;=16,Fixo/30*FN$4+(AW126+AW127+AW128+AX126+AX127+AX128+AY126+AY127+AY128+AZ126+AZ127-16)*Percapita/30*FN$4))))))</f>
        <v>0</v>
      </c>
      <c r="FO126" s="177">
        <f>IF(C126=4,SUM(BA126+BA127+BA128+BC126+BC127+BC128)*Percapita/30*FO$4+(BB126+BB127+BB128+BD126+BD127+BD128)*Cadeirante/30*FO$4,IF(C126=3,IF(BA129+BC129=10,Fixo/30*FO$4+(BA126+BA127+BA128+BC126+BC127+BC128)*Percapita/30*FO$4+(BB129+BD129)*Cadeirante/30*FO$4,IF(BA129+BC129&lt;=9,(BA129+BC129)*Crechee/30*FO$4)+(BB129+BD129)*Cadeirante/30*FO$4+(BA126+BA127+BA128+BC126+BC127+BC128)*Percapita/30*FO$4)+IF(BA129+BC129&gt;=11,Fixo/30*FO$4+(BA129+BC129-10)*Crechee/30*FO$4,0),IF(C126=2,IF(BB126+BB127+BB128+BB129+BD126+BD127+BD128+BD129=1,Cadeirante/30*FO$4,IF(BB126+BB127+BB128+BB129+BD126+BD127+BD128+BD129=2,Fixo/30*FO$4,IF(BB126+BB127+BB128+BB129+BD126+BD127+BD128+BD129&gt;2,Fixo/30*FO$4+(BB126+BB127+BB128+BB129+BD126+BD127+BD128+BD129-2)*Cadeirante/30*FO$4)))+(BA126+BA127+BA128+BC126+BC127+BC128)*Percapita/30*FO$4+(BA129+BC129)*Crechee/30*FO$4,IF(C126=1,IF(BA126+BA127+BA128+BB126+BB127+BB128+BC126+BC127+BC128+BD126+BD127+BD128&lt;=15,(BA126+BA127+BA128+BC126+BC127+BC128)*Percapita/30*FO$4,IF(BA126+BA127+BA128+BB126+BB127+BB128+BC126+BC127+BC128+BD126+BD127+BD128&gt;=16,Fixo/30*FO$4+(BA126+BA127+BA128+BB126+BB127+BB128+BC126+BC127+BC128+BD126+BD127-16)*Percapita/30*FO$4))))))</f>
        <v>0</v>
      </c>
      <c r="FP126" s="177">
        <f>IF(C126=4,SUM(BE126+BE127+BE128+BG126+BG127+BG128)*Percapita/30*FP$4+(BF126+BF127+BF128+BH126+BH127+BH128)*Cadeirante/30*FP$4,IF(C126=3,IF(BE129+BG129=10,Fixo/30*FP$4+(BE126+BE127+BE128+BG126+BG127+BG128)*Percapita/30*FP$4+(BF129+BH129)*Cadeirante/30*FP$4,IF(BE129+BG129&lt;=9,(BE129+BG129)*Crechee/30*FP$4)+(BF129+BH129)*Cadeirante/30*FP$4+(BE126+BE127+BE128+BG126+BG127+BG128)*Percapita/30*FP$4)+IF(BE129+BG129&gt;=11,Fixo/30*FP$4+(BE129+BG129-10)*Crechee/30*FP$4,0),IF(C126=2,IF(BF126+BF127+BF128+BF129+BH126+BH127+BH128+BH129=1,Cadeirante/30*FP$4,IF(BF126+BF127+BF128+BF129+BH126+BH127+BH128+BH129=2,Fixo/30*FP$4,IF(BF126+BF127+BF128+BF129+BH126+BH127+BH128+BH129&gt;2,Fixo/30*FP$4+(BF126+BF127+BF128+BF129+BH126+BH127+BH128+BH129-2)*Cadeirante/30*FP$4)))+(BE126+BE127+BE128+BG126+BG127+BG128)*Percapita/30*FP$4+(BE129+BG129)*Crechee/30*FP$4,IF(C126=1,IF(BE126+BE127+BE128+BF126+BF127+BF128+BG126+BG127+BG128+BH126+BH127+BH128&lt;=15,(BE126+BE127+BE128+BG126+BG127+BG128)*Percapita/30*FP$4,IF(BE126+BE127+BE128+BF126+BF127+BF128+BG126+BG127+BG128+BH126+BH127+BH128&gt;=16,Fixo/30*FP$4+(BE126+BE127+BE128+BF126+BF127+BF128+BG126+BG127+BG128+BH126+BH127-16)*Percapita/30*FP$4))))))</f>
        <v>0</v>
      </c>
      <c r="FQ126" s="177">
        <f>IF(C126=4,SUM(BI126+BI127+BI128+BK126+BK127+BK128)*Percapita/30*FQ$4+(BJ126+BJ127+BJ128+BL126+BL127+BL128)*Cadeirante/30*FQ$4,IF(C126=3,IF(BI129+BK129=10,Fixo/30*FQ$4+(BI126+BI127+BI128+BK126+BK127+BK128)*Percapita/30*FQ$4+(BJ129+BL129)*Cadeirante/30*FQ$4,IF(BI129+BK129&lt;=9,(BI129+BK129)*Crechee/30*FQ$4)+(BJ129+BL129)*Cadeirante/30*FQ$4+(BI126+BI127+BI128+BK126+BK127+BK128)*Percapita/30*FQ$4)+IF(BI129+BK129&gt;=11,Fixo/30*FQ$4+(BI129+BK129-10)*Crechee/30*FQ$4,0),IF(C126=2,IF(BJ126+BJ127+BJ128+BJ129+BL126+BL127+BL128+BL129=1,Cadeirante/30*FQ$4,IF(BJ126+BJ127+BJ128+BJ129+BL126+BL127+BL128+BL129=2,Fixo/30*FQ$4,IF(BJ126+BJ127+BJ128+BJ129+BL126+BL127+BL128+BL129&gt;2,Fixo/30*FQ$4+(BJ126+BJ127+BJ128+BJ129+BL126+BL127+BL128+BL129-2)*Cadeirante/30*FQ$4)))+(BI126+BI127+BI128+BK126+BK127+BK128)*Percapita/30*FQ$4+(BI129+BK129)*Crechee/30*FQ$4,IF(C126=1,IF(BI126+BI127+BI128+BJ126+BJ127+BJ128+BK126+BK127+BK128+BL126+BL127+BL128&lt;=15,(BI126+BI127+BI128+BK126+BK127+BK128)*Percapita/30*FQ$4,IF(BI126+BI127+BI128+BJ126+BJ127+BJ128+BK126+BK127+BK128+BL126+BL127+BL128&gt;=16,Fixo/30*FQ$4+(BI126+BI127+BI128+BJ126+BJ127+BJ128+BK126+BK127+BK128+BL126+BL127-16)*Percapita/30*FQ$4))))))</f>
        <v>0</v>
      </c>
      <c r="FR126" s="177">
        <f>IF(C126=4,SUM(BM126+BM127+BM128+BO126+BO127+BO128)*Percapita/30*FR$4+(BN126+BN127+BN128+BP126+BP127+BP128)*Cadeirante/30*FR$4,IF(C126=3,IF(BM129+BO129=10,Fixo/30*FR$4+(BM126+BM127+BM128+BO126+BO127+BO128)*Percapita/30*FR$4+(BN129+BP129)*Cadeirante/30*FR$4,IF(BM129+BO129&lt;=9,(BM129+BO129)*Crechee/30*FR$4)+(BN129+BP129)*Cadeirante/30*FR$4+(BM126+BM127+BM128+BO126+BO127+BO128)*Percapita/30*FR$4)+IF(BM129+BO129&gt;=11,Fixo/30*FR$4+(BM129+BO129-10)*Crechee/30*FR$4,0),IF(C126=2,IF(BN126+BN127+BN128+BN129+BP126+BP127+BP128+BP129=1,Cadeirante/30*FR$4,IF(BN126+BN127+BN128+BN129+BP126+BP127+BP128+BP129=2,Fixo/30*FR$4,IF(BN126+BN127+BN128+BN129+BP126+BP127+BP128+BP129&gt;2,Fixo/30*FR$4+(BN126+BN127+BN128+BN129+BP126+BP127+BP128+BP129-2)*Cadeirante/30*FR$4)))+(BM126+BM127+BM128+BO126+BO127+BO128)*Percapita/30*FR$4+(BM129+BO129)*Crechee/30*FR$4,IF(C126=1,IF(BM126+BM127+BM128+BN126+BN127+BN128+BO126+BO127+BO128+BP126+BP127+BP128&lt;=15,(BM126+BM127+BM128+BO126+BO127+BO128)*Percapita/30*FR$4,IF(BM126+BM127+BM128+BN126+BN127+BN128+BO126+BO127+BO128+BP126+BP127+BP128&gt;=16,Fixo/30*FR$4+(BM126+BM127+BM128+BN126+BN127+BN128+BO126+BO127+BO128+BP126+BP127-16)*Percapita/30*FR$4))))))</f>
        <v>0</v>
      </c>
      <c r="FS126" s="177">
        <f>IF(C126=4,SUM(BQ126+BQ127+BQ128+BS126+BS127+BS128)*Percapita/30*FS$4+(BR126+BR127+BR128+BT126+BT127+BT128)*Cadeirante/30*FS$4,IF(C126=3,IF(BQ129+BS129=10,Fixo/30*FS$4+(BQ126+BQ127+BQ128+BS126+BS127+BS128)*Percapita/30*FS$4+(BR129+BT129)*Cadeirante/30*FS$4,IF(BQ129+BS129&lt;=9,(BQ129+BS129)*Crechee/30*FS$4)+(BR129+BT129)*Cadeirante/30*FS$4+(BQ126+BQ127+BQ128+BS126+BS127+BS128)*Percapita/30*FS$4)+IF(BQ129+BS129&gt;=11,Fixo/30*FS$4+(BQ129+BS129-10)*Crechee/30*FS$4,0),IF(C126=2,IF(BR126+BR127+BR128+BR129+BT126+BT127+BT128+BT129=1,Cadeirante/30*FS$4,IF(BR126+BR127+BR128+BR129+BT126+BT127+BT128+BT129=2,Fixo/30*FS$4,IF(BR126+BR127+BR128+BR129+BT126+BT127+BT128+BT129&gt;2,Fixo/30*FS$4+(BR126+BR127+BR128+BR129+BT126+BT127+BT128+BT129-2)*Cadeirante/30*FS$4)))+(BQ126+BQ127+BQ128+BS126+BS127+BS128)*Percapita/30*FS$4+(BQ129+BS129)*Crechee/30*FS$4,IF(C126=1,IF(BQ126+BQ127+BQ128+BR126+BR127+BR128+BS126+BS127+BS128+BT126+BT127+BT128&lt;=15,(BQ126+BQ127+BQ128+BS126+BS127+BS128)*Percapita/30*FS$4,IF(BQ126+BQ127+BQ128+BR126+BR127+BR128+BS126+BS127+BS128+BT126+BT127+BT128&gt;=16,Fixo/30*FS$4+(BQ126+BQ127+BQ128+BR126+BR127+BR128+BS126+BS127+BS128+BT126+BT127-16)*Percapita/30*FS$4))))))</f>
        <v>-218.29700000000003</v>
      </c>
      <c r="FT126" s="177">
        <f>IF(C126=4,SUM(BU126+BU127+BU128+BW126+BW127+BW128)*Percapita/30*FT$4+(BV126+BV127+BV128+BX126+BX127+BX128)*Cadeirante/30*FT$4,IF(C126=3,IF(BU129+BW129=10,Fixo/30*FT$4+(BU126+BU127+BU128+BW126+BW127+BW128)*Percapita/30*FT$4+(BV129+BX129)*Cadeirante/30*FT$4,IF(BU129+BW129&lt;=9,(BU129+BW129)*Crechee/30*FT$4)+(BV129+BX129)*Cadeirante/30*FT$4+(BU126+BU127+BU128+BW126+BW127+BW128)*Percapita/30*FT$4)+IF(BU129+BW129&gt;=11,Fixo/30*FT$4+(BU129+BW129-10)*Crechee/30*FT$4,0),IF(C126=2,IF(BV126+BV127+BV128+BV129+BX126+BX127+BX128+BX129=1,Cadeirante/30*FT$4,IF(BV126+BV127+BV128+BV129+BX126+BX127+BX128+BX129=2,Fixo/30*FT$4,IF(BV126+BV127+BV128+BV129+BX126+BX127+BX128+BX129&gt;2,Fixo/30*FT$4+(BV126+BV127+BV128+BV129+BX126+BX127+BX128+BX129-2)*Cadeirante/30*FT$4)))+(BU126+BU127+BU128+BW126+BW127+BW128)*Percapita/30*FT$4+(BU129+BW129)*Crechee/30*FT$4,IF(C126=1,IF(BU126+BU127+BU128+BV126+BV127+BV128+BW126+BW127+BW128+BX126+BX127+BX128&lt;=15,(BU126+BU127+BU128+BW126+BW127+BW128)*Percapita/30*FT$4,IF(BU126+BU127+BU128+BV126+BV127+BV128+BW126+BW127+BW128+BX126+BX127+BX128&gt;=16,Fixo/30*FT$4+(BU126+BU127+BU128+BV126+BV127+BV128+BW126+BW127+BW128+BX126+BX127-16)*Percapita/30*FT$4))))))</f>
        <v>0</v>
      </c>
      <c r="FU126" s="177">
        <f>IF(C126=4,SUM(BY126+BY127+BY128+CA126+CA127+CA128)*Percapita/30*FU$4+(BZ126+BZ127+BZ128+CB126+CB127+CB128)*Cadeirante/30*FU$4,IF(C126=3,IF(BY129+CA129=10,Fixo/30*FU$4+(BY126+BY127+BY128+CA126+CA127+CA128)*Percapita/30*FU$4+(BZ129+CB129)*Cadeirante/30*FU$4,IF(BY129+CA129&lt;=9,(BY129+CA129)*Crechee/30*FU$4)+(BZ129+CB129)*Cadeirante/30*FU$4+(BY126+BY127+BY128+CA126+CA127+CA128)*Percapita/30*FU$4)+IF(BY129+CA129&gt;=11,Fixo/30*FU$4+(BY129+CA129-10)*Crechee/30*FU$4,0),IF(C126=2,IF(BZ126+BZ127+BZ128+BZ129+CB126+CB127+CB128+CB129=1,Cadeirante/30*FU$4,IF(BZ126+BZ127+BZ128+BZ129+CB126+CB127+CB128+CB129=2,Fixo/30*FU$4,IF(BZ126+BZ127+BZ128+BZ129+CB126+CB127+CB128+CB129&gt;2,Fixo/30*FU$4+(BZ126+BZ127+BZ128+BZ129+CB126+CB127+CB128+CB129-2)*Cadeirante/30*FU$4)))+(BY126+BY127+BY128+CA126+CA127+CA128)*Percapita/30*FU$4+(BY129+CA129)*Crechee/30*FU$4,IF(C126=1,IF(BY126+BY127+BY128+BZ126+BZ127+BZ128+CA126+CA127+CA128+CB126+CB127+CB128&lt;=15,(BY126+BY127+BY128+CA126+CA127+CA128)*Percapita/30*FU$4,IF(BY126+BY127+BY128+BZ126+BZ127+BZ128+CA126+CA127+CA128+CB126+CB127+CB128&gt;=16,Fixo/30*FU$4+(BY126+BY127+BY128+BZ126+BZ127+BZ128+CA126+CA127+CA128+CB126+CB127-16)*Percapita/30*FU$4))))))</f>
        <v>0</v>
      </c>
      <c r="FV126" s="177">
        <f>IF(C126=4,SUM(CC126+CC127+CC128+CE126+CE127+CE128)*Percapita/30*FV$4+(CD126+CD127+CD128+CF126+CF127+CF128)*Cadeirante/30*FV$4,IF(C126=3,IF(CC129+CE129=10,Fixo/30*FV$4+(CC126+CC127+CC128+CE126+CE127+CE128)*Percapita/30*FV$4+(CD129+CF129)*Cadeirante/30*FV$4,IF(CC129+CE129&lt;=9,(CC129+CE129)*Crechee/30*FV$4)+(CD129+CF129)*Cadeirante/30*FV$4+(CC126+CC127+CC128+CE126+CE127+CE128)*Percapita/30*FV$4)+IF(CC129+CE129&gt;=11,Fixo/30*FV$4+(CC129+CE129-10)*Crechee/30*FV$4,0),IF(C126=2,IF(CD126+CD127+CD128+CD129+CF126+CF127+CF128+CF129=1,Cadeirante/30*FV$4,IF(CD126+CD127+CD128+CD129+CF126+CF127+CF128+CF129=2,Fixo/30*FV$4,IF(CD126+CD127+CD128+CD129+CF126+CF127+CF128+CF129&gt;2,Fixo/30*FV$4+(CD126+CD127+CD128+CD129+CF126+CF127+CF128+CF129-2)*Cadeirante/30*FV$4)))+(CC126+CC127+CC128+CE126+CE127+CE128)*Percapita/30*FV$4+(CC129+CE129)*Crechee/30*FV$4,IF(C126=1,IF(CC126+CC127+CC128+CD126+CD127+CD128+CE126+CE127+CE128+CF126+CF127+CF128&lt;=15,(CC126+CC127+CC128+CE126+CE127+CE128)*Percapita/30*FV$4,IF(CC126+CC127+CC128+CD126+CD127+CD128+CE126+CE127+CE128+CF126+CF127+CF128&gt;=16,Fixo/30*FV$4+(CC126+CC127+CC128+CD126+CD127+CD128+CE126+CE127+CE128+CF126+CF127-16)*Percapita/30*FV$4))))))</f>
        <v>0</v>
      </c>
      <c r="FW126" s="177">
        <f>IF(C126=4,SUM(CG126+CG127+CG128+CI126+CI127+CI128)*Percapita/30*FW$4+(CH126+CH127+CH128+CJ126+CJ127+CJ128)*Cadeirante/30*FW$4,IF(C126=3,IF(CG129+CI129=10,Fixo/30*FW$4+(CG126+CG127+CG128+CI126+CI127+CI128)*Percapita/30*FW$4+(CH129+CJ129)*Cadeirante/30*FW$4,IF(CG129+CI129&lt;=9,(CG129+CI129)*Crechee/30*FW$4)+(CH129+CJ129)*Cadeirante/30*FW$4+(CG126+CG127+CG128+CI126+CI127+CI128)*Percapita/30*FW$4)+IF(CG129+CI129&gt;=11,Fixo/30*FW$4+(CG129+CI129-10)*Crechee/30*FW$4,0),IF(C126=2,IF(CH126+CH127+CH128+CH129+CJ126+CJ127+CJ128+CJ129=1,Cadeirante/30*FW$4,IF(CH126+CH127+CH128+CH129+CJ126+CJ127+CJ128+CJ129=2,Fixo/30*FW$4,IF(CH126+CH127+CH128+CH129+CJ126+CJ127+CJ128+CJ129&gt;2,Fixo/30*FW$4+(CH126+CH127+CH128+CH129+CJ126+CJ127+CJ128+CJ129-2)*Cadeirante/30*FW$4)))+(CG126+CG127+CG128+CI126+CI127+CI128)*Percapita/30*FW$4+(CG129+CI129)*Crechee/30*FW$4,IF(C126=1,IF(CG126+CG127+CG128+CH126+CH127+CH128+CI126+CI127+CI128+CJ126+CJ127+CJ128&lt;=15,(CG126+CG127+CG128+CI126+CI127+CI128)*Percapita/30*FW$4,IF(CG126+CG127+CG128+CH126+CH127+CH128+CI126+CI127+CI128+CJ126+CJ127+CJ128&gt;=16,Fixo/30*FW$4+(CG126+CG127+CG128+CH126+CH127+CH128+CI126+CI127+CI128+CJ126+CJ127-16)*Percapita/30*FW$4))))))</f>
        <v>0</v>
      </c>
      <c r="FX126" s="177">
        <f>IF(C126=4,SUM(CK126+CK127+CK128+CM126+CM127+CM128)*Percapita/30*FX$4+(CL126+CL127+CL128+CN126+CN127+CN128)*Cadeirante/30*FX$4,IF(C126=3,IF(CK129+CM129=10,Fixo/30*FX$4+(CK126+CK127+CK128+CM126+CM127+CM128)*Percapita/30*FX$4+(CL129+CN129)*Cadeirante/30*FX$4,IF(CK129+CM129&lt;=9,(CK129+CM129)*Crechee/30*FX$4)+(CL129+CN129)*Cadeirante/30*FX$4+(CK126+CK127+CK128+CM126+CM127+CM128)*Percapita/30*FX$4)+IF(CK129+CM129&gt;=11,Fixo/30*FX$4+(CK129+CM129-10)*Crechee/30*FX$4,0),IF(C126=2,IF(CL126+CL127+CL128+CL129+CN126+CN127+CN128+CN129=1,Cadeirante/30*FX$4,IF(CL126+CL127+CL128+CL129+CN126+CN127+CN128+CN129=2,Fixo/30*FX$4,IF(CL126+CL127+CL128+CL129+CN126+CN127+CN128+CN129&gt;2,Fixo/30*FX$4+(CL126+CL127+CL128+CL129+CN126+CN127+CN128+CN129-2)*Cadeirante/30*FX$4)))+(CK126+CK127+CK128+CM126+CM127+CM128)*Percapita/30*FX$4+(CK129+CM129)*Crechee/30*FX$4,IF(C126=1,IF(CK126+CK127+CK128+CL126+CL127+CL128+CM126+CM127+CM128+CN126+CN127+CN128&lt;=15,(CK126+CK127+CK128+CM126+CM127+CM128)*Percapita/30*FX$4,IF(CK126+CK127+CK128+CL126+CL127+CL128+CM126+CM127+CM128+CN126+CN127+CN128&gt;=16,Fixo/30*FX$4+(CK126+CK127+CK128+CL126+CL127+CL128+CM126+CM127+CM128+CN126+CN127-16)*Percapita/30*FX$4))))))</f>
        <v>0</v>
      </c>
      <c r="FY126" s="177">
        <f>IF(C126=4,SUM(CO126+CO127+CO128+CQ126+CQ127+CQ128)*Percapita/30*FY$4+(CP126+CP127+CP128+CR126+CR127+CR128)*Cadeirante/30*FY$4,IF(C126=3,IF(CO129+CQ129=10,Fixo/30*FY$4+(CO126+CO127+CO128+CQ126+CQ127+CQ128)*Percapita/30*FY$4+(CP129+CR129)*Cadeirante/30*FY$4,IF(CO129+CQ129&lt;=9,(CO129+CQ129)*Crechee/30*FY$4)+(CP129+CR129)*Cadeirante/30*FY$4+(CO126+CO127+CO128+CQ126+CQ127+CQ128)*Percapita/30*FY$4)+IF(CO129+CQ129&gt;=11,Fixo/30*FY$4+(CO129+CQ129-10)*Crechee/30*FY$4,0),IF(C126=2,IF(CP126+CP127+CP128+CP129+CR126+CR127+CR128+CR129=1,Cadeirante/30*FY$4,IF(CP126+CP127+CP128+CP129+CR126+CR127+CR128+CR129=2,Fixo/30*FY$4,IF(CP126+CP127+CP128+CP129+CR126+CR127+CR128+CR129&gt;2,Fixo/30*FY$4+(CP126+CP127+CP128+CP129+CR126+CR127+CR128+CR129-2)*Cadeirante/30*FY$4)))+(CO126+CO127+CO128+CQ126+CQ127+CQ128)*Percapita/30*FY$4+(CO129+CQ129)*Crechee/30*FY$4,IF(C126=1,IF(CO126+CO127+CO128+CP126+CP127+CP128+CQ126+CQ127+CQ128+CR126+CR127+CR128&lt;=15,(CO126+CO127+CO128+CQ126+CQ127+CQ128)*Percapita/30*FY$4,IF(CO126+CO127+CO128+CP126+CP127+CP128+CQ126+CQ127+CQ128+CR126+CR127+CR128&gt;=16,Fixo/30*FY$4+(CO126+CO127+CO128+CP126+CP127+CP128+CQ126+CQ127+CQ128+CR126+CR127-16)*Percapita/30*FY$4))))))</f>
        <v>0</v>
      </c>
      <c r="FZ126" s="177">
        <f>IF(C126=4,SUM(CS126+CS127+CS128+CU126+CU127+CU128)*Percapita/30*FZ$4+(CT126+CT127+CT128+CV126+CV127+CV128)*Cadeirante/30*FZ$4,IF(C126=3,IF(CS129+CU129=10,Fixo/30*FZ$4+(CS126+CS127+CS128+CU126+CU127+CU128)*Percapita/30*FZ$4+(CT129+CV129)*Cadeirante/30*FZ$4,IF(CS129+CU129&lt;=9,(CS129+CU129)*Crechee/30*FZ$4)+(CT129+CV129)*Cadeirante/30*FZ$4+(CS126+CS127+CS128+CU126+CU127+CU128)*Percapita/30*FZ$4)+IF(CS129+CU129&gt;=11,Fixo/30*FZ$4+(CS129+CU129-10)*Crechee/30*FZ$4,0),IF(C126=2,IF(CT126+CT127+CT128+CT129+CV126+CV127+CV128+CV129=1,Cadeirante/30*FZ$4,IF(CT126+CT127+CT128+CT129+CV126+CV127+CV128+CV129=2,Fixo/30*FZ$4,IF(CT126+CT127+CT128+CT129+CV126+CV127+CV128+CV129&gt;2,Fixo/30*FZ$4+(CT126+CT127+CT128+CT129+CV126+CV127+CV128+CV129-2)*Cadeirante/30*FZ$4)))+(CS126+CS127+CS128+CU126+CU127+CU128)*Percapita/30*FZ$4+(CS129+CU129)*Crechee/30*FZ$4,IF(C126=1,IF(CS126+CS127+CS128+CT126+CT127+CT128+CU126+CU127+CU128+CV126+CV127+CV128&lt;=15,(CS126+CS127+CS128+CU126+CU127+CU128)*Percapita/30*FZ$4,IF(CS126+CS127+CS128+CT126+CT127+CT128+CU126+CU127+CU128+CV126+CV127+CV128&gt;=16,Fixo/30*FZ$4+(CS126+CS127+CS128+CT126+CT127+CT128+CU126+CU127+CU128+CV126+CV127-16)*Percapita/30*FZ$4))))))</f>
        <v>0</v>
      </c>
      <c r="GA126" s="177">
        <f>IF(C126=4,SUM(CW126+CW127+CW128+CY126+CY127+CY128)*Percapita/30*GA$4+(CX126+CX127+CX128+CZ126+CZ127+CZ128)*Cadeirante/30*GA$4,IF(C126=3,IF(CW129+CY129=10,Fixo/30*GA$4+(CW126+CW127+CW128+CY126+CY127+CY128)*Percapita/30*GA$4+(CX129+CZ129)*Cadeirante/30*GA$4,IF(CW129+CY129&lt;=9,(CW129+CY129)*Crechee/30*GA$4)+(CX129+CZ129)*Cadeirante/30*GA$4+(CW126+CW127+CW128+CY126+CY127+CY128)*Percapita/30*GA$4)+IF(CW129+CY129&gt;=11,Fixo/30*GA$4+(CW129+CY129-10)*Crechee/30*GA$4,0),IF(C126=2,IF(CX126+CX127+CX128+CX129+CZ126+CZ127+CZ128+CZ129=1,Cadeirante/30*GA$4,IF(CX126+CX127+CX128+CX129+CZ126+CZ127+CZ128+CZ129=2,Fixo/30*GA$4,IF(CX126+CX127+CX128+CX129+CZ126+CZ127+CZ128+CZ129&gt;2,Fixo/30*GA$4+(CX126+CX127+CX128+CX129+CZ126+CZ127+CZ128+CZ129-2)*Cadeirante/30*GA$4)))+(CW126+CW127+CW128+CY126+CY127+CY128)*Percapita/30*GA$4+(CW129+CY129)*Crechee/30*GA$4,IF(C126=1,IF(CW126+CW127+CW128+CX126+CX127+CX128+CY126+CY127+CY128+CZ126+CZ127+CZ128&lt;=15,(CW126+CW127+CW128+CY126+CY127+CY128)*Percapita/30*GA$4,IF(CW126+CW127+CW128+CX126+CX127+CX128+CY126+CY127+CY128+CZ126+CZ127+CZ128&gt;=16,Fixo/30*GA$4+(CW126+CW127+CW128+CX126+CX127+CX128+CY126+CY127+CY128+CZ126+CZ127-16)*Percapita/30*GA$4))))))</f>
        <v>0</v>
      </c>
      <c r="GB126" s="177">
        <f>IF(C126=4,SUM(DA126+DA127+DA128+DC126+DC127+DC128)*Percapita/30*GB$4+(DB126+DB127+DB128+DD126+DD127+DD128)*Cadeirante/30*GB$4,IF(C126=3,IF(DA129+DC129=10,Fixo/30*GB$4+(DA126+DA127+DA128+DC126+DC127+DC128)*Percapita/30*GB$4+(DB129+DD129)*Cadeirante/30*GB$4,IF(DA129+DC129&lt;=9,(DA129+DC129)*Crechee/30*GB$4)+(DB129+DD129)*Cadeirante/30*GB$4+(DA126+DA127+DA128+DC126+DC127+DC128)*Percapita/30*GB$4)+IF(DA129+DC129&gt;=11,Fixo/30*GB$4+(DA129+DC129-10)*Crechee/30*GB$4,0),IF(C126=2,IF(DB126+DB127+DB128+DB129+DD126+DD127+DD128+DD129=1,Cadeirante/30*GB$4,IF(DB126+DB127+DB128+DB129+DD126+DD127+DD128+DD129=2,Fixo/30*GB$4,IF(DB126+DB127+DB128+DB129+DD126+DD127+DD128+DD129&gt;2,Fixo/30*GB$4+(DB126+DB127+DB128+DB129+DD126+DD127+DD128+DD129-2)*Cadeirante/30*GB$4)))+(DA126+DA127+DA128+DC126+DC127+DC128)*Percapita/30*GB$4+(DA129+DC129)*Crechee/30*GB$4,IF(C126=1,IF(DA126+DA127+DA128+DB126+DB127+DB128+DC126+DC127+DC128+DD126+DD127+DD128&lt;=15,(DA126+DA127+DA128+DC126+DC127+DC128)*Percapita/30*GB$4,IF(DA126+DA127+DA128+DB126+DB127+DB128+DC126+DC127+DC128+DD126+DD127+DD128&gt;=16,Fixo/30*GB$4+(DA126+DA127+DA128+DB126+DB127+DB128+DC126+DC127+DC128+DD126+DD127-16)*Percapita/30*GB$4))))))</f>
        <v>0</v>
      </c>
      <c r="GC126" s="177">
        <f>IF(C126=4,SUM(DE126+DE127+DE128+DG126+DG127+DG128)*Percapita/30*GC$4+(DF126+DF127+DF128+DH126+DH127+DH128)*Cadeirante/30*GC$4,IF(C126=3,IF(DE129+DG129=10,Fixo/30*GC$4+(DE126+DE127+DE128+DG126+DG127+DG128)*Percapita/30*GC$4+(DF129+DH129)*Cadeirante/30*GC$4,IF(DE129+DG129&lt;=9,(DE129+DG129)*Crechee/30*GC$4)+(DF129+DH129)*Cadeirante/30*GC$4+(DE126+DE127+DE128+DG126+DG127+DG128)*Percapita/30*GC$4)+IF(DE129+DG129&gt;=11,Fixo/30*GC$4+(DE129+DG129-10)*Crechee/30*GC$4,0),IF(C126=2,IF(DF126+DF127+DF128+DF129+DH126+DH127+DH128+DH129=1,Cadeirante/30*GC$4,IF(DF126+DF127+DF128+DF129+DH126+DH127+DH128+DH129=2,Fixo/30*GC$4,IF(DF126+DF127+DF128+DF129+DH126+DH127+DH128+DH129&gt;2,Fixo/30*GC$4+(DF126+DF127+DF128+DF129+DH126+DH127+DH128+DH129-2)*Cadeirante/30*GC$4)))+(DE126+DE127+DE128+DG126+DG127+DG128)*Percapita/30*GC$4+(DE129+DG129)*Crechee/30*GC$4,IF(C126=1,IF(DE126+DE127+DE128+DF126+DF127+DF128+DG126+DG127+DG128+DH126+DH127+DH128&lt;=15,(DE126+DE127+DE128+DG126+DG127+DG128)*Percapita/30*GC$4,IF(DE126+DE127+DE128+DF126+DF127+DF128+DG126+DG127+DG128+DH126+DH127+DH128&gt;=16,Fixo/30*GC$4+(DE126+DE127+DE128+DF126+DF127+DF128+DG126+DG127+DG128+DH126+DH127-16)*Percapita/30*GC$4))))))</f>
        <v>0</v>
      </c>
      <c r="GD126" s="177">
        <f>IF(C126=4,SUM(DI126+DI127+DI128+DK126+DK127+DK128)*Percapita/30*GD$4+(DJ126+DJ127+DJ128+DL126+DL127+DL128)*Cadeirante/30*GD$4,IF(C126=3,IF(DI129+DK129=10,Fixo/30*GD$4+(DI126+DI127+DI128+DK126+DK127+DK128)*Percapita/30*GD$4+(DJ129+DL129)*Cadeirante/30*GD$4,IF(DI129+DK129&lt;=9,(DI129+DK129)*Crechee/30*GD$4)+(DJ129+DL129)*Cadeirante/30*GD$4+(DI126+DI127+DI128+DK126+DK127+DK128)*Percapita/30*GD$4)+IF(DI129+DK129&gt;=11,Fixo/30*GD$4+(DI129+DK129-10)*Crechee/30*GD$4,0),IF(C126=2,IF(DJ126+DJ127+DJ128+DJ129+DL126+DL127+DL128+DL129=1,Cadeirante/30*GD$4,IF(DJ126+DJ127+DJ128+DJ129+DL126+DL127+DL128+DL129=2,Fixo/30*GD$4,IF(DJ126+DJ127+DJ128+DJ129+DL126+DL127+DL128+DL129&gt;2,Fixo/30*GD$4+(DJ126+DJ127+DJ128+DJ129+DL126+DL127+DL128+DL129-2)*Cadeirante/30*GD$4)))+(DI126+DI127+DI128+DK126+DK127+DK128)*Percapita/30*GD$4+(DI129+DK129)*Crechee/30*GD$4,IF(C126=1,IF(DI126+DI127+DI128+DJ126+DJ127+DJ128+DK126+DK127+DK128+DL126+DL127+DL128&lt;=15,(DI126+DI127+DI128+DK126+DK127+DK128)*Percapita/30*GD$4,IF(DI126+DI127+DI128+DJ126+DJ127+DJ128+DK126+DK127+DK128+DL126+DL127+DL128&gt;=16,Fixo/30*GD$4+(DI126+DI127+DI128+DJ126+DJ127+DJ128+DK126+DK127+DK128+DL126+DL127-16)*Percapita/30*GD$4))))))</f>
        <v>0</v>
      </c>
      <c r="GE126" s="177">
        <f>IF(C126=4,SUM(DM126+DM127+DM128+DO126+DO127+DO128)*Percapita/30*GE$4+(DN126+DN127+DN128+DP126+DP127+DP128)*Cadeirante/30*GE$4,IF(C126=3,IF(DM129+DO129=10,Fixo/30*GE$4+(DM126+DM127+DM128+DO126+DO127+DO128)*Percapita/30*GE$4+(DN129+DP129)*Cadeirante/30*GE$4,IF(DM129+DO129&lt;=9,(DM129+DO129)*Crechee/30*GE$4)+(DN129+DP129)*Cadeirante/30*GE$4+(DM126+DM127+DM128+DO126+DO127+DO128)*Percapita/30*GE$4)+IF(DM129+DO129&gt;=11,Fixo/30*GE$4+(DM129+DO129-10)*Crechee/30*GE$4,0),IF(C126=2,IF(DN126+DN127+DN128+DN129+DP126+DP127+DP128+DP129=1,Cadeirante/30*GE$4,IF(DN126+DN127+DN128+DN129+DP126+DP127+DP128+DP129=2,Fixo/30*GE$4,IF(DN126+DN127+DN128+DN129+DP126+DP127+DP128+DP129&gt;2,Fixo/30*GE$4+(DN126+DN127+DN128+DN129+DP126+DP127+DP128+DP129-2)*Cadeirante/30*GE$4)))+(DM126+DM127+DM128+DO126+DO127+DO128)*Percapita/30*GE$4+(DM129+DO129)*Crechee/30*GE$4,IF(C126=1,IF(DM126+DM127+DM128+DN126+DN127+DN128+DO126+DO127+DO128+DP126+DP127+DP128&lt;=15,(DM126+DM127+DM128+DO126+DO127+DO128)*Percapita/30*GE$4,IF(DM126+DM127+DM128+DN126+DN127+DN128+DO126+DO127+DO128+DP126+DP127+DP128&gt;=16,Fixo/30*GE$4+(DM126+DM127+DM128+DN126+DN127+DN128+DO126+DO127+DO128+DP126+DP127-16)*Percapita/30*GE$4))))))</f>
        <v>0</v>
      </c>
      <c r="GF126" s="177">
        <f>IF(C126=4,SUM(DQ126+DQ127+DQ128+DS126+DS127+DS128)*Percapita/30*GF$4+(DR126+DR127+DR128+DT126+DT127+DT128)*Cadeirante/30*GF$4,IF(C126=3,IF(DQ129+DS129=10,Fixo/30*GF$4+(DQ126+DQ127+DQ128+DS126+DS127+DS128)*Percapita/30*GF$4+(DR129+DT129)*Cadeirante/30*GF$4,IF(DQ129+DS129&lt;=9,(DQ129+DS129)*Crechee/30*GF$4)+(DR129+DT129)*Cadeirante/30*GF$4+(DQ126+DQ127+DQ128+DS126+DS127+DS128)*Percapita/30*GF$4)+IF(DQ129+DS129&gt;=11,Fixo/30*GF$4+(DQ129+DS129-10)*Crechee/30*GF$4,0),IF(C126=2,IF(DR126+DR127+DR128+DR129+DT126+DT127+DT128+DT129=1,Cadeirante/30*GF$4,IF(DR126+DR127+DR128+DR129+DT126+DT127+DT128+DT129=2,Fixo/30*GF$4,IF(DR126+DR127+DR128+DR129+DT126+DT127+DT128+DT129&gt;2,Fixo/30*GF$4+(DR126+DR127+DR128+DR129+DT126+DT127+DT128+DT129-2)*Cadeirante/30*GF$4)))+(DQ126+DQ127+DQ128+DS126+DS127+DS128)*Percapita/30*GF$4+(DQ129+DS129)*Crechee/30*GF$4,IF(C126=1,IF(DQ126+DQ127+DQ128+DR126+DR127+DR128+DS126+DS127+DS128+DT126+DT127+DT128&lt;=15,(DQ126+DQ127+DQ128+DS126+DS127+DS128)*Percapita/30*GF$4,IF(DQ126+DQ127+DQ128+DR126+DR127+DR128+DS126+DS127+DS128+DT126+DT127+DT128&gt;=16,Fixo/30*GF$4+(DQ126+DQ127+DQ128+DR126+DR127+DR128+DS126+DS127+DS128+DT126+DT127-16)*Percapita/30*GF$4))))))</f>
        <v>0</v>
      </c>
      <c r="GG126" s="177">
        <f>IF(C126=4,SUM(DU126+DU127+DU128+DW126+DW127+DW128)*Percapita/30*GG$4+(DV126+DV127+DV128+DX126+DX127+DX128)*Cadeirante/30*GG$4,IF(C126=3,IF(DU129+DW129=10,Fixo/30*GG$4+(DU126+DU127+DU128+DW126+DW127+DW128)*Percapita/30*GG$4+(DV129+DX129)*Cadeirante/30*GG$4,IF(DU129+DW129&lt;=9,(DU129+DW129)*Crechee/30*GG$4)+(DV129+DX129)*Cadeirante/30*GG$4+(DU126+DU127+DU128+DW126+DW127+DW128)*Percapita/30*GG$4)+IF(DU129+DW129&gt;=11,Fixo/30*GG$4+(DU129+DW129-10)*Crechee/30*GG$4,0),IF(C126=2,IF(DV126+DV127+DV128+DV129+DX126+DX127+DX128+DX129=1,Cadeirante/30*GG$4,IF(DV126+DV127+DV128+DV129+DX126+DX127+DX128+DX129=2,Fixo/30*GG$4,IF(DV126+DV127+DV128+DV129+DX126+DX127+DX128+DX129&gt;2,Fixo/30*GG$4+(DV126+DV127+DV128+DV129+DX126+DX127+DX128+DX129-2)*Cadeirante/30*GG$4)))+(DU126+DU127+DU128+DW126+DW127+DW128)*Percapita/30*GG$4+(DU129+DW129)*Crechee/30*GG$4,IF(C126=1,IF(DU126+DU127+DU128+DV126+DV127+DV128+DW126+DW127+DW128+DX126+DX127+DX128&lt;=15,(DU126+DU127+DU128+DW126+DW127+DW128)*Percapita/30*GG$4,IF(DU126+DU127+DU128+DV126+DV127+DV128+DW126+DW127+DW128+DX126+DX127+DX128&gt;=16,Fixo/30*GG$4+(DU126+DU127+DU128+DV126+DV127+DV128+DW126+DW127+DW128+DX126+DX127-16)*Percapita/30*GG$4))))))</f>
        <v>0</v>
      </c>
      <c r="GH126" s="177">
        <f>IF(C126=4,SUM(DY126+DY127+DY128+EA126+EA127+EA128)*Percapita/30*GH$4+(DZ126+DZ127+DZ128+EB126+EB127+EB128)*Cadeirante/30*GH$4,IF(C126=3,IF(DY129+EA129=10,Fixo/30*GH$4+(DY126+DY127+DY128+EA126+EA127+EA128)*Percapita/30*GH$4+(DZ129+EB129)*Cadeirante/30*GH$4,IF(DY129+EA129&lt;=9,(DY129+EA129)*Crechee/30*GH$4)+(DZ129+EB129)*Cadeirante/30*GH$4+(DY126+DY127+DY128+EA126+EA127+EA128)*Percapita/30*GH$4)+IF(DY129+EA129&gt;=11,Fixo/30*GH$4+(DY129+EA129-10)*Crechee/30*GH$4,0),IF(C126=2,IF(DZ126+DZ127+DZ128+DZ129+EB126+EB127+EB128+EB129=1,Cadeirante/30*GH$4,IF(DZ126+DZ127+DZ128+DZ129+EB126+EB127+EB128+EB129=2,Fixo/30*GH$4,IF(DZ126+DZ127+DZ128+DZ129+EB126+EB127+EB128+EB129&gt;2,Fixo/30*GH$4+(DZ126+DZ127+DZ128+DZ129+EB126+EB127+EB128+EB129-2)*Cadeirante/30*GH$4)))+(DY126+DY127+DY128+EA126+EA127+EA128)*Percapita/30*GH$4+(DY129+EA129)*Crechee/30*GH$4,IF(C126=1,IF(DY126+DY127+DY128+DZ126+DZ127+DZ128+EA126+EA127+EA128+EB126+EB127+EB128&lt;=15,(DY126+DY127+DY128+EA126+EA127+EA128)*Percapita/30*GH$4,IF(DY126+DY127+DY128+DZ126+DZ127+DZ128+EA126+EA127+EA128+EB126+EB127+EB128&gt;=16,Fixo/30*GH$4+(DY126+DY127+DY128+DZ126+DZ127+DZ128+EA126+EA127+EA128+EB126+EB127-16)*Percapita/30*GH$4))))))</f>
        <v>0</v>
      </c>
      <c r="GI126" s="177">
        <f>IF(C126=4,SUM(EC126+EC127+EC128+EE126+EE127+EE128)*Percapita/30*GI$4+(ED126+ED127+ED128+EF126+EF127+EF128)*Cadeirante/30*GI$4,IF(C126=3,IF(EC129+EE129=10,Fixo/30*GI$4+(EC126+EC127+EC128+EE126+EE127+EE128)*Percapita/30*GI$4+(ED129+EF129)*Cadeirante/30*GI$4,IF(EC129+EE129&lt;=9,(EC129+EE129)*Crechee/30*GI$4)+(ED129+EF129)*Cadeirante/30*GI$4+(EC126+EC127+EC128+EE126+EE127+EE128)*Percapita/30*GI$4)+IF(EC129+EE129&gt;=11,Fixo/30*GI$4+(EC129+EE129-10)*Crechee/30*GI$4,0),IF(C126=2,IF(ED126+ED127+ED128+ED129+EF126+EF127+EF128+EF129=1,Cadeirante/30*GI$4,IF(ED126+ED127+ED128+ED129+EF126+EF127+EF128+EF129=2,Fixo/30*GI$4,IF(ED126+ED127+ED128+ED129+EF126+EF127+EF128+EF129&gt;2,Fixo/30*GI$4+(ED126+ED127+ED128+ED129+EF126+EF127+EF128+EF129-2)*Cadeirante/30*GI$4)))+(EC126+EC127+EC128+EE126+EE127+EE128)*Percapita/30*GI$4+(EC129+EE129)*Crechee/30*GI$4,IF(C126=1,IF(EC126+EC127+EC128+ED126+ED127+ED128+EE126+EE127+EE128+EF126+EF127+EF128&lt;=15,(EC126+EC127+EC128+EE126+EE127+EE128)*Percapita/30*GI$4,IF(EC126+EC127+EC128+ED126+ED127+ED128+EE126+EE127+EE128+EF126+EF127+EF128&gt;=16,Fixo/30*GI$4+(EC126+EC127+EC128+ED126+ED127+ED128+EE126+EE127+EE128+EF126+EF127-16)*Percapita/30*GI$4))))))</f>
        <v>0</v>
      </c>
      <c r="GJ126" s="177">
        <f>IF(C126=4,SUM(EG126+EG127+EG128+EI126+EI127+EI128)*Percapita/30*GJ$4+(EH126+EH127+EH128+EJ126+EJ127+EJ128)*Cadeirante/30*GJ$4,IF(C126=3,IF(EG129+EI129=10,Fixo/30*GJ$4+(EG126+EG127+EG128+EI126+EI127+EI128)*Percapita/30*GJ$4+(EH129+EJ129)*Cadeirante/30*GJ$4,IF(EG129+EI129&lt;=9,(EG129+EI129)*Crechee/30*GJ$4)+(EH129+EJ129)*Cadeirante/30*GJ$4+(EG126+EG127+EG128+EI126+EI127+EI128)*Percapita/30*GJ$4)+IF(EG129+EI129&gt;=11,Fixo/30*GJ$4+(EG129+EI129-10)*Crechee/30*GJ$4,0),IF(C126=2,IF(EH126+EH127+EH128+EH129+EJ126+EJ127+EJ128+EJ129=1,Cadeirante/30*GJ$4,IF(EH126+EH127+EH128+EH129+EJ126+EJ127+EJ128+EJ129=2,Fixo/30*GJ$4,IF(EH126+EH127+EH128+EH129+EJ126+EJ127+EJ128+EJ129&gt;2,Fixo/30*GJ$4+(EH126+EH127+EH128+EH129+EJ126+EJ127+EJ128+EJ129-2)*Cadeirante/30*GJ$4)))+(EG126+EG127+EG128+EI126+EI127+EI128)*Percapita/30*GJ$4+(EG129+EI129)*Crechee/30*GJ$4,IF(C126=1,IF(EG126+EG127+EG128+EH126+EH127+EH128+EI126+EI127+EI128+EJ126+EJ127+EJ128&lt;=15,(EG126+EG127+EG128+EI126+EI127+EI128)*Percapita/30*GJ$4,IF(EG126+EG127+EG128+EH126+EH127+EH128+EI126+EI127+EI128+EJ126+EJ127+EJ128&gt;=16,Fixo/30*GJ$4+(EG126+EG127+EG128+EH126+EH127+EH128+EI126+EI127+EI128+EJ126+EJ127-16)*Percapita/30*GJ$4))))))</f>
        <v>0</v>
      </c>
      <c r="GK126" s="178"/>
      <c r="GL126" s="103">
        <f t="shared" si="102"/>
        <v>0</v>
      </c>
      <c r="GM126" s="124"/>
      <c r="GN126" s="104">
        <f>SUMIF(V126:V129,"&lt;0")*Cadeirante/30*GN$4+SUMIF(X126:X129,"&lt;0")*Cadeirante/30*GN$4</f>
        <v>0</v>
      </c>
      <c r="GO126" s="104">
        <f>SUMIF(Z126:Z129,"&lt;0")*Cadeirante/30*GO$4+SUMIF(AB126:AB129,"&lt;0")*Cadeirante/30*GO$4</f>
        <v>0</v>
      </c>
      <c r="GP126" s="104">
        <f>SUMIF(AD126:AD129,"&lt;0")*Cadeirante/30*GP$4+SUMIF(AF126:AF129,"&lt;0")*Cadeirante/30*GP$4</f>
        <v>0</v>
      </c>
      <c r="GQ126" s="104">
        <f>SUMIF(AH126:AH129,"&lt;0")*Cadeirante/30*GQ$4+SUMIF(AJ126:AJ129,"&lt;0")*Cadeirante/30*GQ$4</f>
        <v>0</v>
      </c>
      <c r="GR126" s="104">
        <f>SUMIF(AL126:AL129,"&lt;0")*Cadeirante/30*GR$4+SUMIF(AN126:AN129,"&lt;0")*Cadeirante/30*GR$4</f>
        <v>0</v>
      </c>
      <c r="GS126" s="104">
        <f>SUMIF(AP126:AP129,"&lt;0")*Cadeirante/30*GS$4+SUMIF(AR126:AR129,"&lt;0")*Cadeirante/30*GS$4</f>
        <v>0</v>
      </c>
      <c r="GT126" s="104">
        <f>SUMIF(AT126:AT129,"&lt;0")*Cadeirante/30*GT$4+SUMIF(AV126:AV129,"&lt;0")*Cadeirante/30*GT$4</f>
        <v>0</v>
      </c>
      <c r="GU126" s="104">
        <f>SUMIF(AX126:AX129,"&lt;0")*Cadeirante/30*GU$4+SUMIF(AZ126:AZ129,"&lt;0")*Cadeirante/30*GU$4</f>
        <v>0</v>
      </c>
      <c r="GV126" s="104">
        <f>SUMIF(BB126:BB129,"&lt;0")*Cadeirante/30*GV$4+SUMIF(BD126:BD129,"&lt;0")*Cadeirante/30*GV$4</f>
        <v>0</v>
      </c>
      <c r="GW126" s="104">
        <f>SUMIF(BF126:BF129,"&lt;0")*Cadeirante/30*GW$4+SUMIF(BH126:BH129,"&lt;0")*Cadeirante/30*GW$4</f>
        <v>0</v>
      </c>
      <c r="GX126" s="104">
        <f>SUMIF(BJ126:BJ129,"&lt;0")*Cadeirante/30*GX$4+SUMIF(BL126:BL129,"&lt;0")*Cadeirante/30*GX$4</f>
        <v>0</v>
      </c>
      <c r="GY126" s="104">
        <f>SUMIF(BN126:BN129,"&lt;0")*Cadeirante/30*GY$4+SUMIF(BP126:BP129,"&lt;0")*Cadeirante/30*GY$4</f>
        <v>0</v>
      </c>
      <c r="GZ126" s="104">
        <f>SUMIF(BR126:BR129,"&lt;0")*Cadeirante/30*GZ$4+SUMIF(BT126:BT129,"&lt;0")*Cadeirante/30*GZ$4</f>
        <v>0</v>
      </c>
      <c r="HA126" s="104">
        <f>SUMIF(BV126:BV129,"&lt;0")*Cadeirante/30*HA$4+SUMIF(BX126:BX129,"&lt;0")*Cadeirante/30*HA$4</f>
        <v>0</v>
      </c>
      <c r="HB126" s="104">
        <f>SUMIF(BZ126:BZ129,"&lt;0")*Cadeirante/30*HB$4+SUMIF(CB126:CB129,"&lt;0")*Cadeirante/30*HB$4</f>
        <v>0</v>
      </c>
      <c r="HC126" s="104">
        <f>SUMIF(CD126:CD129,"&lt;0")*Cadeirante/30*HC$4+SUMIF(CF126:CF129,"&lt;0")*Cadeirante/30*HC$4</f>
        <v>0</v>
      </c>
      <c r="HD126" s="104">
        <f>SUMIF(CH126:CH129,"&lt;0")*Cadeirante/30*HD$4+SUMIF(CJ126:CJ129,"&lt;0")*Cadeirante/30*HD$4</f>
        <v>0</v>
      </c>
      <c r="HE126" s="104">
        <f>SUMIF(CL126:CL129,"&lt;0")*Cadeirante/30*HE$4+SUMIF(CN126:CN129,"&lt;0")*Cadeirante/30*HE$4</f>
        <v>0</v>
      </c>
      <c r="HF126" s="104">
        <f>SUMIF(CP126:CP129,"&lt;0")*Cadeirante/30*HF$4+SUMIF(CR126:CR129,"&lt;0")*Cadeirante/30*HF$4</f>
        <v>0</v>
      </c>
      <c r="HG126" s="104">
        <f>SUMIF(CT126:CT129,"&lt;0")*Cadeirante/30*HG$4+SUMIF(CV126:CV129,"&lt;0")*Cadeirante/30*HG$4</f>
        <v>0</v>
      </c>
      <c r="HH126" s="104">
        <f>SUMIF(CX126:CX129,"&lt;0")*Cadeirante/30*HH$4+SUMIF(CZ126:CZ129,"&lt;0")*Cadeirante/30*HH$4</f>
        <v>0</v>
      </c>
      <c r="HI126" s="104">
        <f>SUMIF(DB126:DB129,"&lt;0")*Cadeirante/30*HI$4+SUMIF(DD126:DD129,"&lt;0")*Cadeirante/30*HI$4</f>
        <v>0</v>
      </c>
      <c r="HJ126" s="104">
        <f>SUMIF(DF126:DF129,"&lt;0")*Cadeirante/30*HJ$4+SUMIF(DH126:DH129,"&lt;0")*Cadeirante/30*HJ$4</f>
        <v>0</v>
      </c>
      <c r="HK126" s="104">
        <f>SUMIF(DJ126:DJ129,"&lt;0")*Cadeirante/30*HK$4+SUMIF(DL126:DL129,"&lt;0")*Cadeirante/30*HK$4</f>
        <v>0</v>
      </c>
      <c r="HL126" s="104">
        <f>SUMIF(DN126:DN129,"&lt;0")*Cadeirante/30*HL$4+SUMIF(DP126:DP129,"&lt;0")*Cadeirante/30*HL$4</f>
        <v>0</v>
      </c>
      <c r="HM126" s="104">
        <f>SUMIF(DR126:DR129,"&lt;0")*Cadeirante/30*HM$4+SUMIF(DT126:DT129,"&lt;0")*Cadeirante/30*HM$4</f>
        <v>0</v>
      </c>
      <c r="HN126" s="104">
        <f>SUMIF(DV126:DV129,"&lt;0")*Cadeirante/30*HN$4+SUMIF(DX126:DX129,"&lt;0")*Cadeirante/30*HN$4</f>
        <v>0</v>
      </c>
      <c r="HO126" s="104">
        <f>SUMIF(DZ126:DZ129,"&lt;0")*Cadeirante/30*HO$4+SUMIF(EB126:EB129,"&lt;0")*Cadeirante/30*HO$4</f>
        <v>0</v>
      </c>
      <c r="HP126" s="104">
        <f>SUMIF(ED126:ED129,"&lt;0")*Cadeirante/30*HP$4+SUMIF(EF126:EF129,"&lt;0")*Cadeirante/30*HP$4</f>
        <v>0</v>
      </c>
      <c r="HQ126" s="64"/>
      <c r="HR126" s="64"/>
      <c r="HS126" s="64"/>
      <c r="HT126" s="64"/>
      <c r="HU126" s="64"/>
      <c r="HV126" s="64"/>
      <c r="HW126" s="176">
        <v>17629.309999999998</v>
      </c>
      <c r="HX126" s="64"/>
      <c r="HY126" s="280">
        <f>IF(ISTEXT(EM126), VALUE(EM126), EM126)</f>
        <v>0</v>
      </c>
      <c r="HZ126" s="280">
        <f>IF(ISTEXT(EN126), VALUE(EN126), EN126)</f>
        <v>0</v>
      </c>
      <c r="IA126" s="280">
        <f>IF(ISTEXT(EO126), VALUE(EO126), EO126)</f>
        <v>0</v>
      </c>
      <c r="IB126" s="64" t="b">
        <f>HW126=FE126</f>
        <v>0</v>
      </c>
      <c r="IC126" s="64"/>
    </row>
    <row r="127" spans="1:237" s="106" customFormat="1" ht="22.5" customHeight="1" x14ac:dyDescent="0.25">
      <c r="A127" s="368" t="s">
        <v>3292</v>
      </c>
      <c r="B127" s="369" t="s">
        <v>3293</v>
      </c>
      <c r="C127" s="370" t="s">
        <v>3193</v>
      </c>
      <c r="D127" s="371" t="s">
        <v>3294</v>
      </c>
      <c r="E127" s="371" t="s">
        <v>3295</v>
      </c>
      <c r="F127" s="372" t="s">
        <v>3181</v>
      </c>
      <c r="G127" s="372" t="s">
        <v>3182</v>
      </c>
      <c r="H127" s="373" t="s">
        <v>2820</v>
      </c>
      <c r="I127" s="374" t="s">
        <v>2820</v>
      </c>
      <c r="J127" s="421" t="s">
        <v>3183</v>
      </c>
      <c r="K127" s="421" t="s">
        <v>3185</v>
      </c>
      <c r="L127" s="329">
        <f>CONTINUA!BV127</f>
        <v>0</v>
      </c>
      <c r="M127" s="329">
        <f>CONTINUA!BW127</f>
        <v>0</v>
      </c>
      <c r="N127" s="895"/>
      <c r="O127" s="896" t="s">
        <v>3428</v>
      </c>
      <c r="P127" s="897">
        <v>0</v>
      </c>
      <c r="Q127" s="400"/>
      <c r="R127" s="401"/>
      <c r="S127" s="400"/>
      <c r="T127" s="401"/>
      <c r="U127" s="400"/>
      <c r="V127" s="401"/>
      <c r="W127" s="400"/>
      <c r="X127" s="401"/>
      <c r="Y127" s="400"/>
      <c r="Z127" s="401"/>
      <c r="AA127" s="400"/>
      <c r="AB127" s="401"/>
      <c r="AC127" s="400"/>
      <c r="AD127" s="401"/>
      <c r="AE127" s="400"/>
      <c r="AF127" s="401"/>
      <c r="AG127" s="400"/>
      <c r="AH127" s="401"/>
      <c r="AI127" s="400"/>
      <c r="AJ127" s="401"/>
      <c r="AK127" s="400"/>
      <c r="AL127" s="401"/>
      <c r="AM127" s="400"/>
      <c r="AN127" s="401"/>
      <c r="AO127" s="400"/>
      <c r="AP127" s="401"/>
      <c r="AQ127" s="400"/>
      <c r="AR127" s="401"/>
      <c r="AS127" s="400"/>
      <c r="AT127" s="401"/>
      <c r="AU127" s="400"/>
      <c r="AV127" s="401"/>
      <c r="AW127" s="400"/>
      <c r="AX127" s="401"/>
      <c r="AY127" s="400"/>
      <c r="AZ127" s="401"/>
      <c r="BA127" s="400"/>
      <c r="BB127" s="401"/>
      <c r="BC127" s="400"/>
      <c r="BD127" s="401"/>
      <c r="BE127" s="400"/>
      <c r="BF127" s="401"/>
      <c r="BG127" s="400"/>
      <c r="BH127" s="401"/>
      <c r="BI127" s="400"/>
      <c r="BJ127" s="401"/>
      <c r="BK127" s="400"/>
      <c r="BL127" s="401"/>
      <c r="BM127" s="400"/>
      <c r="BN127" s="401"/>
      <c r="BO127" s="400"/>
      <c r="BP127" s="401"/>
      <c r="BQ127" s="400"/>
      <c r="BR127" s="401"/>
      <c r="BS127" s="400"/>
      <c r="BT127" s="401"/>
      <c r="BU127" s="400"/>
      <c r="BV127" s="401"/>
      <c r="BW127" s="400"/>
      <c r="BX127" s="401"/>
      <c r="BY127" s="400"/>
      <c r="BZ127" s="401"/>
      <c r="CA127" s="400"/>
      <c r="CB127" s="401"/>
      <c r="CC127" s="400"/>
      <c r="CD127" s="401"/>
      <c r="CE127" s="400"/>
      <c r="CF127" s="401"/>
      <c r="CG127" s="400"/>
      <c r="CH127" s="401"/>
      <c r="CI127" s="400"/>
      <c r="CJ127" s="401"/>
      <c r="CK127" s="400"/>
      <c r="CL127" s="401"/>
      <c r="CM127" s="400"/>
      <c r="CN127" s="401"/>
      <c r="CO127" s="400"/>
      <c r="CP127" s="401"/>
      <c r="CQ127" s="400"/>
      <c r="CR127" s="401"/>
      <c r="CS127" s="400"/>
      <c r="CT127" s="401"/>
      <c r="CU127" s="400"/>
      <c r="CV127" s="401"/>
      <c r="CW127" s="400"/>
      <c r="CX127" s="401"/>
      <c r="CY127" s="400"/>
      <c r="CZ127" s="401"/>
      <c r="DA127" s="400"/>
      <c r="DB127" s="401"/>
      <c r="DC127" s="400"/>
      <c r="DD127" s="401"/>
      <c r="DE127" s="400"/>
      <c r="DF127" s="401"/>
      <c r="DG127" s="400"/>
      <c r="DH127" s="401"/>
      <c r="DI127" s="400"/>
      <c r="DJ127" s="401"/>
      <c r="DK127" s="400"/>
      <c r="DL127" s="401"/>
      <c r="DM127" s="400"/>
      <c r="DN127" s="401"/>
      <c r="DO127" s="400"/>
      <c r="DP127" s="401"/>
      <c r="DQ127" s="400"/>
      <c r="DR127" s="401"/>
      <c r="DS127" s="400"/>
      <c r="DT127" s="401"/>
      <c r="DU127" s="400"/>
      <c r="DV127" s="401"/>
      <c r="DW127" s="400"/>
      <c r="DX127" s="401"/>
      <c r="DY127" s="400"/>
      <c r="DZ127" s="401"/>
      <c r="EA127" s="400"/>
      <c r="EB127" s="401"/>
      <c r="EC127" s="400"/>
      <c r="ED127" s="401"/>
      <c r="EE127" s="400"/>
      <c r="EF127" s="401"/>
      <c r="EG127" s="400"/>
      <c r="EH127" s="401"/>
      <c r="EI127" s="400"/>
      <c r="EJ127" s="447"/>
      <c r="EK127" s="511"/>
      <c r="EL127" s="514"/>
      <c r="EM127" s="448"/>
      <c r="EN127" s="344"/>
      <c r="EO127" s="345"/>
      <c r="EP127" s="171">
        <f t="shared" si="95"/>
        <v>0</v>
      </c>
      <c r="EQ127" s="171">
        <f t="shared" si="96"/>
        <v>0</v>
      </c>
      <c r="ER127" s="171">
        <f t="shared" si="97"/>
        <v>0</v>
      </c>
      <c r="ES127" s="171">
        <f t="shared" si="98"/>
        <v>0</v>
      </c>
      <c r="ET127" s="171">
        <f t="shared" si="99"/>
        <v>0</v>
      </c>
      <c r="EU127" s="171">
        <f t="shared" si="100"/>
        <v>0</v>
      </c>
      <c r="EV127" s="172">
        <f t="shared" si="101"/>
        <v>0</v>
      </c>
      <c r="EW127" s="173"/>
      <c r="EX127" s="248">
        <f t="shared" si="153"/>
        <v>0</v>
      </c>
      <c r="EY127" s="174">
        <f>(L127*regular)+(M127*Cadeirantee)</f>
        <v>0</v>
      </c>
      <c r="EZ127" s="249">
        <f>SUMIF(FG127:GJ127,"&gt;0")</f>
        <v>0</v>
      </c>
      <c r="FA127" s="249">
        <f>SUMIF(FG127:GJ127,"&lt;0")+SUMIF(GN127:HP127,"&lt;0")</f>
        <v>0</v>
      </c>
      <c r="FB127" s="174">
        <v>0</v>
      </c>
      <c r="FC127" s="126">
        <f>N127*km*'VALORES TABELA'!$B$13</f>
        <v>0</v>
      </c>
      <c r="FD127" s="250">
        <f t="shared" ref="FD127:FD130" si="154">GL127</f>
        <v>0</v>
      </c>
      <c r="FE127" s="105"/>
      <c r="FF127" s="119"/>
      <c r="FG127" s="119"/>
      <c r="FH127" s="119"/>
      <c r="FI127" s="119"/>
      <c r="FJ127" s="119"/>
      <c r="FK127" s="119"/>
      <c r="FL127" s="119"/>
      <c r="FM127" s="119"/>
      <c r="FN127" s="119"/>
      <c r="FO127" s="119"/>
      <c r="FP127" s="119"/>
      <c r="FQ127" s="119"/>
      <c r="FR127" s="119"/>
      <c r="FS127" s="119"/>
      <c r="FT127" s="119"/>
      <c r="FU127" s="119"/>
      <c r="FV127" s="119"/>
      <c r="FW127" s="119"/>
      <c r="FX127" s="119"/>
      <c r="FY127" s="119"/>
      <c r="FZ127" s="119"/>
      <c r="GA127" s="119"/>
      <c r="GB127" s="119"/>
      <c r="GC127" s="119"/>
      <c r="GD127" s="119"/>
      <c r="GE127" s="119"/>
      <c r="GF127" s="119"/>
      <c r="GG127" s="119"/>
      <c r="GH127" s="119"/>
      <c r="GI127" s="119"/>
      <c r="GJ127" s="119"/>
      <c r="GK127" s="251"/>
      <c r="GL127" s="103">
        <f t="shared" si="102"/>
        <v>0</v>
      </c>
      <c r="GM127" s="124"/>
      <c r="GN127" s="104"/>
      <c r="GO127" s="104"/>
      <c r="GP127" s="104"/>
      <c r="GQ127" s="104"/>
      <c r="GR127" s="104"/>
      <c r="GS127" s="104"/>
      <c r="GT127" s="104"/>
      <c r="GU127" s="104"/>
      <c r="GV127" s="104"/>
      <c r="GW127" s="104"/>
      <c r="GX127" s="104"/>
      <c r="GY127" s="104"/>
      <c r="GZ127" s="104"/>
      <c r="HA127" s="104"/>
      <c r="HB127" s="104"/>
      <c r="HC127" s="104"/>
      <c r="HD127" s="104"/>
      <c r="HE127" s="104"/>
      <c r="HF127" s="104"/>
      <c r="HG127" s="104"/>
      <c r="HH127" s="104"/>
      <c r="HI127" s="104"/>
      <c r="HJ127" s="104"/>
      <c r="HK127" s="104"/>
      <c r="HL127" s="104"/>
      <c r="HM127" s="104"/>
      <c r="HN127" s="104"/>
      <c r="HO127" s="104"/>
      <c r="HP127" s="104"/>
      <c r="HQ127" s="64"/>
      <c r="HR127" s="64"/>
      <c r="HS127" s="64"/>
      <c r="HT127" s="64"/>
      <c r="HU127" s="64"/>
      <c r="HV127" s="64"/>
      <c r="HW127" s="105"/>
      <c r="HX127" s="64"/>
      <c r="HY127" s="280">
        <f t="shared" ref="HY127:HY130" si="155">IF(ISTEXT(EM127), VALUE(EM127), EM127)</f>
        <v>0</v>
      </c>
      <c r="HZ127" s="280">
        <f t="shared" ref="HZ127:HZ130" si="156">IF(ISTEXT(EN127), VALUE(EN127), EN127)</f>
        <v>0</v>
      </c>
      <c r="IA127" s="280">
        <f t="shared" ref="IA127:IA130" si="157">IF(ISTEXT(EO127), VALUE(EO127), EO127)</f>
        <v>0</v>
      </c>
      <c r="IB127" s="64"/>
      <c r="IC127" s="64"/>
    </row>
    <row r="128" spans="1:237" s="106" customFormat="1" ht="22.5" customHeight="1" x14ac:dyDescent="0.25">
      <c r="A128" s="368" t="s">
        <v>3292</v>
      </c>
      <c r="B128" s="369" t="s">
        <v>3293</v>
      </c>
      <c r="C128" s="375" t="s">
        <v>3193</v>
      </c>
      <c r="D128" s="371" t="s">
        <v>3294</v>
      </c>
      <c r="E128" s="371" t="s">
        <v>3295</v>
      </c>
      <c r="F128" s="376" t="s">
        <v>3181</v>
      </c>
      <c r="G128" s="376" t="s">
        <v>3182</v>
      </c>
      <c r="H128" s="373" t="s">
        <v>2820</v>
      </c>
      <c r="I128" s="374" t="s">
        <v>2820</v>
      </c>
      <c r="J128" s="421" t="s">
        <v>3183</v>
      </c>
      <c r="K128" s="422" t="s">
        <v>3186</v>
      </c>
      <c r="L128" s="329">
        <f>CONTINUA!BV128</f>
        <v>0</v>
      </c>
      <c r="M128" s="329">
        <f>CONTINUA!BW128</f>
        <v>0</v>
      </c>
      <c r="N128" s="895"/>
      <c r="O128" s="896" t="s">
        <v>3428</v>
      </c>
      <c r="P128" s="897">
        <v>0</v>
      </c>
      <c r="Q128" s="400"/>
      <c r="R128" s="401"/>
      <c r="S128" s="400"/>
      <c r="T128" s="401"/>
      <c r="U128" s="400"/>
      <c r="V128" s="401"/>
      <c r="W128" s="400"/>
      <c r="X128" s="401"/>
      <c r="Y128" s="400"/>
      <c r="Z128" s="401"/>
      <c r="AA128" s="400"/>
      <c r="AB128" s="401"/>
      <c r="AC128" s="400"/>
      <c r="AD128" s="401"/>
      <c r="AE128" s="400"/>
      <c r="AF128" s="401"/>
      <c r="AG128" s="400"/>
      <c r="AH128" s="401"/>
      <c r="AI128" s="400"/>
      <c r="AJ128" s="401"/>
      <c r="AK128" s="400"/>
      <c r="AL128" s="401"/>
      <c r="AM128" s="400"/>
      <c r="AN128" s="401"/>
      <c r="AO128" s="400"/>
      <c r="AP128" s="401"/>
      <c r="AQ128" s="400"/>
      <c r="AR128" s="401"/>
      <c r="AS128" s="400"/>
      <c r="AT128" s="401"/>
      <c r="AU128" s="400"/>
      <c r="AV128" s="401"/>
      <c r="AW128" s="400"/>
      <c r="AX128" s="401"/>
      <c r="AY128" s="400"/>
      <c r="AZ128" s="401"/>
      <c r="BA128" s="400"/>
      <c r="BB128" s="401"/>
      <c r="BC128" s="400"/>
      <c r="BD128" s="401"/>
      <c r="BE128" s="400"/>
      <c r="BF128" s="401"/>
      <c r="BG128" s="400"/>
      <c r="BH128" s="401"/>
      <c r="BI128" s="400"/>
      <c r="BJ128" s="401"/>
      <c r="BK128" s="400"/>
      <c r="BL128" s="401"/>
      <c r="BM128" s="400"/>
      <c r="BN128" s="401"/>
      <c r="BO128" s="400"/>
      <c r="BP128" s="401"/>
      <c r="BQ128" s="400"/>
      <c r="BR128" s="401"/>
      <c r="BS128" s="400"/>
      <c r="BT128" s="401"/>
      <c r="BU128" s="400"/>
      <c r="BV128" s="401"/>
      <c r="BW128" s="400"/>
      <c r="BX128" s="401"/>
      <c r="BY128" s="400"/>
      <c r="BZ128" s="401"/>
      <c r="CA128" s="400"/>
      <c r="CB128" s="401"/>
      <c r="CC128" s="400"/>
      <c r="CD128" s="401"/>
      <c r="CE128" s="400"/>
      <c r="CF128" s="401"/>
      <c r="CG128" s="400"/>
      <c r="CH128" s="401"/>
      <c r="CI128" s="400"/>
      <c r="CJ128" s="401"/>
      <c r="CK128" s="400"/>
      <c r="CL128" s="401"/>
      <c r="CM128" s="400"/>
      <c r="CN128" s="401"/>
      <c r="CO128" s="400"/>
      <c r="CP128" s="401"/>
      <c r="CQ128" s="400"/>
      <c r="CR128" s="401"/>
      <c r="CS128" s="400"/>
      <c r="CT128" s="401"/>
      <c r="CU128" s="400"/>
      <c r="CV128" s="401"/>
      <c r="CW128" s="400"/>
      <c r="CX128" s="401"/>
      <c r="CY128" s="400"/>
      <c r="CZ128" s="401"/>
      <c r="DA128" s="400"/>
      <c r="DB128" s="401"/>
      <c r="DC128" s="400"/>
      <c r="DD128" s="401"/>
      <c r="DE128" s="400"/>
      <c r="DF128" s="401"/>
      <c r="DG128" s="400"/>
      <c r="DH128" s="401"/>
      <c r="DI128" s="400"/>
      <c r="DJ128" s="401"/>
      <c r="DK128" s="400"/>
      <c r="DL128" s="401"/>
      <c r="DM128" s="400"/>
      <c r="DN128" s="401"/>
      <c r="DO128" s="400"/>
      <c r="DP128" s="401"/>
      <c r="DQ128" s="400"/>
      <c r="DR128" s="401"/>
      <c r="DS128" s="400"/>
      <c r="DT128" s="401"/>
      <c r="DU128" s="400"/>
      <c r="DV128" s="401"/>
      <c r="DW128" s="400"/>
      <c r="DX128" s="401"/>
      <c r="DY128" s="400"/>
      <c r="DZ128" s="401"/>
      <c r="EA128" s="400"/>
      <c r="EB128" s="401"/>
      <c r="EC128" s="400"/>
      <c r="ED128" s="401"/>
      <c r="EE128" s="400"/>
      <c r="EF128" s="401"/>
      <c r="EG128" s="400"/>
      <c r="EH128" s="401"/>
      <c r="EI128" s="400"/>
      <c r="EJ128" s="447"/>
      <c r="EK128" s="511"/>
      <c r="EL128" s="514"/>
      <c r="EM128" s="448"/>
      <c r="EN128" s="344"/>
      <c r="EO128" s="345"/>
      <c r="EP128" s="171">
        <f t="shared" si="95"/>
        <v>0</v>
      </c>
      <c r="EQ128" s="171">
        <f t="shared" si="96"/>
        <v>0</v>
      </c>
      <c r="ER128" s="171">
        <f t="shared" si="97"/>
        <v>0</v>
      </c>
      <c r="ES128" s="171">
        <f t="shared" si="98"/>
        <v>0</v>
      </c>
      <c r="ET128" s="171">
        <f t="shared" si="99"/>
        <v>0</v>
      </c>
      <c r="EU128" s="171">
        <f t="shared" si="100"/>
        <v>0</v>
      </c>
      <c r="EV128" s="172">
        <f t="shared" si="101"/>
        <v>0</v>
      </c>
      <c r="EW128" s="125"/>
      <c r="EX128" s="248">
        <f t="shared" si="153"/>
        <v>0</v>
      </c>
      <c r="EY128" s="174">
        <f>(L128*regular)+(M128*Cadeirantee)</f>
        <v>0</v>
      </c>
      <c r="EZ128" s="249">
        <f>SUMIF(FG128:GJ128,"&gt;0")</f>
        <v>0</v>
      </c>
      <c r="FA128" s="249">
        <f>SUMIF(FG128:GJ128,"&lt;0")+SUMIF(GN128:HP128,"&lt;0")</f>
        <v>0</v>
      </c>
      <c r="FB128" s="174">
        <v>0</v>
      </c>
      <c r="FC128" s="126">
        <f>N128*km*'VALORES TABELA'!$B$13</f>
        <v>0</v>
      </c>
      <c r="FD128" s="250">
        <f t="shared" si="154"/>
        <v>0</v>
      </c>
      <c r="FE128" s="105"/>
      <c r="FF128" s="108"/>
      <c r="FG128" s="108"/>
      <c r="FH128" s="108"/>
      <c r="FI128" s="108"/>
      <c r="FJ128" s="108"/>
      <c r="FK128" s="108"/>
      <c r="FL128" s="108"/>
      <c r="FM128" s="108"/>
      <c r="FN128" s="108"/>
      <c r="FO128" s="108"/>
      <c r="FP128" s="108"/>
      <c r="FQ128" s="108"/>
      <c r="FR128" s="108"/>
      <c r="FS128" s="108"/>
      <c r="FT128" s="108"/>
      <c r="FU128" s="108"/>
      <c r="FV128" s="108"/>
      <c r="FW128" s="108"/>
      <c r="FX128" s="108"/>
      <c r="FY128" s="108"/>
      <c r="FZ128" s="108"/>
      <c r="GA128" s="108"/>
      <c r="GB128" s="108"/>
      <c r="GC128" s="108"/>
      <c r="GD128" s="108"/>
      <c r="GE128" s="108"/>
      <c r="GF128" s="108"/>
      <c r="GG128" s="108"/>
      <c r="GH128" s="108"/>
      <c r="GI128" s="108"/>
      <c r="GJ128" s="108"/>
      <c r="GK128" s="251"/>
      <c r="GL128" s="103">
        <f t="shared" si="102"/>
        <v>0</v>
      </c>
      <c r="GM128" s="124"/>
      <c r="GN128" s="104"/>
      <c r="GO128" s="104"/>
      <c r="GP128" s="104"/>
      <c r="GQ128" s="104"/>
      <c r="GR128" s="104"/>
      <c r="GS128" s="104"/>
      <c r="GT128" s="104"/>
      <c r="GU128" s="104"/>
      <c r="GV128" s="104"/>
      <c r="GW128" s="104"/>
      <c r="GX128" s="104"/>
      <c r="GY128" s="104"/>
      <c r="GZ128" s="104"/>
      <c r="HA128" s="104"/>
      <c r="HB128" s="104"/>
      <c r="HC128" s="104"/>
      <c r="HD128" s="104"/>
      <c r="HE128" s="104"/>
      <c r="HF128" s="104"/>
      <c r="HG128" s="104"/>
      <c r="HH128" s="104"/>
      <c r="HI128" s="104"/>
      <c r="HJ128" s="104"/>
      <c r="HK128" s="104"/>
      <c r="HL128" s="104"/>
      <c r="HM128" s="104"/>
      <c r="HN128" s="104"/>
      <c r="HO128" s="104"/>
      <c r="HP128" s="104"/>
      <c r="HQ128" s="64"/>
      <c r="HR128" s="64"/>
      <c r="HS128" s="64"/>
      <c r="HT128" s="64"/>
      <c r="HU128" s="64"/>
      <c r="HV128" s="64"/>
      <c r="HW128" s="105"/>
      <c r="HX128" s="64"/>
      <c r="HY128" s="280">
        <f t="shared" si="155"/>
        <v>0</v>
      </c>
      <c r="HZ128" s="280">
        <f t="shared" si="156"/>
        <v>0</v>
      </c>
      <c r="IA128" s="280">
        <f t="shared" si="157"/>
        <v>0</v>
      </c>
      <c r="IB128" s="64"/>
      <c r="IC128" s="64"/>
    </row>
    <row r="129" spans="1:237" s="106" customFormat="1" ht="22.5" customHeight="1" x14ac:dyDescent="0.25">
      <c r="A129" s="368" t="s">
        <v>3292</v>
      </c>
      <c r="B129" s="369" t="s">
        <v>3293</v>
      </c>
      <c r="C129" s="375" t="s">
        <v>3193</v>
      </c>
      <c r="D129" s="371" t="s">
        <v>3294</v>
      </c>
      <c r="E129" s="371" t="s">
        <v>3295</v>
      </c>
      <c r="F129" s="376" t="s">
        <v>3181</v>
      </c>
      <c r="G129" s="376" t="s">
        <v>3182</v>
      </c>
      <c r="H129" s="373" t="s">
        <v>2820</v>
      </c>
      <c r="I129" s="374" t="s">
        <v>2820</v>
      </c>
      <c r="J129" s="421" t="s">
        <v>3183</v>
      </c>
      <c r="K129" s="423" t="s">
        <v>3187</v>
      </c>
      <c r="L129" s="329">
        <f>CONTINUA!BV129</f>
        <v>0</v>
      </c>
      <c r="M129" s="329">
        <f>CONTINUA!BW129</f>
        <v>0</v>
      </c>
      <c r="N129" s="895"/>
      <c r="O129" s="896" t="s">
        <v>3428</v>
      </c>
      <c r="P129" s="897">
        <v>0</v>
      </c>
      <c r="Q129" s="400"/>
      <c r="R129" s="401"/>
      <c r="S129" s="400"/>
      <c r="T129" s="401"/>
      <c r="U129" s="400"/>
      <c r="V129" s="401"/>
      <c r="W129" s="400"/>
      <c r="X129" s="401"/>
      <c r="Y129" s="400"/>
      <c r="Z129" s="401"/>
      <c r="AA129" s="400"/>
      <c r="AB129" s="401"/>
      <c r="AC129" s="400"/>
      <c r="AD129" s="401"/>
      <c r="AE129" s="400"/>
      <c r="AF129" s="401"/>
      <c r="AG129" s="400"/>
      <c r="AH129" s="401"/>
      <c r="AI129" s="400"/>
      <c r="AJ129" s="401"/>
      <c r="AK129" s="400"/>
      <c r="AL129" s="401"/>
      <c r="AM129" s="400"/>
      <c r="AN129" s="401"/>
      <c r="AO129" s="400"/>
      <c r="AP129" s="401"/>
      <c r="AQ129" s="400"/>
      <c r="AR129" s="401"/>
      <c r="AS129" s="400"/>
      <c r="AT129" s="401"/>
      <c r="AU129" s="400"/>
      <c r="AV129" s="401"/>
      <c r="AW129" s="400"/>
      <c r="AX129" s="401"/>
      <c r="AY129" s="400"/>
      <c r="AZ129" s="401"/>
      <c r="BA129" s="400"/>
      <c r="BB129" s="401"/>
      <c r="BC129" s="400"/>
      <c r="BD129" s="401"/>
      <c r="BE129" s="400"/>
      <c r="BF129" s="401"/>
      <c r="BG129" s="400"/>
      <c r="BH129" s="401"/>
      <c r="BI129" s="400"/>
      <c r="BJ129" s="401"/>
      <c r="BK129" s="400"/>
      <c r="BL129" s="401"/>
      <c r="BM129" s="400"/>
      <c r="BN129" s="401"/>
      <c r="BO129" s="400"/>
      <c r="BP129" s="401"/>
      <c r="BQ129" s="400"/>
      <c r="BR129" s="401"/>
      <c r="BS129" s="400"/>
      <c r="BT129" s="401"/>
      <c r="BU129" s="400"/>
      <c r="BV129" s="401"/>
      <c r="BW129" s="400"/>
      <c r="BX129" s="401"/>
      <c r="BY129" s="400"/>
      <c r="BZ129" s="401"/>
      <c r="CA129" s="400"/>
      <c r="CB129" s="401"/>
      <c r="CC129" s="400"/>
      <c r="CD129" s="401"/>
      <c r="CE129" s="400"/>
      <c r="CF129" s="401"/>
      <c r="CG129" s="400"/>
      <c r="CH129" s="401"/>
      <c r="CI129" s="400"/>
      <c r="CJ129" s="401"/>
      <c r="CK129" s="400"/>
      <c r="CL129" s="401"/>
      <c r="CM129" s="400"/>
      <c r="CN129" s="401"/>
      <c r="CO129" s="400"/>
      <c r="CP129" s="401"/>
      <c r="CQ129" s="400"/>
      <c r="CR129" s="401"/>
      <c r="CS129" s="400"/>
      <c r="CT129" s="401"/>
      <c r="CU129" s="400"/>
      <c r="CV129" s="401"/>
      <c r="CW129" s="400"/>
      <c r="CX129" s="401"/>
      <c r="CY129" s="400"/>
      <c r="CZ129" s="401"/>
      <c r="DA129" s="400"/>
      <c r="DB129" s="401"/>
      <c r="DC129" s="400"/>
      <c r="DD129" s="401"/>
      <c r="DE129" s="400"/>
      <c r="DF129" s="401"/>
      <c r="DG129" s="400"/>
      <c r="DH129" s="401"/>
      <c r="DI129" s="400"/>
      <c r="DJ129" s="401"/>
      <c r="DK129" s="400"/>
      <c r="DL129" s="401"/>
      <c r="DM129" s="400"/>
      <c r="DN129" s="401"/>
      <c r="DO129" s="400"/>
      <c r="DP129" s="401"/>
      <c r="DQ129" s="400"/>
      <c r="DR129" s="401"/>
      <c r="DS129" s="400"/>
      <c r="DT129" s="401"/>
      <c r="DU129" s="400"/>
      <c r="DV129" s="401"/>
      <c r="DW129" s="400"/>
      <c r="DX129" s="401"/>
      <c r="DY129" s="400"/>
      <c r="DZ129" s="401"/>
      <c r="EA129" s="400"/>
      <c r="EB129" s="401"/>
      <c r="EC129" s="400"/>
      <c r="ED129" s="401"/>
      <c r="EE129" s="400"/>
      <c r="EF129" s="401"/>
      <c r="EG129" s="400"/>
      <c r="EH129" s="401"/>
      <c r="EI129" s="400"/>
      <c r="EJ129" s="447"/>
      <c r="EK129" s="511"/>
      <c r="EL129" s="514"/>
      <c r="EM129" s="448"/>
      <c r="EN129" s="344"/>
      <c r="EO129" s="345"/>
      <c r="EP129" s="171">
        <f t="shared" si="95"/>
        <v>0</v>
      </c>
      <c r="EQ129" s="171">
        <f t="shared" si="96"/>
        <v>0</v>
      </c>
      <c r="ER129" s="171">
        <f t="shared" si="97"/>
        <v>0</v>
      </c>
      <c r="ES129" s="171">
        <f t="shared" si="98"/>
        <v>0</v>
      </c>
      <c r="ET129" s="171">
        <f t="shared" si="99"/>
        <v>0</v>
      </c>
      <c r="EU129" s="171">
        <f t="shared" si="100"/>
        <v>0</v>
      </c>
      <c r="EV129" s="172">
        <f t="shared" si="101"/>
        <v>0</v>
      </c>
      <c r="EW129" s="127"/>
      <c r="EX129" s="248">
        <f t="shared" si="153"/>
        <v>0</v>
      </c>
      <c r="EY129" s="174">
        <f>(L129*regular)+(M129*Cadeirantee)</f>
        <v>0</v>
      </c>
      <c r="EZ129" s="249">
        <f>SUMIF(FG129:GJ129,"&gt;0")</f>
        <v>0</v>
      </c>
      <c r="FA129" s="249">
        <f>SUMIF(FG129:GJ129,"&lt;0")+SUMIF(GN129:HP129,"&lt;0")</f>
        <v>0</v>
      </c>
      <c r="FB129" s="174">
        <v>0</v>
      </c>
      <c r="FC129" s="126">
        <f>N129*km*'VALORES TABELA'!$B$13</f>
        <v>0</v>
      </c>
      <c r="FD129" s="250">
        <f t="shared" si="154"/>
        <v>0</v>
      </c>
      <c r="FE129" s="105"/>
      <c r="FF129" s="118"/>
      <c r="FG129" s="118"/>
      <c r="FH129" s="118"/>
      <c r="FI129" s="118"/>
      <c r="FJ129" s="118"/>
      <c r="FK129" s="118"/>
      <c r="FL129" s="118"/>
      <c r="FM129" s="118"/>
      <c r="FN129" s="118"/>
      <c r="FO129" s="118"/>
      <c r="FP129" s="118"/>
      <c r="FQ129" s="118"/>
      <c r="FR129" s="118"/>
      <c r="FS129" s="118"/>
      <c r="FT129" s="118"/>
      <c r="FU129" s="118"/>
      <c r="FV129" s="118"/>
      <c r="FW129" s="118"/>
      <c r="FX129" s="118"/>
      <c r="FY129" s="118"/>
      <c r="FZ129" s="118"/>
      <c r="GA129" s="118"/>
      <c r="GB129" s="118"/>
      <c r="GC129" s="118"/>
      <c r="GD129" s="118"/>
      <c r="GE129" s="118"/>
      <c r="GF129" s="118"/>
      <c r="GG129" s="118"/>
      <c r="GH129" s="118"/>
      <c r="GI129" s="118"/>
      <c r="GJ129" s="118"/>
      <c r="GK129" s="252"/>
      <c r="GL129" s="103">
        <f t="shared" si="102"/>
        <v>0</v>
      </c>
      <c r="GM129" s="124"/>
      <c r="GN129" s="104"/>
      <c r="GO129" s="104"/>
      <c r="GP129" s="104"/>
      <c r="GQ129" s="104"/>
      <c r="GR129" s="104"/>
      <c r="GS129" s="104"/>
      <c r="GT129" s="104"/>
      <c r="GU129" s="104"/>
      <c r="GV129" s="104"/>
      <c r="GW129" s="104"/>
      <c r="GX129" s="104"/>
      <c r="GY129" s="104"/>
      <c r="GZ129" s="104"/>
      <c r="HA129" s="104"/>
      <c r="HB129" s="104"/>
      <c r="HC129" s="104"/>
      <c r="HD129" s="104"/>
      <c r="HE129" s="104"/>
      <c r="HF129" s="104"/>
      <c r="HG129" s="104"/>
      <c r="HH129" s="104"/>
      <c r="HI129" s="104"/>
      <c r="HJ129" s="104"/>
      <c r="HK129" s="104"/>
      <c r="HL129" s="104"/>
      <c r="HM129" s="104"/>
      <c r="HN129" s="104"/>
      <c r="HO129" s="104"/>
      <c r="HP129" s="104"/>
      <c r="HQ129" s="64"/>
      <c r="HR129" s="65"/>
      <c r="HS129" s="65"/>
      <c r="HT129" s="65"/>
      <c r="HU129" s="65"/>
      <c r="HV129" s="65"/>
      <c r="HW129" s="105"/>
      <c r="HX129" s="65"/>
      <c r="HY129" s="280">
        <f t="shared" si="155"/>
        <v>0</v>
      </c>
      <c r="HZ129" s="280">
        <f t="shared" si="156"/>
        <v>0</v>
      </c>
      <c r="IA129" s="280">
        <f t="shared" si="157"/>
        <v>0</v>
      </c>
      <c r="IB129" s="65"/>
      <c r="IC129" s="65"/>
    </row>
    <row r="130" spans="1:237" s="106" customFormat="1" ht="22.5" customHeight="1" thickBot="1" x14ac:dyDescent="0.3">
      <c r="A130" s="377" t="s">
        <v>3292</v>
      </c>
      <c r="B130" s="378" t="s">
        <v>3293</v>
      </c>
      <c r="C130" s="379" t="s">
        <v>3193</v>
      </c>
      <c r="D130" s="380" t="s">
        <v>3294</v>
      </c>
      <c r="E130" s="380" t="s">
        <v>3295</v>
      </c>
      <c r="F130" s="381" t="s">
        <v>3181</v>
      </c>
      <c r="G130" s="381" t="s">
        <v>3182</v>
      </c>
      <c r="H130" s="382" t="s">
        <v>2820</v>
      </c>
      <c r="I130" s="383" t="s">
        <v>2820</v>
      </c>
      <c r="J130" s="421" t="s">
        <v>3183</v>
      </c>
      <c r="K130" s="424" t="s">
        <v>60</v>
      </c>
      <c r="L130" s="329">
        <f>CONTINUA!BV130</f>
        <v>0</v>
      </c>
      <c r="M130" s="329">
        <f>CONTINUA!BW130</f>
        <v>0</v>
      </c>
      <c r="N130" s="895"/>
      <c r="O130" s="896" t="s">
        <v>3428</v>
      </c>
      <c r="P130" s="897">
        <v>0</v>
      </c>
      <c r="Q130" s="400"/>
      <c r="R130" s="401"/>
      <c r="S130" s="400"/>
      <c r="T130" s="401"/>
      <c r="U130" s="400"/>
      <c r="V130" s="401"/>
      <c r="W130" s="400"/>
      <c r="X130" s="401"/>
      <c r="Y130" s="400"/>
      <c r="Z130" s="401"/>
      <c r="AA130" s="400"/>
      <c r="AB130" s="401"/>
      <c r="AC130" s="400"/>
      <c r="AD130" s="401"/>
      <c r="AE130" s="400"/>
      <c r="AF130" s="401"/>
      <c r="AG130" s="400"/>
      <c r="AH130" s="401"/>
      <c r="AI130" s="400"/>
      <c r="AJ130" s="401"/>
      <c r="AK130" s="400"/>
      <c r="AL130" s="401"/>
      <c r="AM130" s="400"/>
      <c r="AN130" s="401"/>
      <c r="AO130" s="400"/>
      <c r="AP130" s="401"/>
      <c r="AQ130" s="400"/>
      <c r="AR130" s="401"/>
      <c r="AS130" s="400"/>
      <c r="AT130" s="401"/>
      <c r="AU130" s="400"/>
      <c r="AV130" s="401"/>
      <c r="AW130" s="400"/>
      <c r="AX130" s="401"/>
      <c r="AY130" s="400"/>
      <c r="AZ130" s="401"/>
      <c r="BA130" s="400"/>
      <c r="BB130" s="401"/>
      <c r="BC130" s="400"/>
      <c r="BD130" s="401"/>
      <c r="BE130" s="400"/>
      <c r="BF130" s="401"/>
      <c r="BG130" s="400"/>
      <c r="BH130" s="401"/>
      <c r="BI130" s="400"/>
      <c r="BJ130" s="401"/>
      <c r="BK130" s="400"/>
      <c r="BL130" s="401"/>
      <c r="BM130" s="400"/>
      <c r="BN130" s="401"/>
      <c r="BO130" s="400"/>
      <c r="BP130" s="401"/>
      <c r="BQ130" s="400"/>
      <c r="BR130" s="401"/>
      <c r="BS130" s="400"/>
      <c r="BT130" s="401"/>
      <c r="BU130" s="400"/>
      <c r="BV130" s="401"/>
      <c r="BW130" s="400"/>
      <c r="BX130" s="401"/>
      <c r="BY130" s="400"/>
      <c r="BZ130" s="401"/>
      <c r="CA130" s="400"/>
      <c r="CB130" s="401"/>
      <c r="CC130" s="400"/>
      <c r="CD130" s="401"/>
      <c r="CE130" s="400"/>
      <c r="CF130" s="401"/>
      <c r="CG130" s="400"/>
      <c r="CH130" s="401"/>
      <c r="CI130" s="400"/>
      <c r="CJ130" s="401"/>
      <c r="CK130" s="400"/>
      <c r="CL130" s="401"/>
      <c r="CM130" s="400"/>
      <c r="CN130" s="401"/>
      <c r="CO130" s="400"/>
      <c r="CP130" s="401"/>
      <c r="CQ130" s="400"/>
      <c r="CR130" s="401"/>
      <c r="CS130" s="400"/>
      <c r="CT130" s="401"/>
      <c r="CU130" s="400"/>
      <c r="CV130" s="401"/>
      <c r="CW130" s="400"/>
      <c r="CX130" s="401"/>
      <c r="CY130" s="400"/>
      <c r="CZ130" s="401"/>
      <c r="DA130" s="400"/>
      <c r="DB130" s="401"/>
      <c r="DC130" s="400"/>
      <c r="DD130" s="401"/>
      <c r="DE130" s="400"/>
      <c r="DF130" s="401"/>
      <c r="DG130" s="400"/>
      <c r="DH130" s="401"/>
      <c r="DI130" s="400"/>
      <c r="DJ130" s="401"/>
      <c r="DK130" s="400"/>
      <c r="DL130" s="401"/>
      <c r="DM130" s="400"/>
      <c r="DN130" s="401"/>
      <c r="DO130" s="400"/>
      <c r="DP130" s="401"/>
      <c r="DQ130" s="400"/>
      <c r="DR130" s="401"/>
      <c r="DS130" s="400"/>
      <c r="DT130" s="401"/>
      <c r="DU130" s="400"/>
      <c r="DV130" s="401"/>
      <c r="DW130" s="400"/>
      <c r="DX130" s="401"/>
      <c r="DY130" s="400"/>
      <c r="DZ130" s="401"/>
      <c r="EA130" s="400"/>
      <c r="EB130" s="401"/>
      <c r="EC130" s="400"/>
      <c r="ED130" s="401"/>
      <c r="EE130" s="400"/>
      <c r="EF130" s="401"/>
      <c r="EG130" s="400"/>
      <c r="EH130" s="401"/>
      <c r="EI130" s="400"/>
      <c r="EJ130" s="447"/>
      <c r="EK130" s="512"/>
      <c r="EL130" s="515"/>
      <c r="EM130" s="450"/>
      <c r="EN130" s="348"/>
      <c r="EO130" s="348"/>
      <c r="EP130" s="179">
        <f t="shared" si="95"/>
        <v>0</v>
      </c>
      <c r="EQ130" s="179">
        <f t="shared" si="96"/>
        <v>0</v>
      </c>
      <c r="ER130" s="179">
        <f t="shared" si="97"/>
        <v>0</v>
      </c>
      <c r="ES130" s="179">
        <f t="shared" si="98"/>
        <v>0</v>
      </c>
      <c r="ET130" s="179">
        <f t="shared" si="99"/>
        <v>0</v>
      </c>
      <c r="EU130" s="179">
        <f t="shared" si="100"/>
        <v>0</v>
      </c>
      <c r="EV130" s="172">
        <f t="shared" si="101"/>
        <v>0</v>
      </c>
      <c r="EW130" s="253"/>
      <c r="EX130" s="254">
        <v>0</v>
      </c>
      <c r="EY130" s="180">
        <v>0</v>
      </c>
      <c r="EZ130" s="255">
        <v>0</v>
      </c>
      <c r="FA130" s="255">
        <v>0</v>
      </c>
      <c r="FB130" s="180">
        <f>SUM(FF130:GI130)/2</f>
        <v>0</v>
      </c>
      <c r="FC130" s="256">
        <f>N130*km*'VALORES TABELA'!$B$13</f>
        <v>0</v>
      </c>
      <c r="FD130" s="250">
        <f t="shared" si="154"/>
        <v>0</v>
      </c>
      <c r="FE130" s="257"/>
      <c r="FF130" s="181">
        <f>((Q130+S130)*Percapita)+((R130+T130)*Cadeirante)</f>
        <v>0</v>
      </c>
      <c r="FG130" s="181">
        <f>((U130+W130)*Percapita/30*FG$4)+((V130+X130)*Cadeirante/30*FG$4)</f>
        <v>0</v>
      </c>
      <c r="FH130" s="181">
        <f>((Y130+AA130)*Percapita/30*FH$4)+((Z130+AB130)*Cadeirante/30*FH$4)</f>
        <v>0</v>
      </c>
      <c r="FI130" s="181">
        <f>((AC130+AE130)*Percapita/30*FI$4)+((AD130+AF130)*Cadeirante/30*FI$4)</f>
        <v>0</v>
      </c>
      <c r="FJ130" s="181">
        <f>((AG130+AI130)*Percapita/30*FJ$4)+((AH130+AJ130)*Cadeirante/30*FJ$4)</f>
        <v>0</v>
      </c>
      <c r="FK130" s="181">
        <f>((AK130+AM130)*Percapita/30*FK$4)+((AL130+AN130)*Cadeirante/30*FK$4)</f>
        <v>0</v>
      </c>
      <c r="FL130" s="181">
        <f>((AO130+AQ130)*Percapita/30*FL$4)+((AP130+AR130)*Cadeirante/30*FL$4)</f>
        <v>0</v>
      </c>
      <c r="FM130" s="181">
        <f>((AS130+AU130)*Percapita/30*FM$4)+((AT130+AV130)*Cadeirante/30*FM$4)</f>
        <v>0</v>
      </c>
      <c r="FN130" s="181">
        <f>((AW130+AY130)*Percapita/30*FN$4)+((AX130+AZ130)*Cadeirante/30*FN$4)</f>
        <v>0</v>
      </c>
      <c r="FO130" s="181">
        <f>((BA130+BC130)*Percapita/30*FO$4)+((BB130+BD130)*Cadeirante/30*FO$4)</f>
        <v>0</v>
      </c>
      <c r="FP130" s="181">
        <f>((BE130+BG130)*Percapita/30*FP$4)+((BF130+BH130)*Cadeirante/30*FP$4)</f>
        <v>0</v>
      </c>
      <c r="FQ130" s="181">
        <f>((BI130+BK130)*Percapita/30*FQ$4)+((BJ130+BL130)*Cadeirante/30*FQ$4)</f>
        <v>0</v>
      </c>
      <c r="FR130" s="181">
        <f>((BM130+BO130)*Percapita/30*FR$4)+((BN130+BP130)*Cadeirante/30*FR$4)</f>
        <v>0</v>
      </c>
      <c r="FS130" s="181">
        <f>((BQ130+BS130)*Percapita/30*FS$4)+((BR130+BT130)*Cadeirante/30*FS$4)</f>
        <v>0</v>
      </c>
      <c r="FT130" s="181">
        <f>((BU130+BW130)*Percapita/30*FT$4)+((BV130+BX130)*Cadeirante/30*FT$4)</f>
        <v>0</v>
      </c>
      <c r="FU130" s="181">
        <f>((BY130+CA130)*Percapita/30*FU$4)+((BZ130+CB130)*Cadeirante/30*FU$4)</f>
        <v>0</v>
      </c>
      <c r="FV130" s="181">
        <f>((CC130+CE130)*Percapita/30*FV$4)+((CD130+CF130)*Cadeirante/30*FV$4)</f>
        <v>0</v>
      </c>
      <c r="FW130" s="181">
        <f>((CG130+CI130)*Percapita/30*FW$4)+((CI130+CK130)*Cadeirante/30*FW$4)</f>
        <v>0</v>
      </c>
      <c r="FX130" s="181">
        <f>((CK130+CM130)*Percapita/30*FX$4)+((CL130+CN130)*Cadeirante/30*FX$4)</f>
        <v>0</v>
      </c>
      <c r="FY130" s="181">
        <f>((CO130+CQ130)*Percapita/30*FY$4)+((CP130+CR130)*Cadeirante/30*FY$4)</f>
        <v>0</v>
      </c>
      <c r="FZ130" s="181">
        <f>((CS130+CU130)*Percapita/30*FZ$4)+((CT130+CV130)*Cadeirante/30*FZ$4)</f>
        <v>0</v>
      </c>
      <c r="GA130" s="181">
        <f>((CW130+CY130)*Percapita/30*GA$4)+((CX130+CZ130)*Cadeirante/30*GA$4)</f>
        <v>0</v>
      </c>
      <c r="GB130" s="181">
        <f>((DA130+DC130)*Percapita/30*GB$4)+((DB130+DD130)*Cadeirante/30*GB$4)</f>
        <v>0</v>
      </c>
      <c r="GC130" s="181">
        <f>((DE130+DG130)*Percapita/30*GC$4)+((DF130+DH130)*Cadeirante/30*GC$4)</f>
        <v>0</v>
      </c>
      <c r="GD130" s="181">
        <f>((DI130+DK130)*Percapita/30*GD$4)+((DJ130+DL130)*Cadeirante/30*GD$4)</f>
        <v>0</v>
      </c>
      <c r="GE130" s="181">
        <f>((DM130+DO130)*Percapita/30*GE$4)+((DN130+DP130)*Cadeirante/30*GE$4)</f>
        <v>0</v>
      </c>
      <c r="GF130" s="181">
        <f>((DQ130+DS130)*Percapita/30*GF$4)+((DR130+DT130)*Cadeirante/30*GF$4)</f>
        <v>0</v>
      </c>
      <c r="GG130" s="181">
        <f>((DU130+DW130)*Percapita/30*GG$4)+((DV130+DX130)*Cadeirante/30*GG$4)</f>
        <v>0</v>
      </c>
      <c r="GH130" s="181">
        <f>((DY130+EA130)*Percapita/30*GH$4)+((DZ130+EB130)*Cadeirante/30*GH$4)</f>
        <v>0</v>
      </c>
      <c r="GI130" s="181">
        <f>((EC130+EE130)*Percapita/30*GI$4)+((ED130+EF130)*Cadeirante/30*GI$4)</f>
        <v>0</v>
      </c>
      <c r="GJ130" s="181">
        <f>((EG130+EI130)*Percapita)+((EH130+EJ130)*Cadeirante)</f>
        <v>0</v>
      </c>
      <c r="GK130" s="258"/>
      <c r="GL130" s="103">
        <f t="shared" si="102"/>
        <v>0</v>
      </c>
      <c r="GM130" s="124"/>
      <c r="GN130" s="182"/>
      <c r="GO130" s="182"/>
      <c r="GP130" s="182"/>
      <c r="GQ130" s="182"/>
      <c r="GR130" s="182"/>
      <c r="GS130" s="182"/>
      <c r="GT130" s="182"/>
      <c r="GU130" s="182"/>
      <c r="GV130" s="182"/>
      <c r="GW130" s="182"/>
      <c r="GX130" s="182"/>
      <c r="GY130" s="182"/>
      <c r="GZ130" s="182"/>
      <c r="HA130" s="182"/>
      <c r="HB130" s="182"/>
      <c r="HC130" s="182"/>
      <c r="HD130" s="182"/>
      <c r="HE130" s="182"/>
      <c r="HF130" s="182"/>
      <c r="HG130" s="182"/>
      <c r="HH130" s="182"/>
      <c r="HI130" s="182"/>
      <c r="HJ130" s="182"/>
      <c r="HK130" s="182"/>
      <c r="HL130" s="182"/>
      <c r="HM130" s="182"/>
      <c r="HN130" s="182"/>
      <c r="HO130" s="182"/>
      <c r="HP130" s="259"/>
      <c r="HQ130" s="64"/>
      <c r="HW130" s="257"/>
      <c r="HY130" s="280">
        <f t="shared" si="155"/>
        <v>0</v>
      </c>
      <c r="HZ130" s="280">
        <f t="shared" si="156"/>
        <v>0</v>
      </c>
      <c r="IA130" s="280">
        <f t="shared" si="157"/>
        <v>0</v>
      </c>
    </row>
    <row r="131" spans="1:237" s="106" customFormat="1" ht="22.5" customHeight="1" x14ac:dyDescent="0.25">
      <c r="A131" t="s">
        <v>3296</v>
      </c>
      <c r="B131" s="522" t="s">
        <v>3297</v>
      </c>
      <c r="C131" s="523">
        <v>3</v>
      </c>
      <c r="D131" s="524" t="s">
        <v>3298</v>
      </c>
      <c r="E131" s="524" t="s">
        <v>3299</v>
      </c>
      <c r="F131" s="525" t="s">
        <v>3181</v>
      </c>
      <c r="G131" s="525" t="s">
        <v>3182</v>
      </c>
      <c r="H131" s="350" t="s">
        <v>2822</v>
      </c>
      <c r="I131" s="351" t="s">
        <v>2822</v>
      </c>
      <c r="J131" s="409" t="s">
        <v>3189</v>
      </c>
      <c r="K131" s="410" t="s">
        <v>3184</v>
      </c>
      <c r="L131" s="329">
        <f>CONTINUA!BV131</f>
        <v>0</v>
      </c>
      <c r="M131" s="329">
        <f>CONTINUA!BW131</f>
        <v>0</v>
      </c>
      <c r="N131" s="895"/>
      <c r="O131" s="896" t="s">
        <v>3429</v>
      </c>
      <c r="P131" s="897">
        <v>0</v>
      </c>
      <c r="Q131" s="400"/>
      <c r="R131" s="401"/>
      <c r="S131" s="400"/>
      <c r="T131" s="401"/>
      <c r="U131" s="400"/>
      <c r="V131" s="401"/>
      <c r="W131" s="400"/>
      <c r="X131" s="401"/>
      <c r="Y131" s="400"/>
      <c r="Z131" s="401"/>
      <c r="AA131" s="400"/>
      <c r="AB131" s="401"/>
      <c r="AC131" s="400"/>
      <c r="AD131" s="401"/>
      <c r="AE131" s="400"/>
      <c r="AF131" s="401"/>
      <c r="AG131" s="400"/>
      <c r="AH131" s="401"/>
      <c r="AI131" s="400"/>
      <c r="AJ131" s="401"/>
      <c r="AK131" s="400"/>
      <c r="AL131" s="401"/>
      <c r="AM131" s="400"/>
      <c r="AN131" s="401"/>
      <c r="AO131" s="400"/>
      <c r="AP131" s="401"/>
      <c r="AQ131" s="400"/>
      <c r="AR131" s="401"/>
      <c r="AS131" s="400"/>
      <c r="AT131" s="401"/>
      <c r="AU131" s="400"/>
      <c r="AV131" s="401"/>
      <c r="AW131" s="400"/>
      <c r="AX131" s="401"/>
      <c r="AY131" s="400"/>
      <c r="AZ131" s="401"/>
      <c r="BA131" s="400"/>
      <c r="BB131" s="401"/>
      <c r="BC131" s="400"/>
      <c r="BD131" s="401"/>
      <c r="BE131" s="400"/>
      <c r="BF131" s="401"/>
      <c r="BG131" s="400"/>
      <c r="BH131" s="401"/>
      <c r="BI131" s="400"/>
      <c r="BJ131" s="401"/>
      <c r="BK131" s="400"/>
      <c r="BL131" s="401"/>
      <c r="BM131" s="400"/>
      <c r="BN131" s="401"/>
      <c r="BO131" s="400"/>
      <c r="BP131" s="401"/>
      <c r="BQ131" s="400"/>
      <c r="BR131" s="401"/>
      <c r="BS131" s="400"/>
      <c r="BT131" s="401"/>
      <c r="BU131" s="400"/>
      <c r="BV131" s="401"/>
      <c r="BW131" s="400"/>
      <c r="BX131" s="401"/>
      <c r="BY131" s="400"/>
      <c r="BZ131" s="401"/>
      <c r="CA131" s="400"/>
      <c r="CB131" s="401"/>
      <c r="CC131" s="400"/>
      <c r="CD131" s="401"/>
      <c r="CE131" s="400"/>
      <c r="CF131" s="401"/>
      <c r="CG131" s="400"/>
      <c r="CH131" s="401"/>
      <c r="CI131" s="400"/>
      <c r="CJ131" s="401"/>
      <c r="CK131" s="400"/>
      <c r="CL131" s="401"/>
      <c r="CM131" s="400"/>
      <c r="CN131" s="401"/>
      <c r="CO131" s="400"/>
      <c r="CP131" s="401"/>
      <c r="CQ131" s="400"/>
      <c r="CR131" s="401"/>
      <c r="CS131" s="400"/>
      <c r="CT131" s="401"/>
      <c r="CU131" s="400"/>
      <c r="CV131" s="401"/>
      <c r="CW131" s="400"/>
      <c r="CX131" s="401"/>
      <c r="CY131" s="400"/>
      <c r="CZ131" s="401"/>
      <c r="DA131" s="400"/>
      <c r="DB131" s="401"/>
      <c r="DC131" s="400"/>
      <c r="DD131" s="401"/>
      <c r="DE131" s="400"/>
      <c r="DF131" s="401"/>
      <c r="DG131" s="400"/>
      <c r="DH131" s="401"/>
      <c r="DI131" s="400"/>
      <c r="DJ131" s="401"/>
      <c r="DK131" s="400"/>
      <c r="DL131" s="401"/>
      <c r="DM131" s="400"/>
      <c r="DN131" s="401"/>
      <c r="DO131" s="400"/>
      <c r="DP131" s="401"/>
      <c r="DQ131" s="400"/>
      <c r="DR131" s="401"/>
      <c r="DS131" s="400"/>
      <c r="DT131" s="401"/>
      <c r="DU131" s="400"/>
      <c r="DV131" s="401"/>
      <c r="DW131" s="400"/>
      <c r="DX131" s="401"/>
      <c r="DY131" s="400"/>
      <c r="DZ131" s="401"/>
      <c r="EA131" s="400"/>
      <c r="EB131" s="401"/>
      <c r="EC131" s="400"/>
      <c r="ED131" s="401"/>
      <c r="EE131" s="400"/>
      <c r="EF131" s="401"/>
      <c r="EG131" s="400"/>
      <c r="EH131" s="401"/>
      <c r="EI131" s="400"/>
      <c r="EJ131" s="447"/>
      <c r="EK131" s="510"/>
      <c r="EL131" s="513"/>
      <c r="EM131" s="520"/>
      <c r="EN131" s="520"/>
      <c r="EO131" s="520"/>
      <c r="EP131" s="171">
        <f t="shared" si="95"/>
        <v>0</v>
      </c>
      <c r="EQ131" s="171">
        <f t="shared" si="96"/>
        <v>0</v>
      </c>
      <c r="ER131" s="171">
        <f t="shared" si="97"/>
        <v>0</v>
      </c>
      <c r="ES131" s="171">
        <f t="shared" si="98"/>
        <v>0</v>
      </c>
      <c r="ET131" s="171">
        <f t="shared" si="99"/>
        <v>0</v>
      </c>
      <c r="EU131" s="171">
        <f t="shared" si="100"/>
        <v>0</v>
      </c>
      <c r="EV131" s="172">
        <f t="shared" si="101"/>
        <v>0</v>
      </c>
      <c r="EW131" s="367">
        <f>IF(C131=4,IF(MAX(Q131:EJ133)&gt;0,(Especiall/30*(IF(($G131-$F131)=($G$5-$F$5),30,IF(DAY($G131)=31,($G131-$F131),($G131-$F131)+1)))),0),0)</f>
        <v>0</v>
      </c>
      <c r="EX131" s="248">
        <f t="shared" ref="EX131:EX134" si="158">FF131</f>
        <v>11219.36</v>
      </c>
      <c r="EY131" s="174">
        <f>(L131*regular)+(M131*Cadeirantee)</f>
        <v>0</v>
      </c>
      <c r="EZ131" s="249">
        <f>SUMIF(FG131:GJ131,"&gt;0")</f>
        <v>0</v>
      </c>
      <c r="FA131" s="249">
        <f>SUMIF(FG131:GJ131,"&lt;0")+SUMIF(GN131:HP131,"&lt;0")</f>
        <v>-372.68399999999997</v>
      </c>
      <c r="FB131" s="174">
        <v>0</v>
      </c>
      <c r="FC131" s="175">
        <f>N131*km*'VALORES TABELA'!$B$13</f>
        <v>0</v>
      </c>
      <c r="FD131" s="250">
        <f>GL131</f>
        <v>0</v>
      </c>
      <c r="FE131" s="176">
        <f>(EW131+EW132+EW133+EW134+EX131+EX132+EX133+EX134+EY131+EY132+EY133+EY134+EY135+EZ131+EZ132+EZ133+EZ134+FA131+FA132+FA133+FA134+FC131+FC132+FC133+FC134+HY131-HZ131-IA131+FD131+FD132+FD133+FD134+FB135)</f>
        <v>10846.676000000001</v>
      </c>
      <c r="FF131" s="177">
        <f>IF(C131=4,SUM(Q131+Q132+Q133+S131+S132+S133)*Percapita/30*FF$4+(R131+R132+R133+T131+T132+T133)*Cadeirante/30*FF$4,IF(C131=3,IF(Q134+S134=10,Fixo/30*FF$4+(Q131+Q132+Q133+S131+S132+S133)*Percapita/30*FF$4+(R134+T134)*Cadeirante/30*FF$4,IF(Q134+S134&lt;=9,(Q134+S134)*Crechee/30*FF$4)+(R134+T134)*Cadeirante/30*FF$4+(Q131+Q132+Q133+S131+S132+S133)*Percapita/30*FF$4)+IF(Q134+S134&gt;=11,Fixo/30*FF$4+(Q134+S134-10)*Crechee/30*FF$4,0),IF(C131=2,IF(R131+R132+R133+R134+T131+T132+T133+T134=1,Cadeirante/30*FF$4,IF(R131+R132+R133+R134+T131+T132+T133+T134=2,Fixo/30*FF$4,IF(R131+R132+R133+R134+T131+T132+T133+T134&gt;2,Fixo/30*FF$4+(R131+R132+R133+R134+T131+T132+T133+T134-2)*Cadeirante/30*FF$4)))+(Q131+Q132+Q133+S131+S132+S133)*Percapita/30*FF$4+(Q134+S134)*Crechee/30*FF$4,IF(C131=1,IF(Q131+Q132+Q133+R131+R132+R133+S131+S132+S133+T131+T132+T133&lt;=15,(Q131+Q132+Q133+S131+S132+S133)*Percapita/30*FF$4,IF(Q131+Q132+Q133+R131+R132+R133+S131+S132+S133+T131+T132+T133&gt;=16,Fixo/30*FF$4+(Q131+Q132+Q133+R131+R132+R133+S131+S132+S133+T131+T132-16)*Percapita/30*FF$4))))))</f>
        <v>11219.36</v>
      </c>
      <c r="FG131" s="177">
        <f>IF(C131=4,SUM(U131+U132+U133+W131+W132+W133)*Percapita/30*FG$4+(V131+V132+V133+X131+X132+X133)*Cadeirante/30*FG$4,IF(C131=3,IF(U134+W134=10,Fixo/30*FG$4+(U131+U132+U133+W131+W132+W133)*Percapita/30*FG$4+(V134+X134)*Cadeirante/30*FG$4,IF(U134+W134&lt;=9,(U134+W134)*Crechee/30*FG$4)+(V134+X134)*Cadeirante/30*FG$4+(U131+U132+U133+W131+W132+W133)*Percapita/30*FG$4)+IF(U134+W134&gt;=11,Fixo/30*FG$4+(U134+W134-10)*Crechee/30*FG$4,0),IF(C131=2,IF(V131+V132+V133+V134+X131+X132+X133+X134=1,Cadeirante/30*FG$4,IF(V131+V132+V133+V134+X131+X132+X133+X134=2,Fixo/30*FG$4,IF(V131+V132+V133+V134+X131+X132+X133+X134&gt;2,Fixo/30*FG$4+(V131+V132+V133+V134+X131+X132+X133+X134-2)*Cadeirante/30*FG$4)))+(U131+U132+U133+W131+W132+W133)*Percapita/30*FG$4+(U134+W134)*Crechee/30*FG$4,IF(C131=1,IF(U131+U132+U133+V131+V132+V133+W131+W132+W133+X131+X132+X133&lt;=15,(U131+U132+U133+W131+W132+W133)*Percapita/30*FG$4,IF(U131+U132+U133+V131+V132+V133+W131+W132+W133+X131+X132+X133&gt;=16,Fixo/30*FG$4+(U131+U132+U133+V131+V132+V133+W131+W132+W133+X131+X132-16)*Percapita/30*FG$4))))))</f>
        <v>0</v>
      </c>
      <c r="FH131" s="177">
        <f>IF(C131=4,SUM(Y131+Y132+Y133+AA131+AA132+AA133)*Percapita/30*FH$4+(Z131+Z132+Z133+AB131+AB132+AB133)*Cadeirante/30*FH$4,IF(C131=3,IF(Y134+AA134=10,Fixo/30*FH$4+(Y131+Y132+Y133+AA131+AA132+AA133)*Percapita/30*FH$4+(Z134+AB134)*Cadeirante/30*FH$4,IF(Y134+AA134&lt;=9,(Y134+AA134)*Crechee/30*FH$4)+(Z134+AB134)*Cadeirante/30*FH$4+(Y131+Y132+Y133+AA131+AA132+AA133)*Percapita/30*FH$4)+IF(Y134+AA134&gt;=11,Fixo/30*FH$4+(Y134+AA134-10)*Crechee/30*FH$4,0),IF(C131=2,IF(Z131+Z132+Z133+Z134+AB131+AB132+AB133+AB134=1,Cadeirante/30*FH$4,IF(Z131+Z132+Z133+Z134+AB131+AB132+AB133+AB134=2,Fixo/30*FH$4,IF(Z131+Z132+Z133+Z134+AB131+AB132+AB133+AB134&gt;2,Fixo/30*FH$4+(Z131+Z132+Z133+Z134+AB131+AB132+AB133+AB134-2)*Cadeirante/30*FH$4)))+(Y131+Y132+Y133+AA131+AA132+AA133)*Percapita/30*FH$4+(Y134+AA134)*Crechee/30*FH$4,IF(C131=1,IF(Y131+Y132+Y133+Z131+Z132+Z133+AA131+AA132+AA133+AB131+AB132+AB133&lt;=15,(Y131+Y132+Y133+AA131+AA132+AA133)*Percapita/30*FH$4,IF(Y131+Y132+Y133+Z131+Z132+Z133+AA131+AA132+AA133+AB131+AB132+AB133&gt;=16,Fixo/30*FH$4+(Y131+Y132+Y133+Z131+Z132+Z133+AA131+AA132+AA133+AB131+AB132-16)*Percapita/30*FH$4))))))</f>
        <v>0</v>
      </c>
      <c r="FI131" s="177">
        <f>IF(C131=4,SUM(AC131+AC132+AC133+AE131+AE132+AE133)*Percapita/30*FI$4+(AD131+AD132+AD133+AF131+AF132+AF133)*Cadeirante/30*FI$4,IF(C131=3,IF(AC134+AE134=10,Fixo/30*FI$4+(AC131+AC132+AC133+AE131+AE132+AE133)*Percapita/30*FI$4+(AD134+AF134)*Cadeirante/30*FI$4,IF(AC134+AE134&lt;=9,(AC134+AE134)*Crechee/30*FI$4)+(AD134+AF134)*Cadeirante/30*FI$4+(AC131+AC132+AC133+AE131+AE132+AE133)*Percapita/30*FI$4)+IF(AC134+AE134&gt;=11,Fixo/30*FI$4+(AC134+AE134-10)*Crechee/30*FI$4,0),IF(C131=2,IF(AD131+AD132+AD133+AD134+AF131+AF132+AF133+AF134=1,Cadeirante/30*FI$4,IF(AD131+AD132+AD133+AD134+AF131+AF132+AF133+AF134=2,Fixo/30*FI$4,IF(AD131+AD132+AD133+AD134+AF131+AF132+AF133+AF134&gt;2,Fixo/30*FI$4+(AD131+AD132+AD133+AD134+AF131+AF132+AF133+AF134-2)*Cadeirante/30*FI$4)))+(AC131+AC132+AC133+AE131+AE132+AE133)*Percapita/30*FI$4+(AC134+AE134)*Crechee/30*FI$4,IF(C131=1,IF(AC131+AC132+AC133+AD131+AD132+AD133+AE131+AE132+AE133+AF131+AF132+AF133&lt;=15,(AC131+AC132+AC133+AE131+AE132+AE133)*Percapita/30*FI$4,IF(AC131+AC132+AC133+AD131+AD132+AD133+AE131+AE132+AE133+AF131+AF132+AF133&gt;=16,Fixo/30*FI$4+(AC131+AC132+AC133+AD131+AD132+AD133+AE131+AE132+AE133+AF131+AF132-16)*Percapita/30*FI$4))))))</f>
        <v>0</v>
      </c>
      <c r="FJ131" s="177">
        <f>IF(C131=4,SUM(AG131+AG132+AG133+AI131+AI132+AI133)*Percapita/30*FJ$4+(AH131+AH132+AH133+AJ131+AJ132+AJ133)*Cadeirante/30*FJ$4,IF(C131=3,IF(AG134+AI134=10,Fixo/30*FJ$4+(AG131+AG132+AG133+AI131+AI132+AI133)*Percapita/30*FJ$4+(AH134+AJ134)*Cadeirante/30*FJ$4,IF(AG134+AI134&lt;=9,(AG134+AI134)*Crechee/30*FJ$4)+(AH134+AJ134)*Cadeirante/30*FJ$4+(AG131+AG132+AG133+AI131+AI132+AI133)*Percapita/30*FJ$4)+IF(AG134+AI134&gt;=11,Fixo/30*FJ$4+(AG134+AI134-10)*Crechee/30*FJ$4,0),IF(C131=2,IF(AH131+AH132+AH133+AH134+AJ131+AJ132+AJ133+AJ134=1,Cadeirante/30*FJ$4,IF(AH131+AH132+AH133+AH134+AJ131+AJ132+AJ133+AJ134=2,Fixo/30*FJ$4,IF(AH131+AH132+AH133+AH134+AJ131+AJ132+AJ133+AJ134&gt;2,Fixo/30*FJ$4+(AH131+AH132+AH133+AH134+AJ131+AJ132+AJ133+AJ134-2)*Cadeirante/30*FJ$4)))+(AG131+AG132+AG133+AI131+AI132+AI133)*Percapita/30*FJ$4+(AG134+AI134)*Crechee/30*FJ$4,IF(C131=1,IF(AG131+AG132+AG133+AH131+AH132+AH133+AI131+AI132+AI133+AJ131+AJ132+AJ133&lt;=15,(AG131+AG132+AG133+AI131+AI132+AI133)*Percapita/30*FJ$4,IF(AG131+AG132+AG133+AH131+AH132+AH133+AI131+AI132+AI133+AJ131+AJ132+AJ133&gt;=16,Fixo/30*FJ$4+(AG131+AG132+AG133+AH131+AH132+AH133+AI131+AI132+AI133+AJ131+AJ132-16)*Percapita/30*FJ$4))))))</f>
        <v>0</v>
      </c>
      <c r="FK131" s="177">
        <f>IF(C131=4,SUM(AK131+AK132+AK133+AM131+AM132+AM133)*Percapita/30*FK$4+(AL131+AL132+AL133+AN131+AN132+AN133)*Cadeirante/30*FK$4,IF(C131=3,IF(AK134+AM134=10,Fixo/30*FK$4+(AK131+AK132+AK133+AM131+AM132+AM133)*Percapita/30*FK$4+(AL134+AN134)*Cadeirante/30*FK$4,IF(AK134+AM134&lt;=9,(AK134+AM134)*Crechee/30*FK$4)+(AL134+AN134)*Cadeirante/30*FK$4+(AK131+AK132+AK133+AM131+AM132+AM133)*Percapita/30*FK$4)+IF(AK134+AM134&gt;=11,Fixo/30*FK$4+(AK134+AM134-10)*Crechee/30*FK$4,0),IF(C131=2,IF(AL131+AL132+AL133+AL134+AN131+AN132+AN133+AN134=1,Cadeirante/30*FK$4,IF(AL131+AL132+AL133+AL134+AN131+AN132+AN133+AN134=2,Fixo/30*FK$4,IF(AL131+AL132+AL133+AL134+AN131+AN132+AN133+AN134&gt;2,Fixo/30*FK$4+(AL131+AL132+AL133+AL134+AN131+AN132+AN133+AN134-2)*Cadeirante/30*FK$4)))+(AK131+AK132+AK133+AM131+AM132+AM133)*Percapita/30*FK$4+(AK134+AM134)*Crechee/30*FK$4,IF(C131=1,IF(AK131+AK132+AK133+AL131+AL132+AL133+AM131+AM132+AM133+AN131+AN132+AN133&lt;=15,(AK131+AK132+AK133+AM131+AM132+AM133)*Percapita/30*FK$4,IF(AK131+AK132+AK133+AL131+AL132+AL133+AM131+AM132+AM133+AN131+AN132+AN133&gt;=16,Fixo/30*FK$4+(AK131+AK132+AK133+AL131+AL132+AL133+AM131+AM132+AM133+AN131+AN132-16)*Percapita/30*FK$4))))))</f>
        <v>0</v>
      </c>
      <c r="FL131" s="177">
        <f>IF(C131=4,SUM(AO131+AO132+AO133+AQ131+AQ132+AQ133)*Percapita/30*FL$4+(AP131+AP132+AP133+AR131+AR132+AR133)*Cadeirante/30*FL$4,IF(C131=3,IF(AO134+AQ134=10,Fixo/30*FL$4+(AO131+AO132+AO133+AQ131+AQ132+AQ133)*Percapita/30*FL$4+(AP134+AR134)*Cadeirante/30*FL$4,IF(AO134+AQ134&lt;=9,(AO134+AQ134)*Crechee/30*FL$4)+(AP134+AR134)*Cadeirante/30*FL$4+(AO131+AO132+AO133+AQ131+AQ132+AQ133)*Percapita/30*FL$4)+IF(AO134+AQ134&gt;=11,Fixo/30*FL$4+(AO134+AQ134-10)*Crechee/30*FL$4,0),IF(C131=2,IF(AP131+AP132+AP133+AP134+AR131+AR132+AR133+AR134=1,Cadeirante/30*FL$4,IF(AP131+AP132+AP133+AP134+AR131+AR132+AR133+AR134=2,Fixo/30*FL$4,IF(AP131+AP132+AP133+AP134+AR131+AR132+AR133+AR134&gt;2,Fixo/30*FL$4+(AP131+AP132+AP133+AP134+AR131+AR132+AR133+AR134-2)*Cadeirante/30*FL$4)))+(AO131+AO132+AO133+AQ131+AQ132+AQ133)*Percapita/30*FL$4+(AO134+AQ134)*Crechee/30*FL$4,IF(C131=1,IF(AO131+AO132+AO133+AP131+AP132+AP133+AQ131+AQ132+AQ133+AR131+AR132+AR133&lt;=15,(AO131+AO132+AO133+AQ131+AQ132+AQ133)*Percapita/30*FL$4,IF(AO131+AO132+AO133+AP131+AP132+AP133+AQ131+AQ132+AQ133+AR131+AR132+AR133&gt;=16,Fixo/30*FL$4+(AO131+AO132+AO133+AP131+AP132+AP133+AQ131+AQ132+AQ133+AR131+AR132-16)*Percapita/30*FL$4))))))</f>
        <v>0</v>
      </c>
      <c r="FM131" s="177">
        <f>IF(C131=4,SUM(AS131+AS132+AS133+AU131+AU132+AU133)*Percapita/30*FM$4+(AT131+AT132+AT133+AV131+AV132+AV133)*Cadeirante/30*FM$4,IF(C131=3,IF(AS134+AU134=10,Fixo/30*FM$4+(AS131+AS132+AS133+AU131+AU132+AU133)*Percapita/30*FM$4+(AT134+AV134)*Cadeirante/30*FM$4,IF(AS134+AU134&lt;=9,(AS134+AU134)*Crechee/30*FM$4)+(AT134+AV134)*Cadeirante/30*FM$4+(AS131+AS132+AS133+AU131+AU132+AU133)*Percapita/30*FM$4)+IF(AS134+AU134&gt;=11,Fixo/30*FM$4+(AS134+AU134-10)*Crechee/30*FM$4,0),IF(C131=2,IF(AT131+AT132+AT133+AT134+AV131+AV132+AV133+AV134=1,Cadeirante/30*FM$4,IF(AT131+AT132+AT133+AT134+AV131+AV132+AV133+AV134=2,Fixo/30*FM$4,IF(AT131+AT132+AT133+AT134+AV131+AV132+AV133+AV134&gt;2,Fixo/30*FM$4+(AT131+AT132+AT133+AT134+AV131+AV132+AV133+AV134-2)*Cadeirante/30*FM$4)))+(AS131+AS132+AS133+AU131+AU132+AU133)*Percapita/30*FM$4+(AS134+AU134)*Crechee/30*FM$4,IF(C131=1,IF(AS131+AS132+AS133+AT131+AT132+AT133+AU131+AU132+AU133+AV131+AV132+AV133&lt;=15,(AS131+AS132+AS133+AU131+AU132+AU133)*Percapita/30*FM$4,IF(AS131+AS132+AS133+AT131+AT132+AT133+AU131+AU132+AU133+AV131+AV132+AV133&gt;=16,Fixo/30*FM$4+(AS131+AS132+AS133+AT131+AT132+AT133+AU131+AU132+AU133+AV131+AV132-16)*Percapita/30*FM$4))))))</f>
        <v>0</v>
      </c>
      <c r="FN131" s="177">
        <f>IF(C131=4,SUM(AW131+AW132+AW133+AY131+AY132+AY133)*Percapita/30*FN$4+(AX131+AX132+AX133+AZ131+AZ132+AZ133)*Cadeirante/30*FN$4,IF(C131=3,IF(AW134+AY134=10,Fixo/30*FN$4+(AW131+AW132+AW133+AY131+AY132+AY133)*Percapita/30*FN$4+(AX134+AZ134)*Cadeirante/30*FN$4,IF(AW134+AY134&lt;=9,(AW134+AY134)*Crechee/30*FN$4)+(AX134+AZ134)*Cadeirante/30*FN$4+(AW131+AW132+AW133+AY131+AY132+AY133)*Percapita/30*FN$4)+IF(AW134+AY134&gt;=11,Fixo/30*FN$4+(AW134+AY134-10)*Crechee/30*FN$4,0),IF(C131=2,IF(AX131+AX132+AX133+AX134+AZ131+AZ132+AZ133+AZ134=1,Cadeirante/30*FN$4,IF(AX131+AX132+AX133+AX134+AZ131+AZ132+AZ133+AZ134=2,Fixo/30*FN$4,IF(AX131+AX132+AX133+AX134+AZ131+AZ132+AZ133+AZ134&gt;2,Fixo/30*FN$4+(AX131+AX132+AX133+AX134+AZ131+AZ132+AZ133+AZ134-2)*Cadeirante/30*FN$4)))+(AW131+AW132+AW133+AY131+AY132+AY133)*Percapita/30*FN$4+(AW134+AY134)*Crechee/30*FN$4,IF(C131=1,IF(AW131+AW132+AW133+AX131+AX132+AX133+AY131+AY132+AY133+AZ131+AZ132+AZ133&lt;=15,(AW131+AW132+AW133+AY131+AY132+AY133)*Percapita/30*FN$4,IF(AW131+AW132+AW133+AX131+AX132+AX133+AY131+AY132+AY133+AZ131+AZ132+AZ133&gt;=16,Fixo/30*FN$4+(AW131+AW132+AW133+AX131+AX132+AX133+AY131+AY132+AY133+AZ131+AZ132-16)*Percapita/30*FN$4))))))</f>
        <v>0</v>
      </c>
      <c r="FO131" s="177">
        <f>IF(C131=4,SUM(BA131+BA132+BA133+BC131+BC132+BC133)*Percapita/30*FO$4+(BB131+BB132+BB133+BD131+BD132+BD133)*Cadeirante/30*FO$4,IF(C131=3,IF(BA134+BC134=10,Fixo/30*FO$4+(BA131+BA132+BA133+BC131+BC132+BC133)*Percapita/30*FO$4+(BB134+BD134)*Cadeirante/30*FO$4,IF(BA134+BC134&lt;=9,(BA134+BC134)*Crechee/30*FO$4)+(BB134+BD134)*Cadeirante/30*FO$4+(BA131+BA132+BA133+BC131+BC132+BC133)*Percapita/30*FO$4)+IF(BA134+BC134&gt;=11,Fixo/30*FO$4+(BA134+BC134-10)*Crechee/30*FO$4,0),IF(C131=2,IF(BB131+BB132+BB133+BB134+BD131+BD132+BD133+BD134=1,Cadeirante/30*FO$4,IF(BB131+BB132+BB133+BB134+BD131+BD132+BD133+BD134=2,Fixo/30*FO$4,IF(BB131+BB132+BB133+BB134+BD131+BD132+BD133+BD134&gt;2,Fixo/30*FO$4+(BB131+BB132+BB133+BB134+BD131+BD132+BD133+BD134-2)*Cadeirante/30*FO$4)))+(BA131+BA132+BA133+BC131+BC132+BC133)*Percapita/30*FO$4+(BA134+BC134)*Crechee/30*FO$4,IF(C131=1,IF(BA131+BA132+BA133+BB131+BB132+BB133+BC131+BC132+BC133+BD131+BD132+BD133&lt;=15,(BA131+BA132+BA133+BC131+BC132+BC133)*Percapita/30*FO$4,IF(BA131+BA132+BA133+BB131+BB132+BB133+BC131+BC132+BC133+BD131+BD132+BD133&gt;=16,Fixo/30*FO$4+(BA131+BA132+BA133+BB131+BB132+BB133+BC131+BC132+BC133+BD131+BD132-16)*Percapita/30*FO$4))))))</f>
        <v>0</v>
      </c>
      <c r="FP131" s="177">
        <f>IF(C131=4,SUM(BE131+BE132+BE133+BG131+BG132+BG133)*Percapita/30*FP$4+(BF131+BF132+BF133+BH131+BH132+BH133)*Cadeirante/30*FP$4,IF(C131=3,IF(BE134+BG134=10,Fixo/30*FP$4+(BE131+BE132+BE133+BG131+BG132+BG133)*Percapita/30*FP$4+(BF134+BH134)*Cadeirante/30*FP$4,IF(BE134+BG134&lt;=9,(BE134+BG134)*Crechee/30*FP$4)+(BF134+BH134)*Cadeirante/30*FP$4+(BE131+BE132+BE133+BG131+BG132+BG133)*Percapita/30*FP$4)+IF(BE134+BG134&gt;=11,Fixo/30*FP$4+(BE134+BG134-10)*Crechee/30*FP$4,0),IF(C131=2,IF(BF131+BF132+BF133+BF134+BH131+BH132+BH133+BH134=1,Cadeirante/30*FP$4,IF(BF131+BF132+BF133+BF134+BH131+BH132+BH133+BH134=2,Fixo/30*FP$4,IF(BF131+BF132+BF133+BF134+BH131+BH132+BH133+BH134&gt;2,Fixo/30*FP$4+(BF131+BF132+BF133+BF134+BH131+BH132+BH133+BH134-2)*Cadeirante/30*FP$4)))+(BE131+BE132+BE133+BG131+BG132+BG133)*Percapita/30*FP$4+(BE134+BG134)*Crechee/30*FP$4,IF(C131=1,IF(BE131+BE132+BE133+BF131+BF132+BF133+BG131+BG132+BG133+BH131+BH132+BH133&lt;=15,(BE131+BE132+BE133+BG131+BG132+BG133)*Percapita/30*FP$4,IF(BE131+BE132+BE133+BF131+BF132+BF133+BG131+BG132+BG133+BH131+BH132+BH133&gt;=16,Fixo/30*FP$4+(BE131+BE132+BE133+BF131+BF132+BF133+BG131+BG132+BG133+BH131+BH132-16)*Percapita/30*FP$4))))))</f>
        <v>0</v>
      </c>
      <c r="FQ131" s="177">
        <f>IF(C131=4,SUM(BI131+BI132+BI133+BK131+BK132+BK133)*Percapita/30*FQ$4+(BJ131+BJ132+BJ133+BL131+BL132+BL133)*Cadeirante/30*FQ$4,IF(C131=3,IF(BI134+BK134=10,Fixo/30*FQ$4+(BI131+BI132+BI133+BK131+BK132+BK133)*Percapita/30*FQ$4+(BJ134+BL134)*Cadeirante/30*FQ$4,IF(BI134+BK134&lt;=9,(BI134+BK134)*Crechee/30*FQ$4)+(BJ134+BL134)*Cadeirante/30*FQ$4+(BI131+BI132+BI133+BK131+BK132+BK133)*Percapita/30*FQ$4)+IF(BI134+BK134&gt;=11,Fixo/30*FQ$4+(BI134+BK134-10)*Crechee/30*FQ$4,0),IF(C131=2,IF(BJ131+BJ132+BJ133+BJ134+BL131+BL132+BL133+BL134=1,Cadeirante/30*FQ$4,IF(BJ131+BJ132+BJ133+BJ134+BL131+BL132+BL133+BL134=2,Fixo/30*FQ$4,IF(BJ131+BJ132+BJ133+BJ134+BL131+BL132+BL133+BL134&gt;2,Fixo/30*FQ$4+(BJ131+BJ132+BJ133+BJ134+BL131+BL132+BL133+BL134-2)*Cadeirante/30*FQ$4)))+(BI131+BI132+BI133+BK131+BK132+BK133)*Percapita/30*FQ$4+(BI134+BK134)*Crechee/30*FQ$4,IF(C131=1,IF(BI131+BI132+BI133+BJ131+BJ132+BJ133+BK131+BK132+BK133+BL131+BL132+BL133&lt;=15,(BI131+BI132+BI133+BK131+BK132+BK133)*Percapita/30*FQ$4,IF(BI131+BI132+BI133+BJ131+BJ132+BJ133+BK131+BK132+BK133+BL131+BL132+BL133&gt;=16,Fixo/30*FQ$4+(BI131+BI132+BI133+BJ131+BJ132+BJ133+BK131+BK132+BK133+BL131+BL132-16)*Percapita/30*FQ$4))))))</f>
        <v>0</v>
      </c>
      <c r="FR131" s="177">
        <f>IF(C131=4,SUM(BM131+BM132+BM133+BO131+BO132+BO133)*Percapita/30*FR$4+(BN131+BN132+BN133+BP131+BP132+BP133)*Cadeirante/30*FR$4,IF(C131=3,IF(BM134+BO134=10,Fixo/30*FR$4+(BM131+BM132+BM133+BO131+BO132+BO133)*Percapita/30*FR$4+(BN134+BP134)*Cadeirante/30*FR$4,IF(BM134+BO134&lt;=9,(BM134+BO134)*Crechee/30*FR$4)+(BN134+BP134)*Cadeirante/30*FR$4+(BM131+BM132+BM133+BO131+BO132+BO133)*Percapita/30*FR$4)+IF(BM134+BO134&gt;=11,Fixo/30*FR$4+(BM134+BO134-10)*Crechee/30*FR$4,0),IF(C131=2,IF(BN131+BN132+BN133+BN134+BP131+BP132+BP133+BP134=1,Cadeirante/30*FR$4,IF(BN131+BN132+BN133+BN134+BP131+BP132+BP133+BP134=2,Fixo/30*FR$4,IF(BN131+BN132+BN133+BN134+BP131+BP132+BP133+BP134&gt;2,Fixo/30*FR$4+(BN131+BN132+BN133+BN134+BP131+BP132+BP133+BP134-2)*Cadeirante/30*FR$4)))+(BM131+BM132+BM133+BO131+BO132+BO133)*Percapita/30*FR$4+(BM134+BO134)*Crechee/30*FR$4,IF(C131=1,IF(BM131+BM132+BM133+BN131+BN132+BN133+BO131+BO132+BO133+BP131+BP132+BP133&lt;=15,(BM131+BM132+BM133+BO131+BO132+BO133)*Percapita/30*FR$4,IF(BM131+BM132+BM133+BN131+BN132+BN133+BO131+BO132+BO133+BP131+BP132+BP133&gt;=16,Fixo/30*FR$4+(BM131+BM132+BM133+BN131+BN132+BN133+BO131+BO132+BO133+BP131+BP132-16)*Percapita/30*FR$4))))))</f>
        <v>-372.68399999999997</v>
      </c>
      <c r="FS131" s="177">
        <f>IF(C131=4,SUM(BQ131+BQ132+BQ133+BS131+BS132+BS133)*Percapita/30*FS$4+(BR131+BR132+BR133+BT131+BT132+BT133)*Cadeirante/30*FS$4,IF(C131=3,IF(BQ134+BS134=10,Fixo/30*FS$4+(BQ131+BQ132+BQ133+BS131+BS132+BS133)*Percapita/30*FS$4+(BR134+BT134)*Cadeirante/30*FS$4,IF(BQ134+BS134&lt;=9,(BQ134+BS134)*Crechee/30*FS$4)+(BR134+BT134)*Cadeirante/30*FS$4+(BQ131+BQ132+BQ133+BS131+BS132+BS133)*Percapita/30*FS$4)+IF(BQ134+BS134&gt;=11,Fixo/30*FS$4+(BQ134+BS134-10)*Crechee/30*FS$4,0),IF(C131=2,IF(BR131+BR132+BR133+BR134+BT131+BT132+BT133+BT134=1,Cadeirante/30*FS$4,IF(BR131+BR132+BR133+BR134+BT131+BT132+BT133+BT134=2,Fixo/30*FS$4,IF(BR131+BR132+BR133+BR134+BT131+BT132+BT133+BT134&gt;2,Fixo/30*FS$4+(BR131+BR132+BR133+BR134+BT131+BT132+BT133+BT134-2)*Cadeirante/30*FS$4)))+(BQ131+BQ132+BQ133+BS131+BS132+BS133)*Percapita/30*FS$4+(BQ134+BS134)*Crechee/30*FS$4,IF(C131=1,IF(BQ131+BQ132+BQ133+BR131+BR132+BR133+BS131+BS132+BS133+BT131+BT132+BT133&lt;=15,(BQ131+BQ132+BQ133+BS131+BS132+BS133)*Percapita/30*FS$4,IF(BQ131+BQ132+BQ133+BR131+BR132+BR133+BS131+BS132+BS133+BT131+BT132+BT133&gt;=16,Fixo/30*FS$4+(BQ131+BQ132+BQ133+BR131+BR132+BR133+BS131+BS132+BS133+BT131+BT132-16)*Percapita/30*FS$4))))))</f>
        <v>0</v>
      </c>
      <c r="FT131" s="177">
        <f>IF(C131=4,SUM(BU131+BU132+BU133+BW131+BW132+BW133)*Percapita/30*FT$4+(BV131+BV132+BV133+BX131+BX132+BX133)*Cadeirante/30*FT$4,IF(C131=3,IF(BU134+BW134=10,Fixo/30*FT$4+(BU131+BU132+BU133+BW131+BW132+BW133)*Percapita/30*FT$4+(BV134+BX134)*Cadeirante/30*FT$4,IF(BU134+BW134&lt;=9,(BU134+BW134)*Crechee/30*FT$4)+(BV134+BX134)*Cadeirante/30*FT$4+(BU131+BU132+BU133+BW131+BW132+BW133)*Percapita/30*FT$4)+IF(BU134+BW134&gt;=11,Fixo/30*FT$4+(BU134+BW134-10)*Crechee/30*FT$4,0),IF(C131=2,IF(BV131+BV132+BV133+BV134+BX131+BX132+BX133+BX134=1,Cadeirante/30*FT$4,IF(BV131+BV132+BV133+BV134+BX131+BX132+BX133+BX134=2,Fixo/30*FT$4,IF(BV131+BV132+BV133+BV134+BX131+BX132+BX133+BX134&gt;2,Fixo/30*FT$4+(BV131+BV132+BV133+BV134+BX131+BX132+BX133+BX134-2)*Cadeirante/30*FT$4)))+(BU131+BU132+BU133+BW131+BW132+BW133)*Percapita/30*FT$4+(BU134+BW134)*Crechee/30*FT$4,IF(C131=1,IF(BU131+BU132+BU133+BV131+BV132+BV133+BW131+BW132+BW133+BX131+BX132+BX133&lt;=15,(BU131+BU132+BU133+BW131+BW132+BW133)*Percapita/30*FT$4,IF(BU131+BU132+BU133+BV131+BV132+BV133+BW131+BW132+BW133+BX131+BX132+BX133&gt;=16,Fixo/30*FT$4+(BU131+BU132+BU133+BV131+BV132+BV133+BW131+BW132+BW133+BX131+BX132-16)*Percapita/30*FT$4))))))</f>
        <v>0</v>
      </c>
      <c r="FU131" s="177">
        <f>IF(C131=4,SUM(BY131+BY132+BY133+CA131+CA132+CA133)*Percapita/30*FU$4+(BZ131+BZ132+BZ133+CB131+CB132+CB133)*Cadeirante/30*FU$4,IF(C131=3,IF(BY134+CA134=10,Fixo/30*FU$4+(BY131+BY132+BY133+CA131+CA132+CA133)*Percapita/30*FU$4+(BZ134+CB134)*Cadeirante/30*FU$4,IF(BY134+CA134&lt;=9,(BY134+CA134)*Crechee/30*FU$4)+(BZ134+CB134)*Cadeirante/30*FU$4+(BY131+BY132+BY133+CA131+CA132+CA133)*Percapita/30*FU$4)+IF(BY134+CA134&gt;=11,Fixo/30*FU$4+(BY134+CA134-10)*Crechee/30*FU$4,0),IF(C131=2,IF(BZ131+BZ132+BZ133+BZ134+CB131+CB132+CB133+CB134=1,Cadeirante/30*FU$4,IF(BZ131+BZ132+BZ133+BZ134+CB131+CB132+CB133+CB134=2,Fixo/30*FU$4,IF(BZ131+BZ132+BZ133+BZ134+CB131+CB132+CB133+CB134&gt;2,Fixo/30*FU$4+(BZ131+BZ132+BZ133+BZ134+CB131+CB132+CB133+CB134-2)*Cadeirante/30*FU$4)))+(BY131+BY132+BY133+CA131+CA132+CA133)*Percapita/30*FU$4+(BY134+CA134)*Crechee/30*FU$4,IF(C131=1,IF(BY131+BY132+BY133+BZ131+BZ132+BZ133+CA131+CA132+CA133+CB131+CB132+CB133&lt;=15,(BY131+BY132+BY133+CA131+CA132+CA133)*Percapita/30*FU$4,IF(BY131+BY132+BY133+BZ131+BZ132+BZ133+CA131+CA132+CA133+CB131+CB132+CB133&gt;=16,Fixo/30*FU$4+(BY131+BY132+BY133+BZ131+BZ132+BZ133+CA131+CA132+CA133+CB131+CB132-16)*Percapita/30*FU$4))))))</f>
        <v>0</v>
      </c>
      <c r="FV131" s="177">
        <f>IF(C131=4,SUM(CC131+CC132+CC133+CE131+CE132+CE133)*Percapita/30*FV$4+(CD131+CD132+CD133+CF131+CF132+CF133)*Cadeirante/30*FV$4,IF(C131=3,IF(CC134+CE134=10,Fixo/30*FV$4+(CC131+CC132+CC133+CE131+CE132+CE133)*Percapita/30*FV$4+(CD134+CF134)*Cadeirante/30*FV$4,IF(CC134+CE134&lt;=9,(CC134+CE134)*Crechee/30*FV$4)+(CD134+CF134)*Cadeirante/30*FV$4+(CC131+CC132+CC133+CE131+CE132+CE133)*Percapita/30*FV$4)+IF(CC134+CE134&gt;=11,Fixo/30*FV$4+(CC134+CE134-10)*Crechee/30*FV$4,0),IF(C131=2,IF(CD131+CD132+CD133+CD134+CF131+CF132+CF133+CF134=1,Cadeirante/30*FV$4,IF(CD131+CD132+CD133+CD134+CF131+CF132+CF133+CF134=2,Fixo/30*FV$4,IF(CD131+CD132+CD133+CD134+CF131+CF132+CF133+CF134&gt;2,Fixo/30*FV$4+(CD131+CD132+CD133+CD134+CF131+CF132+CF133+CF134-2)*Cadeirante/30*FV$4)))+(CC131+CC132+CC133+CE131+CE132+CE133)*Percapita/30*FV$4+(CC134+CE134)*Crechee/30*FV$4,IF(C131=1,IF(CC131+CC132+CC133+CD131+CD132+CD133+CE131+CE132+CE133+CF131+CF132+CF133&lt;=15,(CC131+CC132+CC133+CE131+CE132+CE133)*Percapita/30*FV$4,IF(CC131+CC132+CC133+CD131+CD132+CD133+CE131+CE132+CE133+CF131+CF132+CF133&gt;=16,Fixo/30*FV$4+(CC131+CC132+CC133+CD131+CD132+CD133+CE131+CE132+CE133+CF131+CF132-16)*Percapita/30*FV$4))))))</f>
        <v>0</v>
      </c>
      <c r="FW131" s="177">
        <f>IF(C131=4,SUM(CG131+CG132+CG133+CI131+CI132+CI133)*Percapita/30*FW$4+(CH131+CH132+CH133+CJ131+CJ132+CJ133)*Cadeirante/30*FW$4,IF(C131=3,IF(CG134+CI134=10,Fixo/30*FW$4+(CG131+CG132+CG133+CI131+CI132+CI133)*Percapita/30*FW$4+(CH134+CJ134)*Cadeirante/30*FW$4,IF(CG134+CI134&lt;=9,(CG134+CI134)*Crechee/30*FW$4)+(CH134+CJ134)*Cadeirante/30*FW$4+(CG131+CG132+CG133+CI131+CI132+CI133)*Percapita/30*FW$4)+IF(CG134+CI134&gt;=11,Fixo/30*FW$4+(CG134+CI134-10)*Crechee/30*FW$4,0),IF(C131=2,IF(CH131+CH132+CH133+CH134+CJ131+CJ132+CJ133+CJ134=1,Cadeirante/30*FW$4,IF(CH131+CH132+CH133+CH134+CJ131+CJ132+CJ133+CJ134=2,Fixo/30*FW$4,IF(CH131+CH132+CH133+CH134+CJ131+CJ132+CJ133+CJ134&gt;2,Fixo/30*FW$4+(CH131+CH132+CH133+CH134+CJ131+CJ132+CJ133+CJ134-2)*Cadeirante/30*FW$4)))+(CG131+CG132+CG133+CI131+CI132+CI133)*Percapita/30*FW$4+(CG134+CI134)*Crechee/30*FW$4,IF(C131=1,IF(CG131+CG132+CG133+CH131+CH132+CH133+CI131+CI132+CI133+CJ131+CJ132+CJ133&lt;=15,(CG131+CG132+CG133+CI131+CI132+CI133)*Percapita/30*FW$4,IF(CG131+CG132+CG133+CH131+CH132+CH133+CI131+CI132+CI133+CJ131+CJ132+CJ133&gt;=16,Fixo/30*FW$4+(CG131+CG132+CG133+CH131+CH132+CH133+CI131+CI132+CI133+CJ131+CJ132-16)*Percapita/30*FW$4))))))</f>
        <v>0</v>
      </c>
      <c r="FX131" s="177">
        <f>IF(C131=4,SUM(CK131+CK132+CK133+CM131+CM132+CM133)*Percapita/30*FX$4+(CL131+CL132+CL133+CN131+CN132+CN133)*Cadeirante/30*FX$4,IF(C131=3,IF(CK134+CM134=10,Fixo/30*FX$4+(CK131+CK132+CK133+CM131+CM132+CM133)*Percapita/30*FX$4+(CL134+CN134)*Cadeirante/30*FX$4,IF(CK134+CM134&lt;=9,(CK134+CM134)*Crechee/30*FX$4)+(CL134+CN134)*Cadeirante/30*FX$4+(CK131+CK132+CK133+CM131+CM132+CM133)*Percapita/30*FX$4)+IF(CK134+CM134&gt;=11,Fixo/30*FX$4+(CK134+CM134-10)*Crechee/30*FX$4,0),IF(C131=2,IF(CL131+CL132+CL133+CL134+CN131+CN132+CN133+CN134=1,Cadeirante/30*FX$4,IF(CL131+CL132+CL133+CL134+CN131+CN132+CN133+CN134=2,Fixo/30*FX$4,IF(CL131+CL132+CL133+CL134+CN131+CN132+CN133+CN134&gt;2,Fixo/30*FX$4+(CL131+CL132+CL133+CL134+CN131+CN132+CN133+CN134-2)*Cadeirante/30*FX$4)))+(CK131+CK132+CK133+CM131+CM132+CM133)*Percapita/30*FX$4+(CK134+CM134)*Crechee/30*FX$4,IF(C131=1,IF(CK131+CK132+CK133+CL131+CL132+CL133+CM131+CM132+CM133+CN131+CN132+CN133&lt;=15,(CK131+CK132+CK133+CM131+CM132+CM133)*Percapita/30*FX$4,IF(CK131+CK132+CK133+CL131+CL132+CL133+CM131+CM132+CM133+CN131+CN132+CN133&gt;=16,Fixo/30*FX$4+(CK131+CK132+CK133+CL131+CL132+CL133+CM131+CM132+CM133+CN131+CN132-16)*Percapita/30*FX$4))))))</f>
        <v>0</v>
      </c>
      <c r="FY131" s="177">
        <f>IF(C131=4,SUM(CO131+CO132+CO133+CQ131+CQ132+CQ133)*Percapita/30*FY$4+(CP131+CP132+CP133+CR131+CR132+CR133)*Cadeirante/30*FY$4,IF(C131=3,IF(CO134+CQ134=10,Fixo/30*FY$4+(CO131+CO132+CO133+CQ131+CQ132+CQ133)*Percapita/30*FY$4+(CP134+CR134)*Cadeirante/30*FY$4,IF(CO134+CQ134&lt;=9,(CO134+CQ134)*Crechee/30*FY$4)+(CP134+CR134)*Cadeirante/30*FY$4+(CO131+CO132+CO133+CQ131+CQ132+CQ133)*Percapita/30*FY$4)+IF(CO134+CQ134&gt;=11,Fixo/30*FY$4+(CO134+CQ134-10)*Crechee/30*FY$4,0),IF(C131=2,IF(CP131+CP132+CP133+CP134+CR131+CR132+CR133+CR134=1,Cadeirante/30*FY$4,IF(CP131+CP132+CP133+CP134+CR131+CR132+CR133+CR134=2,Fixo/30*FY$4,IF(CP131+CP132+CP133+CP134+CR131+CR132+CR133+CR134&gt;2,Fixo/30*FY$4+(CP131+CP132+CP133+CP134+CR131+CR132+CR133+CR134-2)*Cadeirante/30*FY$4)))+(CO131+CO132+CO133+CQ131+CQ132+CQ133)*Percapita/30*FY$4+(CO134+CQ134)*Crechee/30*FY$4,IF(C131=1,IF(CO131+CO132+CO133+CP131+CP132+CP133+CQ131+CQ132+CQ133+CR131+CR132+CR133&lt;=15,(CO131+CO132+CO133+CQ131+CQ132+CQ133)*Percapita/30*FY$4,IF(CO131+CO132+CO133+CP131+CP132+CP133+CQ131+CQ132+CQ133+CR131+CR132+CR133&gt;=16,Fixo/30*FY$4+(CO131+CO132+CO133+CP131+CP132+CP133+CQ131+CQ132+CQ133+CR131+CR132-16)*Percapita/30*FY$4))))))</f>
        <v>0</v>
      </c>
      <c r="FZ131" s="177">
        <f>IF(C131=4,SUM(CS131+CS132+CS133+CU131+CU132+CU133)*Percapita/30*FZ$4+(CT131+CT132+CT133+CV131+CV132+CV133)*Cadeirante/30*FZ$4,IF(C131=3,IF(CS134+CU134=10,Fixo/30*FZ$4+(CS131+CS132+CS133+CU131+CU132+CU133)*Percapita/30*FZ$4+(CT134+CV134)*Cadeirante/30*FZ$4,IF(CS134+CU134&lt;=9,(CS134+CU134)*Crechee/30*FZ$4)+(CT134+CV134)*Cadeirante/30*FZ$4+(CS131+CS132+CS133+CU131+CU132+CU133)*Percapita/30*FZ$4)+IF(CS134+CU134&gt;=11,Fixo/30*FZ$4+(CS134+CU134-10)*Crechee/30*FZ$4,0),IF(C131=2,IF(CT131+CT132+CT133+CT134+CV131+CV132+CV133+CV134=1,Cadeirante/30*FZ$4,IF(CT131+CT132+CT133+CT134+CV131+CV132+CV133+CV134=2,Fixo/30*FZ$4,IF(CT131+CT132+CT133+CT134+CV131+CV132+CV133+CV134&gt;2,Fixo/30*FZ$4+(CT131+CT132+CT133+CT134+CV131+CV132+CV133+CV134-2)*Cadeirante/30*FZ$4)))+(CS131+CS132+CS133+CU131+CU132+CU133)*Percapita/30*FZ$4+(CS134+CU134)*Crechee/30*FZ$4,IF(C131=1,IF(CS131+CS132+CS133+CT131+CT132+CT133+CU131+CU132+CU133+CV131+CV132+CV133&lt;=15,(CS131+CS132+CS133+CU131+CU132+CU133)*Percapita/30*FZ$4,IF(CS131+CS132+CS133+CT131+CT132+CT133+CU131+CU132+CU133+CV131+CV132+CV133&gt;=16,Fixo/30*FZ$4+(CS131+CS132+CS133+CT131+CT132+CT133+CU131+CU132+CU133+CV131+CV132-16)*Percapita/30*FZ$4))))))</f>
        <v>0</v>
      </c>
      <c r="GA131" s="177">
        <f>IF(C131=4,SUM(CW131+CW132+CW133+CY131+CY132+CY133)*Percapita/30*GA$4+(CX131+CX132+CX133+CZ131+CZ132+CZ133)*Cadeirante/30*GA$4,IF(C131=3,IF(CW134+CY134=10,Fixo/30*GA$4+(CW131+CW132+CW133+CY131+CY132+CY133)*Percapita/30*GA$4+(CX134+CZ134)*Cadeirante/30*GA$4,IF(CW134+CY134&lt;=9,(CW134+CY134)*Crechee/30*GA$4)+(CX134+CZ134)*Cadeirante/30*GA$4+(CW131+CW132+CW133+CY131+CY132+CY133)*Percapita/30*GA$4)+IF(CW134+CY134&gt;=11,Fixo/30*GA$4+(CW134+CY134-10)*Crechee/30*GA$4,0),IF(C131=2,IF(CX131+CX132+CX133+CX134+CZ131+CZ132+CZ133+CZ134=1,Cadeirante/30*GA$4,IF(CX131+CX132+CX133+CX134+CZ131+CZ132+CZ133+CZ134=2,Fixo/30*GA$4,IF(CX131+CX132+CX133+CX134+CZ131+CZ132+CZ133+CZ134&gt;2,Fixo/30*GA$4+(CX131+CX132+CX133+CX134+CZ131+CZ132+CZ133+CZ134-2)*Cadeirante/30*GA$4)))+(CW131+CW132+CW133+CY131+CY132+CY133)*Percapita/30*GA$4+(CW134+CY134)*Crechee/30*GA$4,IF(C131=1,IF(CW131+CW132+CW133+CX131+CX132+CX133+CY131+CY132+CY133+CZ131+CZ132+CZ133&lt;=15,(CW131+CW132+CW133+CY131+CY132+CY133)*Percapita/30*GA$4,IF(CW131+CW132+CW133+CX131+CX132+CX133+CY131+CY132+CY133+CZ131+CZ132+CZ133&gt;=16,Fixo/30*GA$4+(CW131+CW132+CW133+CX131+CX132+CX133+CY131+CY132+CY133+CZ131+CZ132-16)*Percapita/30*GA$4))))))</f>
        <v>0</v>
      </c>
      <c r="GB131" s="177">
        <f>IF(C131=4,SUM(DA131+DA132+DA133+DC131+DC132+DC133)*Percapita/30*GB$4+(DB131+DB132+DB133+DD131+DD132+DD133)*Cadeirante/30*GB$4,IF(C131=3,IF(DA134+DC134=10,Fixo/30*GB$4+(DA131+DA132+DA133+DC131+DC132+DC133)*Percapita/30*GB$4+(DB134+DD134)*Cadeirante/30*GB$4,IF(DA134+DC134&lt;=9,(DA134+DC134)*Crechee/30*GB$4)+(DB134+DD134)*Cadeirante/30*GB$4+(DA131+DA132+DA133+DC131+DC132+DC133)*Percapita/30*GB$4)+IF(DA134+DC134&gt;=11,Fixo/30*GB$4+(DA134+DC134-10)*Crechee/30*GB$4,0),IF(C131=2,IF(DB131+DB132+DB133+DB134+DD131+DD132+DD133+DD134=1,Cadeirante/30*GB$4,IF(DB131+DB132+DB133+DB134+DD131+DD132+DD133+DD134=2,Fixo/30*GB$4,IF(DB131+DB132+DB133+DB134+DD131+DD132+DD133+DD134&gt;2,Fixo/30*GB$4+(DB131+DB132+DB133+DB134+DD131+DD132+DD133+DD134-2)*Cadeirante/30*GB$4)))+(DA131+DA132+DA133+DC131+DC132+DC133)*Percapita/30*GB$4+(DA134+DC134)*Crechee/30*GB$4,IF(C131=1,IF(DA131+DA132+DA133+DB131+DB132+DB133+DC131+DC132+DC133+DD131+DD132+DD133&lt;=15,(DA131+DA132+DA133+DC131+DC132+DC133)*Percapita/30*GB$4,IF(DA131+DA132+DA133+DB131+DB132+DB133+DC131+DC132+DC133+DD131+DD132+DD133&gt;=16,Fixo/30*GB$4+(DA131+DA132+DA133+DB131+DB132+DB133+DC131+DC132+DC133+DD131+DD132-16)*Percapita/30*GB$4))))))</f>
        <v>0</v>
      </c>
      <c r="GC131" s="177">
        <f>IF(C131=4,SUM(DE131+DE132+DE133+DG131+DG132+DG133)*Percapita/30*GC$4+(DF131+DF132+DF133+DH131+DH132+DH133)*Cadeirante/30*GC$4,IF(C131=3,IF(DE134+DG134=10,Fixo/30*GC$4+(DE131+DE132+DE133+DG131+DG132+DG133)*Percapita/30*GC$4+(DF134+DH134)*Cadeirante/30*GC$4,IF(DE134+DG134&lt;=9,(DE134+DG134)*Crechee/30*GC$4)+(DF134+DH134)*Cadeirante/30*GC$4+(DE131+DE132+DE133+DG131+DG132+DG133)*Percapita/30*GC$4)+IF(DE134+DG134&gt;=11,Fixo/30*GC$4+(DE134+DG134-10)*Crechee/30*GC$4,0),IF(C131=2,IF(DF131+DF132+DF133+DF134+DH131+DH132+DH133+DH134=1,Cadeirante/30*GC$4,IF(DF131+DF132+DF133+DF134+DH131+DH132+DH133+DH134=2,Fixo/30*GC$4,IF(DF131+DF132+DF133+DF134+DH131+DH132+DH133+DH134&gt;2,Fixo/30*GC$4+(DF131+DF132+DF133+DF134+DH131+DH132+DH133+DH134-2)*Cadeirante/30*GC$4)))+(DE131+DE132+DE133+DG131+DG132+DG133)*Percapita/30*GC$4+(DE134+DG134)*Crechee/30*GC$4,IF(C131=1,IF(DE131+DE132+DE133+DF131+DF132+DF133+DG131+DG132+DG133+DH131+DH132+DH133&lt;=15,(DE131+DE132+DE133+DG131+DG132+DG133)*Percapita/30*GC$4,IF(DE131+DE132+DE133+DF131+DF132+DF133+DG131+DG132+DG133+DH131+DH132+DH133&gt;=16,Fixo/30*GC$4+(DE131+DE132+DE133+DF131+DF132+DF133+DG131+DG132+DG133+DH131+DH132-16)*Percapita/30*GC$4))))))</f>
        <v>0</v>
      </c>
      <c r="GD131" s="177">
        <f>IF(C131=4,SUM(DI131+DI132+DI133+DK131+DK132+DK133)*Percapita/30*GD$4+(DJ131+DJ132+DJ133+DL131+DL132+DL133)*Cadeirante/30*GD$4,IF(C131=3,IF(DI134+DK134=10,Fixo/30*GD$4+(DI131+DI132+DI133+DK131+DK132+DK133)*Percapita/30*GD$4+(DJ134+DL134)*Cadeirante/30*GD$4,IF(DI134+DK134&lt;=9,(DI134+DK134)*Crechee/30*GD$4)+(DJ134+DL134)*Cadeirante/30*GD$4+(DI131+DI132+DI133+DK131+DK132+DK133)*Percapita/30*GD$4)+IF(DI134+DK134&gt;=11,Fixo/30*GD$4+(DI134+DK134-10)*Crechee/30*GD$4,0),IF(C131=2,IF(DJ131+DJ132+DJ133+DJ134+DL131+DL132+DL133+DL134=1,Cadeirante/30*GD$4,IF(DJ131+DJ132+DJ133+DJ134+DL131+DL132+DL133+DL134=2,Fixo/30*GD$4,IF(DJ131+DJ132+DJ133+DJ134+DL131+DL132+DL133+DL134&gt;2,Fixo/30*GD$4+(DJ131+DJ132+DJ133+DJ134+DL131+DL132+DL133+DL134-2)*Cadeirante/30*GD$4)))+(DI131+DI132+DI133+DK131+DK132+DK133)*Percapita/30*GD$4+(DI134+DK134)*Crechee/30*GD$4,IF(C131=1,IF(DI131+DI132+DI133+DJ131+DJ132+DJ133+DK131+DK132+DK133+DL131+DL132+DL133&lt;=15,(DI131+DI132+DI133+DK131+DK132+DK133)*Percapita/30*GD$4,IF(DI131+DI132+DI133+DJ131+DJ132+DJ133+DK131+DK132+DK133+DL131+DL132+DL133&gt;=16,Fixo/30*GD$4+(DI131+DI132+DI133+DJ131+DJ132+DJ133+DK131+DK132+DK133+DL131+DL132-16)*Percapita/30*GD$4))))))</f>
        <v>0</v>
      </c>
      <c r="GE131" s="177">
        <f>IF(C131=4,SUM(DM131+DM132+DM133+DO131+DO132+DO133)*Percapita/30*GE$4+(DN131+DN132+DN133+DP131+DP132+DP133)*Cadeirante/30*GE$4,IF(C131=3,IF(DM134+DO134=10,Fixo/30*GE$4+(DM131+DM132+DM133+DO131+DO132+DO133)*Percapita/30*GE$4+(DN134+DP134)*Cadeirante/30*GE$4,IF(DM134+DO134&lt;=9,(DM134+DO134)*Crechee/30*GE$4)+(DN134+DP134)*Cadeirante/30*GE$4+(DM131+DM132+DM133+DO131+DO132+DO133)*Percapita/30*GE$4)+IF(DM134+DO134&gt;=11,Fixo/30*GE$4+(DM134+DO134-10)*Crechee/30*GE$4,0),IF(C131=2,IF(DN131+DN132+DN133+DN134+DP131+DP132+DP133+DP134=1,Cadeirante/30*GE$4,IF(DN131+DN132+DN133+DN134+DP131+DP132+DP133+DP134=2,Fixo/30*GE$4,IF(DN131+DN132+DN133+DN134+DP131+DP132+DP133+DP134&gt;2,Fixo/30*GE$4+(DN131+DN132+DN133+DN134+DP131+DP132+DP133+DP134-2)*Cadeirante/30*GE$4)))+(DM131+DM132+DM133+DO131+DO132+DO133)*Percapita/30*GE$4+(DM134+DO134)*Crechee/30*GE$4,IF(C131=1,IF(DM131+DM132+DM133+DN131+DN132+DN133+DO131+DO132+DO133+DP131+DP132+DP133&lt;=15,(DM131+DM132+DM133+DO131+DO132+DO133)*Percapita/30*GE$4,IF(DM131+DM132+DM133+DN131+DN132+DN133+DO131+DO132+DO133+DP131+DP132+DP133&gt;=16,Fixo/30*GE$4+(DM131+DM132+DM133+DN131+DN132+DN133+DO131+DO132+DO133+DP131+DP132-16)*Percapita/30*GE$4))))))</f>
        <v>0</v>
      </c>
      <c r="GF131" s="177">
        <f>IF(C131=4,SUM(DQ131+DQ132+DQ133+DS131+DS132+DS133)*Percapita/30*GF$4+(DR131+DR132+DR133+DT131+DT132+DT133)*Cadeirante/30*GF$4,IF(C131=3,IF(DQ134+DS134=10,Fixo/30*GF$4+(DQ131+DQ132+DQ133+DS131+DS132+DS133)*Percapita/30*GF$4+(DR134+DT134)*Cadeirante/30*GF$4,IF(DQ134+DS134&lt;=9,(DQ134+DS134)*Crechee/30*GF$4)+(DR134+DT134)*Cadeirante/30*GF$4+(DQ131+DQ132+DQ133+DS131+DS132+DS133)*Percapita/30*GF$4)+IF(DQ134+DS134&gt;=11,Fixo/30*GF$4+(DQ134+DS134-10)*Crechee/30*GF$4,0),IF(C131=2,IF(DR131+DR132+DR133+DR134+DT131+DT132+DT133+DT134=1,Cadeirante/30*GF$4,IF(DR131+DR132+DR133+DR134+DT131+DT132+DT133+DT134=2,Fixo/30*GF$4,IF(DR131+DR132+DR133+DR134+DT131+DT132+DT133+DT134&gt;2,Fixo/30*GF$4+(DR131+DR132+DR133+DR134+DT131+DT132+DT133+DT134-2)*Cadeirante/30*GF$4)))+(DQ131+DQ132+DQ133+DS131+DS132+DS133)*Percapita/30*GF$4+(DQ134+DS134)*Crechee/30*GF$4,IF(C131=1,IF(DQ131+DQ132+DQ133+DR131+DR132+DR133+DS131+DS132+DS133+DT131+DT132+DT133&lt;=15,(DQ131+DQ132+DQ133+DS131+DS132+DS133)*Percapita/30*GF$4,IF(DQ131+DQ132+DQ133+DR131+DR132+DR133+DS131+DS132+DS133+DT131+DT132+DT133&gt;=16,Fixo/30*GF$4+(DQ131+DQ132+DQ133+DR131+DR132+DR133+DS131+DS132+DS133+DT131+DT132-16)*Percapita/30*GF$4))))))</f>
        <v>0</v>
      </c>
      <c r="GG131" s="177">
        <f>IF(C131=4,SUM(DU131+DU132+DU133+DW131+DW132+DW133)*Percapita/30*GG$4+(DV131+DV132+DV133+DX131+DX132+DX133)*Cadeirante/30*GG$4,IF(C131=3,IF(DU134+DW134=10,Fixo/30*GG$4+(DU131+DU132+DU133+DW131+DW132+DW133)*Percapita/30*GG$4+(DV134+DX134)*Cadeirante/30*GG$4,IF(DU134+DW134&lt;=9,(DU134+DW134)*Crechee/30*GG$4)+(DV134+DX134)*Cadeirante/30*GG$4+(DU131+DU132+DU133+DW131+DW132+DW133)*Percapita/30*GG$4)+IF(DU134+DW134&gt;=11,Fixo/30*GG$4+(DU134+DW134-10)*Crechee/30*GG$4,0),IF(C131=2,IF(DV131+DV132+DV133+DV134+DX131+DX132+DX133+DX134=1,Cadeirante/30*GG$4,IF(DV131+DV132+DV133+DV134+DX131+DX132+DX133+DX134=2,Fixo/30*GG$4,IF(DV131+DV132+DV133+DV134+DX131+DX132+DX133+DX134&gt;2,Fixo/30*GG$4+(DV131+DV132+DV133+DV134+DX131+DX132+DX133+DX134-2)*Cadeirante/30*GG$4)))+(DU131+DU132+DU133+DW131+DW132+DW133)*Percapita/30*GG$4+(DU134+DW134)*Crechee/30*GG$4,IF(C131=1,IF(DU131+DU132+DU133+DV131+DV132+DV133+DW131+DW132+DW133+DX131+DX132+DX133&lt;=15,(DU131+DU132+DU133+DW131+DW132+DW133)*Percapita/30*GG$4,IF(DU131+DU132+DU133+DV131+DV132+DV133+DW131+DW132+DW133+DX131+DX132+DX133&gt;=16,Fixo/30*GG$4+(DU131+DU132+DU133+DV131+DV132+DV133+DW131+DW132+DW133+DX131+DX132-16)*Percapita/30*GG$4))))))</f>
        <v>0</v>
      </c>
      <c r="GH131" s="177">
        <f>IF(C131=4,SUM(DY131+DY132+DY133+EA131+EA132+EA133)*Percapita/30*GH$4+(DZ131+DZ132+DZ133+EB131+EB132+EB133)*Cadeirante/30*GH$4,IF(C131=3,IF(DY134+EA134=10,Fixo/30*GH$4+(DY131+DY132+DY133+EA131+EA132+EA133)*Percapita/30*GH$4+(DZ134+EB134)*Cadeirante/30*GH$4,IF(DY134+EA134&lt;=9,(DY134+EA134)*Crechee/30*GH$4)+(DZ134+EB134)*Cadeirante/30*GH$4+(DY131+DY132+DY133+EA131+EA132+EA133)*Percapita/30*GH$4)+IF(DY134+EA134&gt;=11,Fixo/30*GH$4+(DY134+EA134-10)*Crechee/30*GH$4,0),IF(C131=2,IF(DZ131+DZ132+DZ133+DZ134+EB131+EB132+EB133+EB134=1,Cadeirante/30*GH$4,IF(DZ131+DZ132+DZ133+DZ134+EB131+EB132+EB133+EB134=2,Fixo/30*GH$4,IF(DZ131+DZ132+DZ133+DZ134+EB131+EB132+EB133+EB134&gt;2,Fixo/30*GH$4+(DZ131+DZ132+DZ133+DZ134+EB131+EB132+EB133+EB134-2)*Cadeirante/30*GH$4)))+(DY131+DY132+DY133+EA131+EA132+EA133)*Percapita/30*GH$4+(DY134+EA134)*Crechee/30*GH$4,IF(C131=1,IF(DY131+DY132+DY133+DZ131+DZ132+DZ133+EA131+EA132+EA133+EB131+EB132+EB133&lt;=15,(DY131+DY132+DY133+EA131+EA132+EA133)*Percapita/30*GH$4,IF(DY131+DY132+DY133+DZ131+DZ132+DZ133+EA131+EA132+EA133+EB131+EB132+EB133&gt;=16,Fixo/30*GH$4+(DY131+DY132+DY133+DZ131+DZ132+DZ133+EA131+EA132+EA133+EB131+EB132-16)*Percapita/30*GH$4))))))</f>
        <v>0</v>
      </c>
      <c r="GI131" s="177">
        <f>IF(C131=4,SUM(EC131+EC132+EC133+EE131+EE132+EE133)*Percapita/30*GI$4+(ED131+ED132+ED133+EF131+EF132+EF133)*Cadeirante/30*GI$4,IF(C131=3,IF(EC134+EE134=10,Fixo/30*GI$4+(EC131+EC132+EC133+EE131+EE132+EE133)*Percapita/30*GI$4+(ED134+EF134)*Cadeirante/30*GI$4,IF(EC134+EE134&lt;=9,(EC134+EE134)*Crechee/30*GI$4)+(ED134+EF134)*Cadeirante/30*GI$4+(EC131+EC132+EC133+EE131+EE132+EE133)*Percapita/30*GI$4)+IF(EC134+EE134&gt;=11,Fixo/30*GI$4+(EC134+EE134-10)*Crechee/30*GI$4,0),IF(C131=2,IF(ED131+ED132+ED133+ED134+EF131+EF132+EF133+EF134=1,Cadeirante/30*GI$4,IF(ED131+ED132+ED133+ED134+EF131+EF132+EF133+EF134=2,Fixo/30*GI$4,IF(ED131+ED132+ED133+ED134+EF131+EF132+EF133+EF134&gt;2,Fixo/30*GI$4+(ED131+ED132+ED133+ED134+EF131+EF132+EF133+EF134-2)*Cadeirante/30*GI$4)))+(EC131+EC132+EC133+EE131+EE132+EE133)*Percapita/30*GI$4+(EC134+EE134)*Crechee/30*GI$4,IF(C131=1,IF(EC131+EC132+EC133+ED131+ED132+ED133+EE131+EE132+EE133+EF131+EF132+EF133&lt;=15,(EC131+EC132+EC133+EE131+EE132+EE133)*Percapita/30*GI$4,IF(EC131+EC132+EC133+ED131+ED132+ED133+EE131+EE132+EE133+EF131+EF132+EF133&gt;=16,Fixo/30*GI$4+(EC131+EC132+EC133+ED131+ED132+ED133+EE131+EE132+EE133+EF131+EF132-16)*Percapita/30*GI$4))))))</f>
        <v>0</v>
      </c>
      <c r="GJ131" s="177">
        <f>IF(C131=4,SUM(EG131+EG132+EG133+EI131+EI132+EI133)*Percapita/30*GJ$4+(EH131+EH132+EH133+EJ131+EJ132+EJ133)*Cadeirante/30*GJ$4,IF(C131=3,IF(EG134+EI134=10,Fixo/30*GJ$4+(EG131+EG132+EG133+EI131+EI132+EI133)*Percapita/30*GJ$4+(EH134+EJ134)*Cadeirante/30*GJ$4,IF(EG134+EI134&lt;=9,(EG134+EI134)*Crechee/30*GJ$4)+(EH134+EJ134)*Cadeirante/30*GJ$4+(EG131+EG132+EG133+EI131+EI132+EI133)*Percapita/30*GJ$4)+IF(EG134+EI134&gt;=11,Fixo/30*GJ$4+(EG134+EI134-10)*Crechee/30*GJ$4,0),IF(C131=2,IF(EH131+EH132+EH133+EH134+EJ131+EJ132+EJ133+EJ134=1,Cadeirante/30*GJ$4,IF(EH131+EH132+EH133+EH134+EJ131+EJ132+EJ133+EJ134=2,Fixo/30*GJ$4,IF(EH131+EH132+EH133+EH134+EJ131+EJ132+EJ133+EJ134&gt;2,Fixo/30*GJ$4+(EH131+EH132+EH133+EH134+EJ131+EJ132+EJ133+EJ134-2)*Cadeirante/30*GJ$4)))+(EG131+EG132+EG133+EI131+EI132+EI133)*Percapita/30*GJ$4+(EG134+EI134)*Crechee/30*GJ$4,IF(C131=1,IF(EG131+EG132+EG133+EH131+EH132+EH133+EI131+EI132+EI133+EJ131+EJ132+EJ133&lt;=15,(EG131+EG132+EG133+EI131+EI132+EI133)*Percapita/30*GJ$4,IF(EG131+EG132+EG133+EH131+EH132+EH133+EI131+EI132+EI133+EJ131+EJ132+EJ133&gt;=16,Fixo/30*GJ$4+(EG131+EG132+EG133+EH131+EH132+EH133+EI131+EI132+EI133+EJ131+EJ132-16)*Percapita/30*GJ$4))))))</f>
        <v>0</v>
      </c>
      <c r="GK131" s="178"/>
      <c r="GL131" s="103">
        <f t="shared" si="102"/>
        <v>0</v>
      </c>
      <c r="GM131" s="124"/>
      <c r="GN131" s="104">
        <f>SUMIF(V131:V134,"&lt;0")*Cadeirante/30*GN$4+SUMIF(X131:X134,"&lt;0")*Cadeirante/30*GN$4</f>
        <v>0</v>
      </c>
      <c r="GO131" s="104">
        <f>SUMIF(Z131:Z134,"&lt;0")*Cadeirante/30*GO$4+SUMIF(AB131:AB134,"&lt;0")*Cadeirante/30*GO$4</f>
        <v>0</v>
      </c>
      <c r="GP131" s="104">
        <f>SUMIF(AD131:AD134,"&lt;0")*Cadeirante/30*GP$4+SUMIF(AF131:AF134,"&lt;0")*Cadeirante/30*GP$4</f>
        <v>0</v>
      </c>
      <c r="GQ131" s="104">
        <f>SUMIF(AH131:AH134,"&lt;0")*Cadeirante/30*GQ$4+SUMIF(AJ131:AJ134,"&lt;0")*Cadeirante/30*GQ$4</f>
        <v>0</v>
      </c>
      <c r="GR131" s="104">
        <f>SUMIF(AL131:AL134,"&lt;0")*Cadeirante/30*GR$4+SUMIF(AN131:AN134,"&lt;0")*Cadeirante/30*GR$4</f>
        <v>0</v>
      </c>
      <c r="GS131" s="104">
        <f>SUMIF(AP131:AP134,"&lt;0")*Cadeirante/30*GS$4+SUMIF(AR131:AR134,"&lt;0")*Cadeirante/30*GS$4</f>
        <v>0</v>
      </c>
      <c r="GT131" s="104">
        <f>SUMIF(AT131:AT134,"&lt;0")*Cadeirante/30*GT$4+SUMIF(AV131:AV134,"&lt;0")*Cadeirante/30*GT$4</f>
        <v>0</v>
      </c>
      <c r="GU131" s="104">
        <f>SUMIF(AX131:AX134,"&lt;0")*Cadeirante/30*GU$4+SUMIF(AZ131:AZ134,"&lt;0")*Cadeirante/30*GU$4</f>
        <v>0</v>
      </c>
      <c r="GV131" s="104">
        <f>SUMIF(BB131:BB134,"&lt;0")*Cadeirante/30*GV$4+SUMIF(BD131:BD134,"&lt;0")*Cadeirante/30*GV$4</f>
        <v>0</v>
      </c>
      <c r="GW131" s="104">
        <f>SUMIF(BF131:BF134,"&lt;0")*Cadeirante/30*GW$4+SUMIF(BH131:BH134,"&lt;0")*Cadeirante/30*GW$4</f>
        <v>0</v>
      </c>
      <c r="GX131" s="104">
        <f>SUMIF(BJ131:BJ134,"&lt;0")*Cadeirante/30*GX$4+SUMIF(BL131:BL134,"&lt;0")*Cadeirante/30*GX$4</f>
        <v>0</v>
      </c>
      <c r="GY131" s="104">
        <f>SUMIF(BN131:BN134,"&lt;0")*Cadeirante/30*GY$4+SUMIF(BP131:BP134,"&lt;0")*Cadeirante/30*GY$4</f>
        <v>0</v>
      </c>
      <c r="GZ131" s="104">
        <f>SUMIF(BR131:BR134,"&lt;0")*Cadeirante/30*GZ$4+SUMIF(BT131:BT134,"&lt;0")*Cadeirante/30*GZ$4</f>
        <v>0</v>
      </c>
      <c r="HA131" s="104">
        <f>SUMIF(BV131:BV134,"&lt;0")*Cadeirante/30*HA$4+SUMIF(BX131:BX134,"&lt;0")*Cadeirante/30*HA$4</f>
        <v>0</v>
      </c>
      <c r="HB131" s="104">
        <f>SUMIF(BZ131:BZ134,"&lt;0")*Cadeirante/30*HB$4+SUMIF(CB131:CB134,"&lt;0")*Cadeirante/30*HB$4</f>
        <v>0</v>
      </c>
      <c r="HC131" s="104">
        <f>SUMIF(CD131:CD134,"&lt;0")*Cadeirante/30*HC$4+SUMIF(CF131:CF134,"&lt;0")*Cadeirante/30*HC$4</f>
        <v>0</v>
      </c>
      <c r="HD131" s="104">
        <f>SUMIF(CH131:CH134,"&lt;0")*Cadeirante/30*HD$4+SUMIF(CJ131:CJ134,"&lt;0")*Cadeirante/30*HD$4</f>
        <v>0</v>
      </c>
      <c r="HE131" s="104">
        <f>SUMIF(CL131:CL134,"&lt;0")*Cadeirante/30*HE$4+SUMIF(CN131:CN134,"&lt;0")*Cadeirante/30*HE$4</f>
        <v>0</v>
      </c>
      <c r="HF131" s="104">
        <f>SUMIF(CP131:CP134,"&lt;0")*Cadeirante/30*HF$4+SUMIF(CR131:CR134,"&lt;0")*Cadeirante/30*HF$4</f>
        <v>0</v>
      </c>
      <c r="HG131" s="104">
        <f>SUMIF(CT131:CT134,"&lt;0")*Cadeirante/30*HG$4+SUMIF(CV131:CV134,"&lt;0")*Cadeirante/30*HG$4</f>
        <v>0</v>
      </c>
      <c r="HH131" s="104">
        <f>SUMIF(CX131:CX134,"&lt;0")*Cadeirante/30*HH$4+SUMIF(CZ131:CZ134,"&lt;0")*Cadeirante/30*HH$4</f>
        <v>0</v>
      </c>
      <c r="HI131" s="104">
        <f>SUMIF(DB131:DB134,"&lt;0")*Cadeirante/30*HI$4+SUMIF(DD131:DD134,"&lt;0")*Cadeirante/30*HI$4</f>
        <v>0</v>
      </c>
      <c r="HJ131" s="104">
        <f>SUMIF(DF131:DF134,"&lt;0")*Cadeirante/30*HJ$4+SUMIF(DH131:DH134,"&lt;0")*Cadeirante/30*HJ$4</f>
        <v>0</v>
      </c>
      <c r="HK131" s="104">
        <f>SUMIF(DJ131:DJ134,"&lt;0")*Cadeirante/30*HK$4+SUMIF(DL131:DL134,"&lt;0")*Cadeirante/30*HK$4</f>
        <v>0</v>
      </c>
      <c r="HL131" s="104">
        <f>SUMIF(DN131:DN134,"&lt;0")*Cadeirante/30*HL$4+SUMIF(DP131:DP134,"&lt;0")*Cadeirante/30*HL$4</f>
        <v>0</v>
      </c>
      <c r="HM131" s="104">
        <f>SUMIF(DR131:DR134,"&lt;0")*Cadeirante/30*HM$4+SUMIF(DT131:DT134,"&lt;0")*Cadeirante/30*HM$4</f>
        <v>0</v>
      </c>
      <c r="HN131" s="104">
        <f>SUMIF(DV131:DV134,"&lt;0")*Cadeirante/30*HN$4+SUMIF(DX131:DX134,"&lt;0")*Cadeirante/30*HN$4</f>
        <v>0</v>
      </c>
      <c r="HO131" s="104">
        <f>SUMIF(DZ131:DZ134,"&lt;0")*Cadeirante/30*HO$4+SUMIF(EB131:EB134,"&lt;0")*Cadeirante/30*HO$4</f>
        <v>0</v>
      </c>
      <c r="HP131" s="104">
        <f>SUMIF(ED131:ED134,"&lt;0")*Cadeirante/30*HP$4+SUMIF(EF131:EF134,"&lt;0")*Cadeirante/30*HP$4</f>
        <v>0</v>
      </c>
      <c r="HQ131" s="64"/>
      <c r="HR131" s="64"/>
      <c r="HS131" s="64"/>
      <c r="HT131" s="64"/>
      <c r="HU131" s="64"/>
      <c r="HV131" s="64"/>
      <c r="HW131" s="176">
        <v>17629.309999999998</v>
      </c>
      <c r="HX131" s="64"/>
      <c r="HY131" s="280">
        <f>IF(ISTEXT(EM131), VALUE(EM131), EM131)</f>
        <v>0</v>
      </c>
      <c r="HZ131" s="280">
        <f>IF(ISTEXT(EN131), VALUE(EN131), EN131)</f>
        <v>0</v>
      </c>
      <c r="IA131" s="280">
        <f>IF(ISTEXT(EO131), VALUE(EO131), EO131)</f>
        <v>0</v>
      </c>
      <c r="IB131" s="64" t="b">
        <f>HW131=FE131</f>
        <v>0</v>
      </c>
      <c r="IC131" s="64"/>
    </row>
    <row r="132" spans="1:237" s="106" customFormat="1" ht="22.5" customHeight="1" x14ac:dyDescent="0.25">
      <c r="A132" s="368" t="s">
        <v>3296</v>
      </c>
      <c r="B132" s="369" t="s">
        <v>3297</v>
      </c>
      <c r="C132" s="370" t="s">
        <v>3194</v>
      </c>
      <c r="D132" s="371" t="s">
        <v>3298</v>
      </c>
      <c r="E132" s="371" t="s">
        <v>3299</v>
      </c>
      <c r="F132" s="372" t="s">
        <v>3181</v>
      </c>
      <c r="G132" s="372" t="s">
        <v>3182</v>
      </c>
      <c r="H132" s="373" t="s">
        <v>2822</v>
      </c>
      <c r="I132" s="374" t="s">
        <v>2822</v>
      </c>
      <c r="J132" s="421" t="s">
        <v>3189</v>
      </c>
      <c r="K132" s="421" t="s">
        <v>3185</v>
      </c>
      <c r="L132" s="329">
        <f>CONTINUA!BV132</f>
        <v>0</v>
      </c>
      <c r="M132" s="329">
        <f>CONTINUA!BW132</f>
        <v>0</v>
      </c>
      <c r="N132" s="895"/>
      <c r="O132" s="896" t="s">
        <v>3429</v>
      </c>
      <c r="P132" s="897">
        <v>0</v>
      </c>
      <c r="Q132" s="400"/>
      <c r="R132" s="401"/>
      <c r="S132" s="400"/>
      <c r="T132" s="401"/>
      <c r="U132" s="400"/>
      <c r="V132" s="401"/>
      <c r="W132" s="400"/>
      <c r="X132" s="401"/>
      <c r="Y132" s="400"/>
      <c r="Z132" s="401"/>
      <c r="AA132" s="400"/>
      <c r="AB132" s="401"/>
      <c r="AC132" s="400"/>
      <c r="AD132" s="401"/>
      <c r="AE132" s="400"/>
      <c r="AF132" s="401"/>
      <c r="AG132" s="400"/>
      <c r="AH132" s="401"/>
      <c r="AI132" s="400"/>
      <c r="AJ132" s="401"/>
      <c r="AK132" s="400"/>
      <c r="AL132" s="401"/>
      <c r="AM132" s="400"/>
      <c r="AN132" s="401"/>
      <c r="AO132" s="400"/>
      <c r="AP132" s="401"/>
      <c r="AQ132" s="400"/>
      <c r="AR132" s="401"/>
      <c r="AS132" s="400"/>
      <c r="AT132" s="401"/>
      <c r="AU132" s="400"/>
      <c r="AV132" s="401"/>
      <c r="AW132" s="400"/>
      <c r="AX132" s="401"/>
      <c r="AY132" s="400"/>
      <c r="AZ132" s="401"/>
      <c r="BA132" s="400"/>
      <c r="BB132" s="401"/>
      <c r="BC132" s="400"/>
      <c r="BD132" s="401"/>
      <c r="BE132" s="400"/>
      <c r="BF132" s="401"/>
      <c r="BG132" s="400"/>
      <c r="BH132" s="401"/>
      <c r="BI132" s="400"/>
      <c r="BJ132" s="401"/>
      <c r="BK132" s="400"/>
      <c r="BL132" s="401"/>
      <c r="BM132" s="400"/>
      <c r="BN132" s="401"/>
      <c r="BO132" s="400"/>
      <c r="BP132" s="401"/>
      <c r="BQ132" s="400"/>
      <c r="BR132" s="401"/>
      <c r="BS132" s="400"/>
      <c r="BT132" s="401"/>
      <c r="BU132" s="400"/>
      <c r="BV132" s="401"/>
      <c r="BW132" s="400"/>
      <c r="BX132" s="401"/>
      <c r="BY132" s="400"/>
      <c r="BZ132" s="401"/>
      <c r="CA132" s="400"/>
      <c r="CB132" s="401"/>
      <c r="CC132" s="400"/>
      <c r="CD132" s="401"/>
      <c r="CE132" s="400"/>
      <c r="CF132" s="401"/>
      <c r="CG132" s="400"/>
      <c r="CH132" s="401"/>
      <c r="CI132" s="400"/>
      <c r="CJ132" s="401"/>
      <c r="CK132" s="400"/>
      <c r="CL132" s="401"/>
      <c r="CM132" s="400"/>
      <c r="CN132" s="401"/>
      <c r="CO132" s="400"/>
      <c r="CP132" s="401"/>
      <c r="CQ132" s="400"/>
      <c r="CR132" s="401"/>
      <c r="CS132" s="400"/>
      <c r="CT132" s="401"/>
      <c r="CU132" s="400"/>
      <c r="CV132" s="401"/>
      <c r="CW132" s="400"/>
      <c r="CX132" s="401"/>
      <c r="CY132" s="400"/>
      <c r="CZ132" s="401"/>
      <c r="DA132" s="400"/>
      <c r="DB132" s="401"/>
      <c r="DC132" s="400"/>
      <c r="DD132" s="401"/>
      <c r="DE132" s="400"/>
      <c r="DF132" s="401"/>
      <c r="DG132" s="400"/>
      <c r="DH132" s="401"/>
      <c r="DI132" s="400"/>
      <c r="DJ132" s="401"/>
      <c r="DK132" s="400"/>
      <c r="DL132" s="401"/>
      <c r="DM132" s="400"/>
      <c r="DN132" s="401"/>
      <c r="DO132" s="400"/>
      <c r="DP132" s="401"/>
      <c r="DQ132" s="400"/>
      <c r="DR132" s="401"/>
      <c r="DS132" s="400"/>
      <c r="DT132" s="401"/>
      <c r="DU132" s="400"/>
      <c r="DV132" s="401"/>
      <c r="DW132" s="400"/>
      <c r="DX132" s="401"/>
      <c r="DY132" s="400"/>
      <c r="DZ132" s="401"/>
      <c r="EA132" s="400"/>
      <c r="EB132" s="401"/>
      <c r="EC132" s="400"/>
      <c r="ED132" s="401"/>
      <c r="EE132" s="400"/>
      <c r="EF132" s="401"/>
      <c r="EG132" s="400"/>
      <c r="EH132" s="401"/>
      <c r="EI132" s="400"/>
      <c r="EJ132" s="447"/>
      <c r="EK132" s="511"/>
      <c r="EL132" s="514"/>
      <c r="EM132" s="448"/>
      <c r="EN132" s="344"/>
      <c r="EO132" s="345"/>
      <c r="EP132" s="171">
        <f t="shared" si="95"/>
        <v>0</v>
      </c>
      <c r="EQ132" s="171">
        <f t="shared" si="96"/>
        <v>0</v>
      </c>
      <c r="ER132" s="171">
        <f t="shared" si="97"/>
        <v>0</v>
      </c>
      <c r="ES132" s="171">
        <f t="shared" si="98"/>
        <v>0</v>
      </c>
      <c r="ET132" s="171">
        <f t="shared" si="99"/>
        <v>0</v>
      </c>
      <c r="EU132" s="171">
        <f t="shared" si="100"/>
        <v>0</v>
      </c>
      <c r="EV132" s="172">
        <f t="shared" si="101"/>
        <v>0</v>
      </c>
      <c r="EW132" s="173"/>
      <c r="EX132" s="248">
        <f t="shared" si="158"/>
        <v>0</v>
      </c>
      <c r="EY132" s="174">
        <f>(L132*regular)+(M132*Cadeirantee)</f>
        <v>0</v>
      </c>
      <c r="EZ132" s="249">
        <f>SUMIF(FG132:GJ132,"&gt;0")</f>
        <v>0</v>
      </c>
      <c r="FA132" s="249">
        <f>SUMIF(FG132:GJ132,"&lt;0")+SUMIF(GN132:HP132,"&lt;0")</f>
        <v>0</v>
      </c>
      <c r="FB132" s="174">
        <v>0</v>
      </c>
      <c r="FC132" s="126">
        <f>N132*km*'VALORES TABELA'!$B$13</f>
        <v>0</v>
      </c>
      <c r="FD132" s="250">
        <f t="shared" ref="FD132:FD135" si="159">GL132</f>
        <v>0</v>
      </c>
      <c r="FE132" s="105"/>
      <c r="FF132" s="119"/>
      <c r="FG132" s="119"/>
      <c r="FH132" s="119"/>
      <c r="FI132" s="119"/>
      <c r="FJ132" s="119"/>
      <c r="FK132" s="119"/>
      <c r="FL132" s="119"/>
      <c r="FM132" s="119"/>
      <c r="FN132" s="119"/>
      <c r="FO132" s="119"/>
      <c r="FP132" s="119"/>
      <c r="FQ132" s="119"/>
      <c r="FR132" s="119"/>
      <c r="FS132" s="119"/>
      <c r="FT132" s="119"/>
      <c r="FU132" s="119"/>
      <c r="FV132" s="119"/>
      <c r="FW132" s="119"/>
      <c r="FX132" s="119"/>
      <c r="FY132" s="119"/>
      <c r="FZ132" s="119"/>
      <c r="GA132" s="119"/>
      <c r="GB132" s="119"/>
      <c r="GC132" s="119"/>
      <c r="GD132" s="119"/>
      <c r="GE132" s="119"/>
      <c r="GF132" s="119"/>
      <c r="GG132" s="119"/>
      <c r="GH132" s="119"/>
      <c r="GI132" s="119"/>
      <c r="GJ132" s="119"/>
      <c r="GK132" s="251"/>
      <c r="GL132" s="103">
        <f t="shared" si="102"/>
        <v>0</v>
      </c>
      <c r="GM132" s="124"/>
      <c r="GN132" s="104"/>
      <c r="GO132" s="104"/>
      <c r="GP132" s="104"/>
      <c r="GQ132" s="104"/>
      <c r="GR132" s="104"/>
      <c r="GS132" s="104"/>
      <c r="GT132" s="104"/>
      <c r="GU132" s="104"/>
      <c r="GV132" s="104"/>
      <c r="GW132" s="104"/>
      <c r="GX132" s="104"/>
      <c r="GY132" s="104"/>
      <c r="GZ132" s="104"/>
      <c r="HA132" s="104"/>
      <c r="HB132" s="104"/>
      <c r="HC132" s="104"/>
      <c r="HD132" s="104"/>
      <c r="HE132" s="104"/>
      <c r="HF132" s="104"/>
      <c r="HG132" s="104"/>
      <c r="HH132" s="104"/>
      <c r="HI132" s="104"/>
      <c r="HJ132" s="104"/>
      <c r="HK132" s="104"/>
      <c r="HL132" s="104"/>
      <c r="HM132" s="104"/>
      <c r="HN132" s="104"/>
      <c r="HO132" s="104"/>
      <c r="HP132" s="104"/>
      <c r="HQ132" s="64"/>
      <c r="HR132" s="64"/>
      <c r="HS132" s="64"/>
      <c r="HT132" s="64"/>
      <c r="HU132" s="64"/>
      <c r="HV132" s="64"/>
      <c r="HW132" s="105"/>
      <c r="HX132" s="64"/>
      <c r="HY132" s="280">
        <f t="shared" ref="HY132:HY135" si="160">IF(ISTEXT(EM132), VALUE(EM132), EM132)</f>
        <v>0</v>
      </c>
      <c r="HZ132" s="280">
        <f t="shared" ref="HZ132:HZ135" si="161">IF(ISTEXT(EN132), VALUE(EN132), EN132)</f>
        <v>0</v>
      </c>
      <c r="IA132" s="280">
        <f t="shared" ref="IA132:IA135" si="162">IF(ISTEXT(EO132), VALUE(EO132), EO132)</f>
        <v>0</v>
      </c>
      <c r="IB132" s="64"/>
      <c r="IC132" s="64"/>
    </row>
    <row r="133" spans="1:237" s="106" customFormat="1" ht="22.5" customHeight="1" x14ac:dyDescent="0.25">
      <c r="A133" s="368" t="s">
        <v>3296</v>
      </c>
      <c r="B133" s="369" t="s">
        <v>3297</v>
      </c>
      <c r="C133" s="375" t="s">
        <v>3194</v>
      </c>
      <c r="D133" s="371" t="s">
        <v>3298</v>
      </c>
      <c r="E133" s="371" t="s">
        <v>3299</v>
      </c>
      <c r="F133" s="376" t="s">
        <v>3181</v>
      </c>
      <c r="G133" s="376" t="s">
        <v>3182</v>
      </c>
      <c r="H133" s="373" t="s">
        <v>2822</v>
      </c>
      <c r="I133" s="374" t="s">
        <v>2822</v>
      </c>
      <c r="J133" s="421" t="s">
        <v>3189</v>
      </c>
      <c r="K133" s="422" t="s">
        <v>3186</v>
      </c>
      <c r="L133" s="329">
        <f>CONTINUA!BV133</f>
        <v>0</v>
      </c>
      <c r="M133" s="329">
        <f>CONTINUA!BW133</f>
        <v>0</v>
      </c>
      <c r="N133" s="895"/>
      <c r="O133" s="896" t="s">
        <v>3429</v>
      </c>
      <c r="P133" s="897">
        <v>0</v>
      </c>
      <c r="Q133" s="400"/>
      <c r="R133" s="401"/>
      <c r="S133" s="400"/>
      <c r="T133" s="401"/>
      <c r="U133" s="400"/>
      <c r="V133" s="401"/>
      <c r="W133" s="400"/>
      <c r="X133" s="401"/>
      <c r="Y133" s="400"/>
      <c r="Z133" s="401"/>
      <c r="AA133" s="400"/>
      <c r="AB133" s="401"/>
      <c r="AC133" s="400"/>
      <c r="AD133" s="401"/>
      <c r="AE133" s="400"/>
      <c r="AF133" s="401"/>
      <c r="AG133" s="400"/>
      <c r="AH133" s="401"/>
      <c r="AI133" s="400"/>
      <c r="AJ133" s="401"/>
      <c r="AK133" s="400"/>
      <c r="AL133" s="401"/>
      <c r="AM133" s="400"/>
      <c r="AN133" s="401"/>
      <c r="AO133" s="400"/>
      <c r="AP133" s="401"/>
      <c r="AQ133" s="400"/>
      <c r="AR133" s="401"/>
      <c r="AS133" s="400"/>
      <c r="AT133" s="401"/>
      <c r="AU133" s="400"/>
      <c r="AV133" s="401"/>
      <c r="AW133" s="400"/>
      <c r="AX133" s="401"/>
      <c r="AY133" s="400"/>
      <c r="AZ133" s="401"/>
      <c r="BA133" s="400"/>
      <c r="BB133" s="401"/>
      <c r="BC133" s="400"/>
      <c r="BD133" s="401"/>
      <c r="BE133" s="400"/>
      <c r="BF133" s="401"/>
      <c r="BG133" s="400"/>
      <c r="BH133" s="401"/>
      <c r="BI133" s="400"/>
      <c r="BJ133" s="401"/>
      <c r="BK133" s="400"/>
      <c r="BL133" s="401"/>
      <c r="BM133" s="400"/>
      <c r="BN133" s="401"/>
      <c r="BO133" s="400"/>
      <c r="BP133" s="401"/>
      <c r="BQ133" s="400"/>
      <c r="BR133" s="401"/>
      <c r="BS133" s="400"/>
      <c r="BT133" s="401"/>
      <c r="BU133" s="400"/>
      <c r="BV133" s="401"/>
      <c r="BW133" s="400"/>
      <c r="BX133" s="401"/>
      <c r="BY133" s="400"/>
      <c r="BZ133" s="401"/>
      <c r="CA133" s="400"/>
      <c r="CB133" s="401"/>
      <c r="CC133" s="400"/>
      <c r="CD133" s="401"/>
      <c r="CE133" s="400"/>
      <c r="CF133" s="401"/>
      <c r="CG133" s="400"/>
      <c r="CH133" s="401"/>
      <c r="CI133" s="400"/>
      <c r="CJ133" s="401"/>
      <c r="CK133" s="400"/>
      <c r="CL133" s="401"/>
      <c r="CM133" s="400"/>
      <c r="CN133" s="401"/>
      <c r="CO133" s="400"/>
      <c r="CP133" s="401"/>
      <c r="CQ133" s="400"/>
      <c r="CR133" s="401"/>
      <c r="CS133" s="400"/>
      <c r="CT133" s="401"/>
      <c r="CU133" s="400"/>
      <c r="CV133" s="401"/>
      <c r="CW133" s="400"/>
      <c r="CX133" s="401"/>
      <c r="CY133" s="400"/>
      <c r="CZ133" s="401"/>
      <c r="DA133" s="400"/>
      <c r="DB133" s="401"/>
      <c r="DC133" s="400"/>
      <c r="DD133" s="401"/>
      <c r="DE133" s="400"/>
      <c r="DF133" s="401"/>
      <c r="DG133" s="400"/>
      <c r="DH133" s="401"/>
      <c r="DI133" s="400"/>
      <c r="DJ133" s="401"/>
      <c r="DK133" s="400"/>
      <c r="DL133" s="401"/>
      <c r="DM133" s="400"/>
      <c r="DN133" s="401"/>
      <c r="DO133" s="400"/>
      <c r="DP133" s="401"/>
      <c r="DQ133" s="400"/>
      <c r="DR133" s="401"/>
      <c r="DS133" s="400"/>
      <c r="DT133" s="401"/>
      <c r="DU133" s="400"/>
      <c r="DV133" s="401"/>
      <c r="DW133" s="400"/>
      <c r="DX133" s="401"/>
      <c r="DY133" s="400"/>
      <c r="DZ133" s="401"/>
      <c r="EA133" s="400"/>
      <c r="EB133" s="401"/>
      <c r="EC133" s="400"/>
      <c r="ED133" s="401"/>
      <c r="EE133" s="400"/>
      <c r="EF133" s="401"/>
      <c r="EG133" s="400"/>
      <c r="EH133" s="401"/>
      <c r="EI133" s="400"/>
      <c r="EJ133" s="447"/>
      <c r="EK133" s="511"/>
      <c r="EL133" s="514"/>
      <c r="EM133" s="448"/>
      <c r="EN133" s="344"/>
      <c r="EO133" s="345"/>
      <c r="EP133" s="171">
        <f t="shared" si="95"/>
        <v>0</v>
      </c>
      <c r="EQ133" s="171">
        <f t="shared" si="96"/>
        <v>0</v>
      </c>
      <c r="ER133" s="171">
        <f t="shared" si="97"/>
        <v>0</v>
      </c>
      <c r="ES133" s="171">
        <f t="shared" si="98"/>
        <v>0</v>
      </c>
      <c r="ET133" s="171">
        <f t="shared" si="99"/>
        <v>0</v>
      </c>
      <c r="EU133" s="171">
        <f t="shared" si="100"/>
        <v>0</v>
      </c>
      <c r="EV133" s="172">
        <f t="shared" si="101"/>
        <v>0</v>
      </c>
      <c r="EW133" s="125"/>
      <c r="EX133" s="248">
        <f t="shared" si="158"/>
        <v>0</v>
      </c>
      <c r="EY133" s="174">
        <f>(L133*regular)+(M133*Cadeirantee)</f>
        <v>0</v>
      </c>
      <c r="EZ133" s="249">
        <f>SUMIF(FG133:GJ133,"&gt;0")</f>
        <v>0</v>
      </c>
      <c r="FA133" s="249">
        <f>SUMIF(FG133:GJ133,"&lt;0")+SUMIF(GN133:HP133,"&lt;0")</f>
        <v>0</v>
      </c>
      <c r="FB133" s="174">
        <v>0</v>
      </c>
      <c r="FC133" s="126">
        <f>N133*km*'VALORES TABELA'!$B$13</f>
        <v>0</v>
      </c>
      <c r="FD133" s="250">
        <f t="shared" si="159"/>
        <v>0</v>
      </c>
      <c r="FE133" s="105"/>
      <c r="FF133" s="108"/>
      <c r="FG133" s="108"/>
      <c r="FH133" s="108"/>
      <c r="FI133" s="108"/>
      <c r="FJ133" s="108"/>
      <c r="FK133" s="108"/>
      <c r="FL133" s="108"/>
      <c r="FM133" s="108"/>
      <c r="FN133" s="108"/>
      <c r="FO133" s="108"/>
      <c r="FP133" s="108"/>
      <c r="FQ133" s="108"/>
      <c r="FR133" s="108"/>
      <c r="FS133" s="108"/>
      <c r="FT133" s="108"/>
      <c r="FU133" s="108"/>
      <c r="FV133" s="108"/>
      <c r="FW133" s="108"/>
      <c r="FX133" s="108"/>
      <c r="FY133" s="108"/>
      <c r="FZ133" s="108"/>
      <c r="GA133" s="108"/>
      <c r="GB133" s="108"/>
      <c r="GC133" s="108"/>
      <c r="GD133" s="108"/>
      <c r="GE133" s="108"/>
      <c r="GF133" s="108"/>
      <c r="GG133" s="108"/>
      <c r="GH133" s="108"/>
      <c r="GI133" s="108"/>
      <c r="GJ133" s="108"/>
      <c r="GK133" s="251"/>
      <c r="GL133" s="103">
        <f t="shared" si="102"/>
        <v>0</v>
      </c>
      <c r="GM133" s="124"/>
      <c r="GN133" s="104"/>
      <c r="GO133" s="104"/>
      <c r="GP133" s="104"/>
      <c r="GQ133" s="104"/>
      <c r="GR133" s="104"/>
      <c r="GS133" s="104"/>
      <c r="GT133" s="104"/>
      <c r="GU133" s="104"/>
      <c r="GV133" s="104"/>
      <c r="GW133" s="104"/>
      <c r="GX133" s="104"/>
      <c r="GY133" s="104"/>
      <c r="GZ133" s="104"/>
      <c r="HA133" s="104"/>
      <c r="HB133" s="104"/>
      <c r="HC133" s="104"/>
      <c r="HD133" s="104"/>
      <c r="HE133" s="104"/>
      <c r="HF133" s="104"/>
      <c r="HG133" s="104"/>
      <c r="HH133" s="104"/>
      <c r="HI133" s="104"/>
      <c r="HJ133" s="104"/>
      <c r="HK133" s="104"/>
      <c r="HL133" s="104"/>
      <c r="HM133" s="104"/>
      <c r="HN133" s="104"/>
      <c r="HO133" s="104"/>
      <c r="HP133" s="104"/>
      <c r="HQ133" s="64"/>
      <c r="HR133" s="64"/>
      <c r="HS133" s="64"/>
      <c r="HT133" s="64"/>
      <c r="HU133" s="64"/>
      <c r="HV133" s="64"/>
      <c r="HW133" s="105"/>
      <c r="HX133" s="64"/>
      <c r="HY133" s="280">
        <f t="shared" si="160"/>
        <v>0</v>
      </c>
      <c r="HZ133" s="280">
        <f t="shared" si="161"/>
        <v>0</v>
      </c>
      <c r="IA133" s="280">
        <f t="shared" si="162"/>
        <v>0</v>
      </c>
      <c r="IB133" s="64"/>
      <c r="IC133" s="64"/>
    </row>
    <row r="134" spans="1:237" s="106" customFormat="1" ht="22.5" customHeight="1" x14ac:dyDescent="0.25">
      <c r="A134" s="368" t="s">
        <v>3296</v>
      </c>
      <c r="B134" s="369" t="s">
        <v>3297</v>
      </c>
      <c r="C134" s="375" t="s">
        <v>3194</v>
      </c>
      <c r="D134" s="371" t="s">
        <v>3298</v>
      </c>
      <c r="E134" s="371" t="s">
        <v>3299</v>
      </c>
      <c r="F134" s="376" t="s">
        <v>3181</v>
      </c>
      <c r="G134" s="376" t="s">
        <v>3182</v>
      </c>
      <c r="H134" s="373" t="s">
        <v>2822</v>
      </c>
      <c r="I134" s="374" t="s">
        <v>2822</v>
      </c>
      <c r="J134" s="421" t="s">
        <v>3189</v>
      </c>
      <c r="K134" s="423" t="s">
        <v>3187</v>
      </c>
      <c r="L134" s="329">
        <f>CONTINUA!BV134</f>
        <v>0</v>
      </c>
      <c r="M134" s="329">
        <f>CONTINUA!BW134</f>
        <v>0</v>
      </c>
      <c r="N134" s="895"/>
      <c r="O134" s="896" t="s">
        <v>3429</v>
      </c>
      <c r="P134" s="897">
        <v>0</v>
      </c>
      <c r="Q134" s="400">
        <v>16</v>
      </c>
      <c r="R134" s="401"/>
      <c r="S134" s="400"/>
      <c r="T134" s="401"/>
      <c r="U134" s="400"/>
      <c r="V134" s="401"/>
      <c r="W134" s="400"/>
      <c r="X134" s="401"/>
      <c r="Y134" s="400"/>
      <c r="Z134" s="401"/>
      <c r="AA134" s="400"/>
      <c r="AB134" s="401"/>
      <c r="AC134" s="400"/>
      <c r="AD134" s="401"/>
      <c r="AE134" s="400"/>
      <c r="AF134" s="401"/>
      <c r="AG134" s="400"/>
      <c r="AH134" s="401"/>
      <c r="AI134" s="400"/>
      <c r="AJ134" s="401"/>
      <c r="AK134" s="400"/>
      <c r="AL134" s="401"/>
      <c r="AM134" s="400"/>
      <c r="AN134" s="401"/>
      <c r="AO134" s="400"/>
      <c r="AP134" s="401"/>
      <c r="AQ134" s="400"/>
      <c r="AR134" s="401"/>
      <c r="AS134" s="400"/>
      <c r="AT134" s="401"/>
      <c r="AU134" s="400"/>
      <c r="AV134" s="401"/>
      <c r="AW134" s="400"/>
      <c r="AX134" s="401"/>
      <c r="AY134" s="400"/>
      <c r="AZ134" s="401"/>
      <c r="BA134" s="400"/>
      <c r="BB134" s="401"/>
      <c r="BC134" s="400"/>
      <c r="BD134" s="401"/>
      <c r="BE134" s="400"/>
      <c r="BF134" s="401"/>
      <c r="BG134" s="400"/>
      <c r="BH134" s="401"/>
      <c r="BI134" s="400"/>
      <c r="BJ134" s="401"/>
      <c r="BK134" s="400"/>
      <c r="BL134" s="401"/>
      <c r="BM134" s="400">
        <v>-1</v>
      </c>
      <c r="BN134" s="401"/>
      <c r="BO134" s="400"/>
      <c r="BP134" s="401"/>
      <c r="BQ134" s="400"/>
      <c r="BR134" s="401"/>
      <c r="BS134" s="400"/>
      <c r="BT134" s="401"/>
      <c r="BU134" s="400"/>
      <c r="BV134" s="401"/>
      <c r="BW134" s="400"/>
      <c r="BX134" s="401"/>
      <c r="BY134" s="400"/>
      <c r="BZ134" s="401"/>
      <c r="CA134" s="400"/>
      <c r="CB134" s="401"/>
      <c r="CC134" s="400"/>
      <c r="CD134" s="401"/>
      <c r="CE134" s="400"/>
      <c r="CF134" s="401"/>
      <c r="CG134" s="400"/>
      <c r="CH134" s="401"/>
      <c r="CI134" s="400"/>
      <c r="CJ134" s="401"/>
      <c r="CK134" s="400"/>
      <c r="CL134" s="401"/>
      <c r="CM134" s="400"/>
      <c r="CN134" s="401"/>
      <c r="CO134" s="400"/>
      <c r="CP134" s="401"/>
      <c r="CQ134" s="400"/>
      <c r="CR134" s="401"/>
      <c r="CS134" s="400"/>
      <c r="CT134" s="401"/>
      <c r="CU134" s="400"/>
      <c r="CV134" s="401"/>
      <c r="CW134" s="400"/>
      <c r="CX134" s="401"/>
      <c r="CY134" s="400"/>
      <c r="CZ134" s="401"/>
      <c r="DA134" s="400"/>
      <c r="DB134" s="401"/>
      <c r="DC134" s="400"/>
      <c r="DD134" s="401"/>
      <c r="DE134" s="400"/>
      <c r="DF134" s="401"/>
      <c r="DG134" s="400"/>
      <c r="DH134" s="401"/>
      <c r="DI134" s="400"/>
      <c r="DJ134" s="401"/>
      <c r="DK134" s="400"/>
      <c r="DL134" s="401"/>
      <c r="DM134" s="400"/>
      <c r="DN134" s="401"/>
      <c r="DO134" s="400"/>
      <c r="DP134" s="401"/>
      <c r="DQ134" s="400"/>
      <c r="DR134" s="401"/>
      <c r="DS134" s="400"/>
      <c r="DT134" s="401"/>
      <c r="DU134" s="400"/>
      <c r="DV134" s="401"/>
      <c r="DW134" s="400"/>
      <c r="DX134" s="401"/>
      <c r="DY134" s="400"/>
      <c r="DZ134" s="401"/>
      <c r="EA134" s="400"/>
      <c r="EB134" s="401"/>
      <c r="EC134" s="400"/>
      <c r="ED134" s="401"/>
      <c r="EE134" s="400"/>
      <c r="EF134" s="401"/>
      <c r="EG134" s="400"/>
      <c r="EH134" s="401"/>
      <c r="EI134" s="400"/>
      <c r="EJ134" s="447"/>
      <c r="EK134" s="511"/>
      <c r="EL134" s="514"/>
      <c r="EM134" s="448"/>
      <c r="EN134" s="344"/>
      <c r="EO134" s="345"/>
      <c r="EP134" s="171">
        <f t="shared" si="95"/>
        <v>16</v>
      </c>
      <c r="EQ134" s="171">
        <f t="shared" si="96"/>
        <v>-1</v>
      </c>
      <c r="ER134" s="171">
        <f t="shared" si="97"/>
        <v>0</v>
      </c>
      <c r="ES134" s="171">
        <f t="shared" si="98"/>
        <v>0</v>
      </c>
      <c r="ET134" s="171">
        <f t="shared" si="99"/>
        <v>0</v>
      </c>
      <c r="EU134" s="171">
        <f t="shared" si="100"/>
        <v>0</v>
      </c>
      <c r="EV134" s="172">
        <f t="shared" si="101"/>
        <v>15</v>
      </c>
      <c r="EW134" s="127"/>
      <c r="EX134" s="248">
        <f t="shared" si="158"/>
        <v>0</v>
      </c>
      <c r="EY134" s="174">
        <f>(L134*regular)+(M134*Cadeirantee)</f>
        <v>0</v>
      </c>
      <c r="EZ134" s="249">
        <f>SUMIF(FG134:GJ134,"&gt;0")</f>
        <v>0</v>
      </c>
      <c r="FA134" s="249">
        <f>SUMIF(FG134:GJ134,"&lt;0")+SUMIF(GN134:HP134,"&lt;0")</f>
        <v>0</v>
      </c>
      <c r="FB134" s="174">
        <v>0</v>
      </c>
      <c r="FC134" s="126">
        <f>N134*km*'VALORES TABELA'!$B$13</f>
        <v>0</v>
      </c>
      <c r="FD134" s="250">
        <f t="shared" si="159"/>
        <v>0</v>
      </c>
      <c r="FE134" s="105"/>
      <c r="FF134" s="118"/>
      <c r="FG134" s="118"/>
      <c r="FH134" s="118"/>
      <c r="FI134" s="118"/>
      <c r="FJ134" s="118"/>
      <c r="FK134" s="118"/>
      <c r="FL134" s="118"/>
      <c r="FM134" s="118"/>
      <c r="FN134" s="118"/>
      <c r="FO134" s="118"/>
      <c r="FP134" s="118"/>
      <c r="FQ134" s="118"/>
      <c r="FR134" s="118"/>
      <c r="FS134" s="118"/>
      <c r="FT134" s="118"/>
      <c r="FU134" s="118"/>
      <c r="FV134" s="118"/>
      <c r="FW134" s="118"/>
      <c r="FX134" s="118"/>
      <c r="FY134" s="118"/>
      <c r="FZ134" s="118"/>
      <c r="GA134" s="118"/>
      <c r="GB134" s="118"/>
      <c r="GC134" s="118"/>
      <c r="GD134" s="118"/>
      <c r="GE134" s="118"/>
      <c r="GF134" s="118"/>
      <c r="GG134" s="118"/>
      <c r="GH134" s="118"/>
      <c r="GI134" s="118"/>
      <c r="GJ134" s="118"/>
      <c r="GK134" s="252"/>
      <c r="GL134" s="103">
        <f t="shared" si="102"/>
        <v>0</v>
      </c>
      <c r="GM134" s="124"/>
      <c r="GN134" s="104"/>
      <c r="GO134" s="104"/>
      <c r="GP134" s="104"/>
      <c r="GQ134" s="104"/>
      <c r="GR134" s="104"/>
      <c r="GS134" s="104"/>
      <c r="GT134" s="104"/>
      <c r="GU134" s="104"/>
      <c r="GV134" s="104"/>
      <c r="GW134" s="104"/>
      <c r="GX134" s="104"/>
      <c r="GY134" s="104"/>
      <c r="GZ134" s="104"/>
      <c r="HA134" s="104"/>
      <c r="HB134" s="104"/>
      <c r="HC134" s="104"/>
      <c r="HD134" s="104"/>
      <c r="HE134" s="104"/>
      <c r="HF134" s="104"/>
      <c r="HG134" s="104"/>
      <c r="HH134" s="104"/>
      <c r="HI134" s="104"/>
      <c r="HJ134" s="104"/>
      <c r="HK134" s="104"/>
      <c r="HL134" s="104"/>
      <c r="HM134" s="104"/>
      <c r="HN134" s="104"/>
      <c r="HO134" s="104"/>
      <c r="HP134" s="104"/>
      <c r="HQ134" s="64"/>
      <c r="HR134" s="65"/>
      <c r="HS134" s="65"/>
      <c r="HT134" s="65"/>
      <c r="HU134" s="65"/>
      <c r="HV134" s="65"/>
      <c r="HW134" s="105"/>
      <c r="HX134" s="65"/>
      <c r="HY134" s="280">
        <f t="shared" si="160"/>
        <v>0</v>
      </c>
      <c r="HZ134" s="280">
        <f t="shared" si="161"/>
        <v>0</v>
      </c>
      <c r="IA134" s="280">
        <f t="shared" si="162"/>
        <v>0</v>
      </c>
      <c r="IB134" s="65"/>
      <c r="IC134" s="65"/>
    </row>
    <row r="135" spans="1:237" s="106" customFormat="1" ht="22.5" customHeight="1" thickBot="1" x14ac:dyDescent="0.3">
      <c r="A135" s="377" t="s">
        <v>3296</v>
      </c>
      <c r="B135" s="378" t="s">
        <v>3297</v>
      </c>
      <c r="C135" s="379" t="s">
        <v>3194</v>
      </c>
      <c r="D135" s="380" t="s">
        <v>3298</v>
      </c>
      <c r="E135" s="380" t="s">
        <v>3299</v>
      </c>
      <c r="F135" s="381" t="s">
        <v>3181</v>
      </c>
      <c r="G135" s="381" t="s">
        <v>3182</v>
      </c>
      <c r="H135" s="382" t="s">
        <v>2822</v>
      </c>
      <c r="I135" s="383" t="s">
        <v>2822</v>
      </c>
      <c r="J135" s="421" t="s">
        <v>3189</v>
      </c>
      <c r="K135" s="424" t="s">
        <v>60</v>
      </c>
      <c r="L135" s="329">
        <f>CONTINUA!BV135</f>
        <v>0</v>
      </c>
      <c r="M135" s="329">
        <f>CONTINUA!BW135</f>
        <v>0</v>
      </c>
      <c r="N135" s="895"/>
      <c r="O135" s="896" t="s">
        <v>3429</v>
      </c>
      <c r="P135" s="897">
        <v>0</v>
      </c>
      <c r="Q135" s="400"/>
      <c r="R135" s="401"/>
      <c r="S135" s="400"/>
      <c r="T135" s="401"/>
      <c r="U135" s="400"/>
      <c r="V135" s="401"/>
      <c r="W135" s="400"/>
      <c r="X135" s="401"/>
      <c r="Y135" s="400"/>
      <c r="Z135" s="401"/>
      <c r="AA135" s="400"/>
      <c r="AB135" s="401"/>
      <c r="AC135" s="400"/>
      <c r="AD135" s="401"/>
      <c r="AE135" s="400"/>
      <c r="AF135" s="401"/>
      <c r="AG135" s="400"/>
      <c r="AH135" s="401"/>
      <c r="AI135" s="400"/>
      <c r="AJ135" s="401"/>
      <c r="AK135" s="400"/>
      <c r="AL135" s="401"/>
      <c r="AM135" s="400"/>
      <c r="AN135" s="401"/>
      <c r="AO135" s="400"/>
      <c r="AP135" s="401"/>
      <c r="AQ135" s="400"/>
      <c r="AR135" s="401"/>
      <c r="AS135" s="400"/>
      <c r="AT135" s="401"/>
      <c r="AU135" s="400"/>
      <c r="AV135" s="401"/>
      <c r="AW135" s="400"/>
      <c r="AX135" s="401"/>
      <c r="AY135" s="400"/>
      <c r="AZ135" s="401"/>
      <c r="BA135" s="400"/>
      <c r="BB135" s="401"/>
      <c r="BC135" s="400"/>
      <c r="BD135" s="401"/>
      <c r="BE135" s="400"/>
      <c r="BF135" s="401"/>
      <c r="BG135" s="400"/>
      <c r="BH135" s="401"/>
      <c r="BI135" s="400"/>
      <c r="BJ135" s="401"/>
      <c r="BK135" s="400"/>
      <c r="BL135" s="401"/>
      <c r="BM135" s="400"/>
      <c r="BN135" s="401"/>
      <c r="BO135" s="400"/>
      <c r="BP135" s="401"/>
      <c r="BQ135" s="400"/>
      <c r="BR135" s="401"/>
      <c r="BS135" s="400"/>
      <c r="BT135" s="401"/>
      <c r="BU135" s="400"/>
      <c r="BV135" s="401"/>
      <c r="BW135" s="400"/>
      <c r="BX135" s="401"/>
      <c r="BY135" s="400"/>
      <c r="BZ135" s="401"/>
      <c r="CA135" s="400"/>
      <c r="CB135" s="401"/>
      <c r="CC135" s="400"/>
      <c r="CD135" s="401"/>
      <c r="CE135" s="400"/>
      <c r="CF135" s="401"/>
      <c r="CG135" s="400"/>
      <c r="CH135" s="401"/>
      <c r="CI135" s="400"/>
      <c r="CJ135" s="401"/>
      <c r="CK135" s="400"/>
      <c r="CL135" s="401"/>
      <c r="CM135" s="400"/>
      <c r="CN135" s="401"/>
      <c r="CO135" s="400"/>
      <c r="CP135" s="401"/>
      <c r="CQ135" s="400"/>
      <c r="CR135" s="401"/>
      <c r="CS135" s="400"/>
      <c r="CT135" s="401"/>
      <c r="CU135" s="400"/>
      <c r="CV135" s="401"/>
      <c r="CW135" s="400"/>
      <c r="CX135" s="401"/>
      <c r="CY135" s="400"/>
      <c r="CZ135" s="401"/>
      <c r="DA135" s="400"/>
      <c r="DB135" s="401"/>
      <c r="DC135" s="400"/>
      <c r="DD135" s="401"/>
      <c r="DE135" s="400"/>
      <c r="DF135" s="401"/>
      <c r="DG135" s="400"/>
      <c r="DH135" s="401"/>
      <c r="DI135" s="400"/>
      <c r="DJ135" s="401"/>
      <c r="DK135" s="400"/>
      <c r="DL135" s="401"/>
      <c r="DM135" s="400"/>
      <c r="DN135" s="401"/>
      <c r="DO135" s="400"/>
      <c r="DP135" s="401"/>
      <c r="DQ135" s="400"/>
      <c r="DR135" s="401"/>
      <c r="DS135" s="400"/>
      <c r="DT135" s="401"/>
      <c r="DU135" s="400"/>
      <c r="DV135" s="401"/>
      <c r="DW135" s="400"/>
      <c r="DX135" s="401"/>
      <c r="DY135" s="400"/>
      <c r="DZ135" s="401"/>
      <c r="EA135" s="400"/>
      <c r="EB135" s="401"/>
      <c r="EC135" s="400"/>
      <c r="ED135" s="401"/>
      <c r="EE135" s="400"/>
      <c r="EF135" s="401"/>
      <c r="EG135" s="400"/>
      <c r="EH135" s="401"/>
      <c r="EI135" s="400"/>
      <c r="EJ135" s="447"/>
      <c r="EK135" s="512"/>
      <c r="EL135" s="515"/>
      <c r="EM135" s="450"/>
      <c r="EN135" s="348"/>
      <c r="EO135" s="348"/>
      <c r="EP135" s="179">
        <f t="shared" si="95"/>
        <v>0</v>
      </c>
      <c r="EQ135" s="179">
        <f t="shared" si="96"/>
        <v>0</v>
      </c>
      <c r="ER135" s="179">
        <f t="shared" si="97"/>
        <v>0</v>
      </c>
      <c r="ES135" s="179">
        <f t="shared" si="98"/>
        <v>0</v>
      </c>
      <c r="ET135" s="179">
        <f t="shared" si="99"/>
        <v>0</v>
      </c>
      <c r="EU135" s="179">
        <f t="shared" si="100"/>
        <v>0</v>
      </c>
      <c r="EV135" s="172">
        <f t="shared" si="101"/>
        <v>0</v>
      </c>
      <c r="EW135" s="253"/>
      <c r="EX135" s="254">
        <v>0</v>
      </c>
      <c r="EY135" s="180">
        <v>0</v>
      </c>
      <c r="EZ135" s="255">
        <v>0</v>
      </c>
      <c r="FA135" s="255">
        <v>0</v>
      </c>
      <c r="FB135" s="180">
        <f>SUM(FF135:GI135)/2</f>
        <v>0</v>
      </c>
      <c r="FC135" s="256">
        <f>N135*km*'VALORES TABELA'!$B$13</f>
        <v>0</v>
      </c>
      <c r="FD135" s="250">
        <f t="shared" si="159"/>
        <v>0</v>
      </c>
      <c r="FE135" s="257"/>
      <c r="FF135" s="181">
        <f>((Q135+S135)*Percapita)+((R135+T135)*Cadeirante)</f>
        <v>0</v>
      </c>
      <c r="FG135" s="181">
        <f>((U135+W135)*Percapita/30*FG$4)+((V135+X135)*Cadeirante/30*FG$4)</f>
        <v>0</v>
      </c>
      <c r="FH135" s="181">
        <f>((Y135+AA135)*Percapita/30*FH$4)+((Z135+AB135)*Cadeirante/30*FH$4)</f>
        <v>0</v>
      </c>
      <c r="FI135" s="181">
        <f>((AC135+AE135)*Percapita/30*FI$4)+((AD135+AF135)*Cadeirante/30*FI$4)</f>
        <v>0</v>
      </c>
      <c r="FJ135" s="181">
        <f>((AG135+AI135)*Percapita/30*FJ$4)+((AH135+AJ135)*Cadeirante/30*FJ$4)</f>
        <v>0</v>
      </c>
      <c r="FK135" s="181">
        <f>((AK135+AM135)*Percapita/30*FK$4)+((AL135+AN135)*Cadeirante/30*FK$4)</f>
        <v>0</v>
      </c>
      <c r="FL135" s="181">
        <f>((AO135+AQ135)*Percapita/30*FL$4)+((AP135+AR135)*Cadeirante/30*FL$4)</f>
        <v>0</v>
      </c>
      <c r="FM135" s="181">
        <f>((AS135+AU135)*Percapita/30*FM$4)+((AT135+AV135)*Cadeirante/30*FM$4)</f>
        <v>0</v>
      </c>
      <c r="FN135" s="181">
        <f>((AW135+AY135)*Percapita/30*FN$4)+((AX135+AZ135)*Cadeirante/30*FN$4)</f>
        <v>0</v>
      </c>
      <c r="FO135" s="181">
        <f>((BA135+BC135)*Percapita/30*FO$4)+((BB135+BD135)*Cadeirante/30*FO$4)</f>
        <v>0</v>
      </c>
      <c r="FP135" s="181">
        <f>((BE135+BG135)*Percapita/30*FP$4)+((BF135+BH135)*Cadeirante/30*FP$4)</f>
        <v>0</v>
      </c>
      <c r="FQ135" s="181">
        <f>((BI135+BK135)*Percapita/30*FQ$4)+((BJ135+BL135)*Cadeirante/30*FQ$4)</f>
        <v>0</v>
      </c>
      <c r="FR135" s="181">
        <f>((BM135+BO135)*Percapita/30*FR$4)+((BN135+BP135)*Cadeirante/30*FR$4)</f>
        <v>0</v>
      </c>
      <c r="FS135" s="181">
        <f>((BQ135+BS135)*Percapita/30*FS$4)+((BR135+BT135)*Cadeirante/30*FS$4)</f>
        <v>0</v>
      </c>
      <c r="FT135" s="181">
        <f>((BU135+BW135)*Percapita/30*FT$4)+((BV135+BX135)*Cadeirante/30*FT$4)</f>
        <v>0</v>
      </c>
      <c r="FU135" s="181">
        <f>((BY135+CA135)*Percapita/30*FU$4)+((BZ135+CB135)*Cadeirante/30*FU$4)</f>
        <v>0</v>
      </c>
      <c r="FV135" s="181">
        <f>((CC135+CE135)*Percapita/30*FV$4)+((CD135+CF135)*Cadeirante/30*FV$4)</f>
        <v>0</v>
      </c>
      <c r="FW135" s="181">
        <f>((CG135+CI135)*Percapita/30*FW$4)+((CI135+CK135)*Cadeirante/30*FW$4)</f>
        <v>0</v>
      </c>
      <c r="FX135" s="181">
        <f>((CK135+CM135)*Percapita/30*FX$4)+((CL135+CN135)*Cadeirante/30*FX$4)</f>
        <v>0</v>
      </c>
      <c r="FY135" s="181">
        <f>((CO135+CQ135)*Percapita/30*FY$4)+((CP135+CR135)*Cadeirante/30*FY$4)</f>
        <v>0</v>
      </c>
      <c r="FZ135" s="181">
        <f>((CS135+CU135)*Percapita/30*FZ$4)+((CT135+CV135)*Cadeirante/30*FZ$4)</f>
        <v>0</v>
      </c>
      <c r="GA135" s="181">
        <f>((CW135+CY135)*Percapita/30*GA$4)+((CX135+CZ135)*Cadeirante/30*GA$4)</f>
        <v>0</v>
      </c>
      <c r="GB135" s="181">
        <f>((DA135+DC135)*Percapita/30*GB$4)+((DB135+DD135)*Cadeirante/30*GB$4)</f>
        <v>0</v>
      </c>
      <c r="GC135" s="181">
        <f>((DE135+DG135)*Percapita/30*GC$4)+((DF135+DH135)*Cadeirante/30*GC$4)</f>
        <v>0</v>
      </c>
      <c r="GD135" s="181">
        <f>((DI135+DK135)*Percapita/30*GD$4)+((DJ135+DL135)*Cadeirante/30*GD$4)</f>
        <v>0</v>
      </c>
      <c r="GE135" s="181">
        <f>((DM135+DO135)*Percapita/30*GE$4)+((DN135+DP135)*Cadeirante/30*GE$4)</f>
        <v>0</v>
      </c>
      <c r="GF135" s="181">
        <f>((DQ135+DS135)*Percapita/30*GF$4)+((DR135+DT135)*Cadeirante/30*GF$4)</f>
        <v>0</v>
      </c>
      <c r="GG135" s="181">
        <f>((DU135+DW135)*Percapita/30*GG$4)+((DV135+DX135)*Cadeirante/30*GG$4)</f>
        <v>0</v>
      </c>
      <c r="GH135" s="181">
        <f>((DY135+EA135)*Percapita/30*GH$4)+((DZ135+EB135)*Cadeirante/30*GH$4)</f>
        <v>0</v>
      </c>
      <c r="GI135" s="181">
        <f>((EC135+EE135)*Percapita/30*GI$4)+((ED135+EF135)*Cadeirante/30*GI$4)</f>
        <v>0</v>
      </c>
      <c r="GJ135" s="181">
        <f>((EG135+EI135)*Percapita)+((EH135+EJ135)*Cadeirante)</f>
        <v>0</v>
      </c>
      <c r="GK135" s="258"/>
      <c r="GL135" s="103">
        <f t="shared" si="102"/>
        <v>0</v>
      </c>
      <c r="GM135" s="124"/>
      <c r="GN135" s="182"/>
      <c r="GO135" s="182"/>
      <c r="GP135" s="182"/>
      <c r="GQ135" s="182"/>
      <c r="GR135" s="182"/>
      <c r="GS135" s="182"/>
      <c r="GT135" s="182"/>
      <c r="GU135" s="182"/>
      <c r="GV135" s="182"/>
      <c r="GW135" s="182"/>
      <c r="GX135" s="182"/>
      <c r="GY135" s="182"/>
      <c r="GZ135" s="182"/>
      <c r="HA135" s="182"/>
      <c r="HB135" s="182"/>
      <c r="HC135" s="182"/>
      <c r="HD135" s="182"/>
      <c r="HE135" s="182"/>
      <c r="HF135" s="182"/>
      <c r="HG135" s="182"/>
      <c r="HH135" s="182"/>
      <c r="HI135" s="182"/>
      <c r="HJ135" s="182"/>
      <c r="HK135" s="182"/>
      <c r="HL135" s="182"/>
      <c r="HM135" s="182"/>
      <c r="HN135" s="182"/>
      <c r="HO135" s="182"/>
      <c r="HP135" s="259"/>
      <c r="HQ135" s="64"/>
      <c r="HW135" s="257"/>
      <c r="HY135" s="280">
        <f t="shared" si="160"/>
        <v>0</v>
      </c>
      <c r="HZ135" s="280">
        <f t="shared" si="161"/>
        <v>0</v>
      </c>
      <c r="IA135" s="280">
        <f t="shared" si="162"/>
        <v>0</v>
      </c>
    </row>
    <row r="136" spans="1:237" s="106" customFormat="1" ht="22.5" customHeight="1" x14ac:dyDescent="0.25">
      <c r="A136" t="s">
        <v>3300</v>
      </c>
      <c r="B136" s="522" t="s">
        <v>3301</v>
      </c>
      <c r="C136" s="523">
        <v>1</v>
      </c>
      <c r="D136" s="524" t="s">
        <v>3302</v>
      </c>
      <c r="E136" s="524" t="s">
        <v>3303</v>
      </c>
      <c r="F136" s="525" t="s">
        <v>3181</v>
      </c>
      <c r="G136" s="525" t="s">
        <v>3182</v>
      </c>
      <c r="H136" s="350" t="s">
        <v>2823</v>
      </c>
      <c r="I136" s="351" t="s">
        <v>2823</v>
      </c>
      <c r="J136" s="409" t="s">
        <v>3183</v>
      </c>
      <c r="K136" s="410" t="s">
        <v>3184</v>
      </c>
      <c r="L136" s="329">
        <f>CONTINUA!BV136</f>
        <v>0</v>
      </c>
      <c r="M136" s="329">
        <f>CONTINUA!BW136</f>
        <v>0</v>
      </c>
      <c r="N136" s="895"/>
      <c r="O136" s="896" t="s">
        <v>3430</v>
      </c>
      <c r="P136" s="897">
        <v>0</v>
      </c>
      <c r="Q136" s="400"/>
      <c r="R136" s="401"/>
      <c r="S136" s="400"/>
      <c r="T136" s="401"/>
      <c r="U136" s="400"/>
      <c r="V136" s="401"/>
      <c r="W136" s="400"/>
      <c r="X136" s="401"/>
      <c r="Y136" s="400"/>
      <c r="Z136" s="401"/>
      <c r="AA136" s="400"/>
      <c r="AB136" s="401"/>
      <c r="AC136" s="400"/>
      <c r="AD136" s="401"/>
      <c r="AE136" s="400"/>
      <c r="AF136" s="401"/>
      <c r="AG136" s="400"/>
      <c r="AH136" s="401"/>
      <c r="AI136" s="400"/>
      <c r="AJ136" s="401"/>
      <c r="AK136" s="400"/>
      <c r="AL136" s="401"/>
      <c r="AM136" s="400"/>
      <c r="AN136" s="401"/>
      <c r="AO136" s="400"/>
      <c r="AP136" s="401"/>
      <c r="AQ136" s="400"/>
      <c r="AR136" s="401"/>
      <c r="AS136" s="400"/>
      <c r="AT136" s="401"/>
      <c r="AU136" s="400"/>
      <c r="AV136" s="401"/>
      <c r="AW136" s="400"/>
      <c r="AX136" s="401"/>
      <c r="AY136" s="400"/>
      <c r="AZ136" s="401"/>
      <c r="BA136" s="400"/>
      <c r="BB136" s="401"/>
      <c r="BC136" s="400"/>
      <c r="BD136" s="401"/>
      <c r="BE136" s="400"/>
      <c r="BF136" s="401"/>
      <c r="BG136" s="400"/>
      <c r="BH136" s="401"/>
      <c r="BI136" s="400"/>
      <c r="BJ136" s="401"/>
      <c r="BK136" s="400"/>
      <c r="BL136" s="401"/>
      <c r="BM136" s="400"/>
      <c r="BN136" s="401"/>
      <c r="BO136" s="400"/>
      <c r="BP136" s="401"/>
      <c r="BQ136" s="400"/>
      <c r="BR136" s="401"/>
      <c r="BS136" s="400"/>
      <c r="BT136" s="401"/>
      <c r="BU136" s="400"/>
      <c r="BV136" s="401"/>
      <c r="BW136" s="400"/>
      <c r="BX136" s="401"/>
      <c r="BY136" s="400"/>
      <c r="BZ136" s="401"/>
      <c r="CA136" s="400"/>
      <c r="CB136" s="401"/>
      <c r="CC136" s="400"/>
      <c r="CD136" s="401"/>
      <c r="CE136" s="400"/>
      <c r="CF136" s="401"/>
      <c r="CG136" s="400"/>
      <c r="CH136" s="401"/>
      <c r="CI136" s="400"/>
      <c r="CJ136" s="401"/>
      <c r="CK136" s="400"/>
      <c r="CL136" s="401"/>
      <c r="CM136" s="400"/>
      <c r="CN136" s="401"/>
      <c r="CO136" s="400"/>
      <c r="CP136" s="401"/>
      <c r="CQ136" s="400"/>
      <c r="CR136" s="401"/>
      <c r="CS136" s="400"/>
      <c r="CT136" s="401"/>
      <c r="CU136" s="400"/>
      <c r="CV136" s="401"/>
      <c r="CW136" s="400"/>
      <c r="CX136" s="401"/>
      <c r="CY136" s="400"/>
      <c r="CZ136" s="401"/>
      <c r="DA136" s="400"/>
      <c r="DB136" s="401"/>
      <c r="DC136" s="400"/>
      <c r="DD136" s="401"/>
      <c r="DE136" s="400"/>
      <c r="DF136" s="401"/>
      <c r="DG136" s="400"/>
      <c r="DH136" s="401"/>
      <c r="DI136" s="400"/>
      <c r="DJ136" s="401"/>
      <c r="DK136" s="400"/>
      <c r="DL136" s="401"/>
      <c r="DM136" s="400"/>
      <c r="DN136" s="401"/>
      <c r="DO136" s="400"/>
      <c r="DP136" s="401"/>
      <c r="DQ136" s="400"/>
      <c r="DR136" s="401"/>
      <c r="DS136" s="400"/>
      <c r="DT136" s="401"/>
      <c r="DU136" s="400"/>
      <c r="DV136" s="401"/>
      <c r="DW136" s="400"/>
      <c r="DX136" s="401"/>
      <c r="DY136" s="400"/>
      <c r="DZ136" s="401"/>
      <c r="EA136" s="400"/>
      <c r="EB136" s="401"/>
      <c r="EC136" s="400"/>
      <c r="ED136" s="401"/>
      <c r="EE136" s="400"/>
      <c r="EF136" s="401"/>
      <c r="EG136" s="400"/>
      <c r="EH136" s="401"/>
      <c r="EI136" s="400"/>
      <c r="EJ136" s="447"/>
      <c r="EK136" s="510"/>
      <c r="EL136" s="513"/>
      <c r="EM136" s="520"/>
      <c r="EN136" s="520"/>
      <c r="EO136" s="520"/>
      <c r="EP136" s="171">
        <f t="shared" si="95"/>
        <v>0</v>
      </c>
      <c r="EQ136" s="171">
        <f t="shared" si="96"/>
        <v>0</v>
      </c>
      <c r="ER136" s="171">
        <f t="shared" si="97"/>
        <v>0</v>
      </c>
      <c r="ES136" s="171">
        <f t="shared" si="98"/>
        <v>0</v>
      </c>
      <c r="ET136" s="171">
        <f t="shared" si="99"/>
        <v>0</v>
      </c>
      <c r="EU136" s="171">
        <f t="shared" si="100"/>
        <v>0</v>
      </c>
      <c r="EV136" s="172">
        <f t="shared" si="101"/>
        <v>0</v>
      </c>
      <c r="EW136" s="367">
        <f>IF(C136=4,IF(MAX(Q136:EJ138)&gt;0,(Especiall/30*(IF(($G136-$F136)=($G$5-$F$5),30,IF(DAY($G136)=31,($G136-$F136),($G136-$F136)+1)))),0),0)</f>
        <v>0</v>
      </c>
      <c r="EX136" s="248">
        <f t="shared" ref="EX136:EX139" si="163">FF136</f>
        <v>14041.43</v>
      </c>
      <c r="EY136" s="174">
        <f>(L136*regular)+(M136*Cadeirantee)</f>
        <v>0</v>
      </c>
      <c r="EZ136" s="249">
        <f>SUMIF(FG136:GJ136,"&gt;0")</f>
        <v>0</v>
      </c>
      <c r="FA136" s="249">
        <f>SUMIF(FG136:GJ136,"&lt;0")+SUMIF(GN136:HP136,"&lt;0")</f>
        <v>0</v>
      </c>
      <c r="FB136" s="174">
        <v>0</v>
      </c>
      <c r="FC136" s="175">
        <f>N136*km*'VALORES TABELA'!$B$13</f>
        <v>0</v>
      </c>
      <c r="FD136" s="250">
        <f>GL136</f>
        <v>0</v>
      </c>
      <c r="FE136" s="176">
        <f>(EW136+EW137+EW138+EW139+EX136+EX137+EX138+EX139+EY136+EY137+EY138+EY139+EY140+EZ136+EZ137+EZ138+EZ139+FA136+FA137+FA138+FA139+FC136+FC137+FC138+FC139+HY136-HZ136-IA136+FD136+FD137+FD138+FD139+FB140)</f>
        <v>14041.43</v>
      </c>
      <c r="FF136" s="177">
        <f>IF(C136=4,SUM(Q136+Q137+Q138+S136+S137+S138)*Percapita/30*FF$4+(R136+R137+R138+T136+T137+T138)*Cadeirante/30*FF$4,IF(C136=3,IF(Q139+S139=10,Fixo/30*FF$4+(Q136+Q137+Q138+S136+S137+S138)*Percapita/30*FF$4+(R139+T139)*Cadeirante/30*FF$4,IF(Q139+S139&lt;=9,(Q139+S139)*Crechee/30*FF$4)+(R139+T139)*Cadeirante/30*FF$4+(Q136+Q137+Q138+S136+S137+S138)*Percapita/30*FF$4)+IF(Q139+S139&gt;=11,Fixo/30*FF$4+(Q139+S139-10)*Crechee/30*FF$4,0),IF(C136=2,IF(R136+R137+R138+R139+T136+T137+T138+T139=1,Cadeirante/30*FF$4,IF(R136+R137+R138+R139+T136+T137+T138+T139=2,Fixo/30*FF$4,IF(R136+R137+R138+R139+T136+T137+T138+T139&gt;2,Fixo/30*FF$4+(R136+R137+R138+R139+T136+T137+T138+T139-2)*Cadeirante/30*FF$4)))+(Q136+Q137+Q138+S136+S137+S138)*Percapita/30*FF$4+(Q139+S139)*Crechee/30*FF$4,IF(C136=1,IF(Q136+Q137+Q138+R136+R137+R138+S136+S137+S138+T136+T137+T138&lt;=15,(Q136+Q137+Q138+S136+S137+S138)*Percapita/30*FF$4,IF(Q136+Q137+Q138+R136+R137+R138+S136+S137+S138+T136+T137+T138&gt;=16,Fixo/30*FF$4+(Q136+Q137+Q138+R136+R137+R138+S136+S137+S138+T136+T137-16)*Percapita/30*FF$4))))))</f>
        <v>14041.43</v>
      </c>
      <c r="FG136" s="177">
        <f>IF(C136=4,SUM(U136+U137+U138+W136+W137+W138)*Percapita/30*FG$4+(V136+V137+V138+X136+X137+X138)*Cadeirante/30*FG$4,IF(C136=3,IF(U139+W139=10,Fixo/30*FG$4+(U136+U137+U138+W136+W137+W138)*Percapita/30*FG$4+(V139+X139)*Cadeirante/30*FG$4,IF(U139+W139&lt;=9,(U139+W139)*Crechee/30*FG$4)+(V139+X139)*Cadeirante/30*FG$4+(U136+U137+U138+W136+W137+W138)*Percapita/30*FG$4)+IF(U139+W139&gt;=11,Fixo/30*FG$4+(U139+W139-10)*Crechee/30*FG$4,0),IF(C136=2,IF(V136+V137+V138+V139+X136+X137+X138+X139=1,Cadeirante/30*FG$4,IF(V136+V137+V138+V139+X136+X137+X138+X139=2,Fixo/30*FG$4,IF(V136+V137+V138+V139+X136+X137+X138+X139&gt;2,Fixo/30*FG$4+(V136+V137+V138+V139+X136+X137+X138+X139-2)*Cadeirante/30*FG$4)))+(U136+U137+U138+W136+W137+W138)*Percapita/30*FG$4+(U139+W139)*Crechee/30*FG$4,IF(C136=1,IF(U136+U137+U138+V136+V137+V138+W136+W137+W138+X136+X137+X138&lt;=15,(U136+U137+U138+W136+W137+W138)*Percapita/30*FG$4,IF(U136+U137+U138+V136+V137+V138+W136+W137+W138+X136+X137+X138&gt;=16,Fixo/30*FG$4+(U136+U137+U138+V136+V137+V138+W136+W137+W138+X136+X137-16)*Percapita/30*FG$4))))))</f>
        <v>0</v>
      </c>
      <c r="FH136" s="177">
        <f>IF(C136=4,SUM(Y136+Y137+Y138+AA136+AA137+AA138)*Percapita/30*FH$4+(Z136+Z137+Z138+AB136+AB137+AB138)*Cadeirante/30*FH$4,IF(C136=3,IF(Y139+AA139=10,Fixo/30*FH$4+(Y136+Y137+Y138+AA136+AA137+AA138)*Percapita/30*FH$4+(Z139+AB139)*Cadeirante/30*FH$4,IF(Y139+AA139&lt;=9,(Y139+AA139)*Crechee/30*FH$4)+(Z139+AB139)*Cadeirante/30*FH$4+(Y136+Y137+Y138+AA136+AA137+AA138)*Percapita/30*FH$4)+IF(Y139+AA139&gt;=11,Fixo/30*FH$4+(Y139+AA139-10)*Crechee/30*FH$4,0),IF(C136=2,IF(Z136+Z137+Z138+Z139+AB136+AB137+AB138+AB139=1,Cadeirante/30*FH$4,IF(Z136+Z137+Z138+Z139+AB136+AB137+AB138+AB139=2,Fixo/30*FH$4,IF(Z136+Z137+Z138+Z139+AB136+AB137+AB138+AB139&gt;2,Fixo/30*FH$4+(Z136+Z137+Z138+Z139+AB136+AB137+AB138+AB139-2)*Cadeirante/30*FH$4)))+(Y136+Y137+Y138+AA136+AA137+AA138)*Percapita/30*FH$4+(Y139+AA139)*Crechee/30*FH$4,IF(C136=1,IF(Y136+Y137+Y138+Z136+Z137+Z138+AA136+AA137+AA138+AB136+AB137+AB138&lt;=15,(Y136+Y137+Y138+AA136+AA137+AA138)*Percapita/30*FH$4,IF(Y136+Y137+Y138+Z136+Z137+Z138+AA136+AA137+AA138+AB136+AB137+AB138&gt;=16,Fixo/30*FH$4+(Y136+Y137+Y138+Z136+Z137+Z138+AA136+AA137+AA138+AB136+AB137-16)*Percapita/30*FH$4))))))</f>
        <v>0</v>
      </c>
      <c r="FI136" s="177">
        <f>IF(C136=4,SUM(AC136+AC137+AC138+AE136+AE137+AE138)*Percapita/30*FI$4+(AD136+AD137+AD138+AF136+AF137+AF138)*Cadeirante/30*FI$4,IF(C136=3,IF(AC139+AE139=10,Fixo/30*FI$4+(AC136+AC137+AC138+AE136+AE137+AE138)*Percapita/30*FI$4+(AD139+AF139)*Cadeirante/30*FI$4,IF(AC139+AE139&lt;=9,(AC139+AE139)*Crechee/30*FI$4)+(AD139+AF139)*Cadeirante/30*FI$4+(AC136+AC137+AC138+AE136+AE137+AE138)*Percapita/30*FI$4)+IF(AC139+AE139&gt;=11,Fixo/30*FI$4+(AC139+AE139-10)*Crechee/30*FI$4,0),IF(C136=2,IF(AD136+AD137+AD138+AD139+AF136+AF137+AF138+AF139=1,Cadeirante/30*FI$4,IF(AD136+AD137+AD138+AD139+AF136+AF137+AF138+AF139=2,Fixo/30*FI$4,IF(AD136+AD137+AD138+AD139+AF136+AF137+AF138+AF139&gt;2,Fixo/30*FI$4+(AD136+AD137+AD138+AD139+AF136+AF137+AF138+AF139-2)*Cadeirante/30*FI$4)))+(AC136+AC137+AC138+AE136+AE137+AE138)*Percapita/30*FI$4+(AC139+AE139)*Crechee/30*FI$4,IF(C136=1,IF(AC136+AC137+AC138+AD136+AD137+AD138+AE136+AE137+AE138+AF136+AF137+AF138&lt;=15,(AC136+AC137+AC138+AE136+AE137+AE138)*Percapita/30*FI$4,IF(AC136+AC137+AC138+AD136+AD137+AD138+AE136+AE137+AE138+AF136+AF137+AF138&gt;=16,Fixo/30*FI$4+(AC136+AC137+AC138+AD136+AD137+AD138+AE136+AE137+AE138+AF136+AF137-16)*Percapita/30*FI$4))))))</f>
        <v>0</v>
      </c>
      <c r="FJ136" s="177">
        <f>IF(C136=4,SUM(AG136+AG137+AG138+AI136+AI137+AI138)*Percapita/30*FJ$4+(AH136+AH137+AH138+AJ136+AJ137+AJ138)*Cadeirante/30*FJ$4,IF(C136=3,IF(AG139+AI139=10,Fixo/30*FJ$4+(AG136+AG137+AG138+AI136+AI137+AI138)*Percapita/30*FJ$4+(AH139+AJ139)*Cadeirante/30*FJ$4,IF(AG139+AI139&lt;=9,(AG139+AI139)*Crechee/30*FJ$4)+(AH139+AJ139)*Cadeirante/30*FJ$4+(AG136+AG137+AG138+AI136+AI137+AI138)*Percapita/30*FJ$4)+IF(AG139+AI139&gt;=11,Fixo/30*FJ$4+(AG139+AI139-10)*Crechee/30*FJ$4,0),IF(C136=2,IF(AH136+AH137+AH138+AH139+AJ136+AJ137+AJ138+AJ139=1,Cadeirante/30*FJ$4,IF(AH136+AH137+AH138+AH139+AJ136+AJ137+AJ138+AJ139=2,Fixo/30*FJ$4,IF(AH136+AH137+AH138+AH139+AJ136+AJ137+AJ138+AJ139&gt;2,Fixo/30*FJ$4+(AH136+AH137+AH138+AH139+AJ136+AJ137+AJ138+AJ139-2)*Cadeirante/30*FJ$4)))+(AG136+AG137+AG138+AI136+AI137+AI138)*Percapita/30*FJ$4+(AG139+AI139)*Crechee/30*FJ$4,IF(C136=1,IF(AG136+AG137+AG138+AH136+AH137+AH138+AI136+AI137+AI138+AJ136+AJ137+AJ138&lt;=15,(AG136+AG137+AG138+AI136+AI137+AI138)*Percapita/30*FJ$4,IF(AG136+AG137+AG138+AH136+AH137+AH138+AI136+AI137+AI138+AJ136+AJ137+AJ138&gt;=16,Fixo/30*FJ$4+(AG136+AG137+AG138+AH136+AH137+AH138+AI136+AI137+AI138+AJ136+AJ137-16)*Percapita/30*FJ$4))))))</f>
        <v>0</v>
      </c>
      <c r="FK136" s="177">
        <f>IF(C136=4,SUM(AK136+AK137+AK138+AM136+AM137+AM138)*Percapita/30*FK$4+(AL136+AL137+AL138+AN136+AN137+AN138)*Cadeirante/30*FK$4,IF(C136=3,IF(AK139+AM139=10,Fixo/30*FK$4+(AK136+AK137+AK138+AM136+AM137+AM138)*Percapita/30*FK$4+(AL139+AN139)*Cadeirante/30*FK$4,IF(AK139+AM139&lt;=9,(AK139+AM139)*Crechee/30*FK$4)+(AL139+AN139)*Cadeirante/30*FK$4+(AK136+AK137+AK138+AM136+AM137+AM138)*Percapita/30*FK$4)+IF(AK139+AM139&gt;=11,Fixo/30*FK$4+(AK139+AM139-10)*Crechee/30*FK$4,0),IF(C136=2,IF(AL136+AL137+AL138+AL139+AN136+AN137+AN138+AN139=1,Cadeirante/30*FK$4,IF(AL136+AL137+AL138+AL139+AN136+AN137+AN138+AN139=2,Fixo/30*FK$4,IF(AL136+AL137+AL138+AL139+AN136+AN137+AN138+AN139&gt;2,Fixo/30*FK$4+(AL136+AL137+AL138+AL139+AN136+AN137+AN138+AN139-2)*Cadeirante/30*FK$4)))+(AK136+AK137+AK138+AM136+AM137+AM138)*Percapita/30*FK$4+(AK139+AM139)*Crechee/30*FK$4,IF(C136=1,IF(AK136+AK137+AK138+AL136+AL137+AL138+AM136+AM137+AM138+AN136+AN137+AN138&lt;=15,(AK136+AK137+AK138+AM136+AM137+AM138)*Percapita/30*FK$4,IF(AK136+AK137+AK138+AL136+AL137+AL138+AM136+AM137+AM138+AN136+AN137+AN138&gt;=16,Fixo/30*FK$4+(AK136+AK137+AK138+AL136+AL137+AL138+AM136+AM137+AM138+AN136+AN137-16)*Percapita/30*FK$4))))))</f>
        <v>0</v>
      </c>
      <c r="FL136" s="177">
        <f>IF(C136=4,SUM(AO136+AO137+AO138+AQ136+AQ137+AQ138)*Percapita/30*FL$4+(AP136+AP137+AP138+AR136+AR137+AR138)*Cadeirante/30*FL$4,IF(C136=3,IF(AO139+AQ139=10,Fixo/30*FL$4+(AO136+AO137+AO138+AQ136+AQ137+AQ138)*Percapita/30*FL$4+(AP139+AR139)*Cadeirante/30*FL$4,IF(AO139+AQ139&lt;=9,(AO139+AQ139)*Crechee/30*FL$4)+(AP139+AR139)*Cadeirante/30*FL$4+(AO136+AO137+AO138+AQ136+AQ137+AQ138)*Percapita/30*FL$4)+IF(AO139+AQ139&gt;=11,Fixo/30*FL$4+(AO139+AQ139-10)*Crechee/30*FL$4,0),IF(C136=2,IF(AP136+AP137+AP138+AP139+AR136+AR137+AR138+AR139=1,Cadeirante/30*FL$4,IF(AP136+AP137+AP138+AP139+AR136+AR137+AR138+AR139=2,Fixo/30*FL$4,IF(AP136+AP137+AP138+AP139+AR136+AR137+AR138+AR139&gt;2,Fixo/30*FL$4+(AP136+AP137+AP138+AP139+AR136+AR137+AR138+AR139-2)*Cadeirante/30*FL$4)))+(AO136+AO137+AO138+AQ136+AQ137+AQ138)*Percapita/30*FL$4+(AO139+AQ139)*Crechee/30*FL$4,IF(C136=1,IF(AO136+AO137+AO138+AP136+AP137+AP138+AQ136+AQ137+AQ138+AR136+AR137+AR138&lt;=15,(AO136+AO137+AO138+AQ136+AQ137+AQ138)*Percapita/30*FL$4,IF(AO136+AO137+AO138+AP136+AP137+AP138+AQ136+AQ137+AQ138+AR136+AR137+AR138&gt;=16,Fixo/30*FL$4+(AO136+AO137+AO138+AP136+AP137+AP138+AQ136+AQ137+AQ138+AR136+AR137-16)*Percapita/30*FL$4))))))</f>
        <v>0</v>
      </c>
      <c r="FM136" s="177">
        <f>IF(C136=4,SUM(AS136+AS137+AS138+AU136+AU137+AU138)*Percapita/30*FM$4+(AT136+AT137+AT138+AV136+AV137+AV138)*Cadeirante/30*FM$4,IF(C136=3,IF(AS139+AU139=10,Fixo/30*FM$4+(AS136+AS137+AS138+AU136+AU137+AU138)*Percapita/30*FM$4+(AT139+AV139)*Cadeirante/30*FM$4,IF(AS139+AU139&lt;=9,(AS139+AU139)*Crechee/30*FM$4)+(AT139+AV139)*Cadeirante/30*FM$4+(AS136+AS137+AS138+AU136+AU137+AU138)*Percapita/30*FM$4)+IF(AS139+AU139&gt;=11,Fixo/30*FM$4+(AS139+AU139-10)*Crechee/30*FM$4,0),IF(C136=2,IF(AT136+AT137+AT138+AT139+AV136+AV137+AV138+AV139=1,Cadeirante/30*FM$4,IF(AT136+AT137+AT138+AT139+AV136+AV137+AV138+AV139=2,Fixo/30*FM$4,IF(AT136+AT137+AT138+AT139+AV136+AV137+AV138+AV139&gt;2,Fixo/30*FM$4+(AT136+AT137+AT138+AT139+AV136+AV137+AV138+AV139-2)*Cadeirante/30*FM$4)))+(AS136+AS137+AS138+AU136+AU137+AU138)*Percapita/30*FM$4+(AS139+AU139)*Crechee/30*FM$4,IF(C136=1,IF(AS136+AS137+AS138+AT136+AT137+AT138+AU136+AU137+AU138+AV136+AV137+AV138&lt;=15,(AS136+AS137+AS138+AU136+AU137+AU138)*Percapita/30*FM$4,IF(AS136+AS137+AS138+AT136+AT137+AT138+AU136+AU137+AU138+AV136+AV137+AV138&gt;=16,Fixo/30*FM$4+(AS136+AS137+AS138+AT136+AT137+AT138+AU136+AU137+AU138+AV136+AV137-16)*Percapita/30*FM$4))))))</f>
        <v>0</v>
      </c>
      <c r="FN136" s="177">
        <f>IF(C136=4,SUM(AW136+AW137+AW138+AY136+AY137+AY138)*Percapita/30*FN$4+(AX136+AX137+AX138+AZ136+AZ137+AZ138)*Cadeirante/30*FN$4,IF(C136=3,IF(AW139+AY139=10,Fixo/30*FN$4+(AW136+AW137+AW138+AY136+AY137+AY138)*Percapita/30*FN$4+(AX139+AZ139)*Cadeirante/30*FN$4,IF(AW139+AY139&lt;=9,(AW139+AY139)*Crechee/30*FN$4)+(AX139+AZ139)*Cadeirante/30*FN$4+(AW136+AW137+AW138+AY136+AY137+AY138)*Percapita/30*FN$4)+IF(AW139+AY139&gt;=11,Fixo/30*FN$4+(AW139+AY139-10)*Crechee/30*FN$4,0),IF(C136=2,IF(AX136+AX137+AX138+AX139+AZ136+AZ137+AZ138+AZ139=1,Cadeirante/30*FN$4,IF(AX136+AX137+AX138+AX139+AZ136+AZ137+AZ138+AZ139=2,Fixo/30*FN$4,IF(AX136+AX137+AX138+AX139+AZ136+AZ137+AZ138+AZ139&gt;2,Fixo/30*FN$4+(AX136+AX137+AX138+AX139+AZ136+AZ137+AZ138+AZ139-2)*Cadeirante/30*FN$4)))+(AW136+AW137+AW138+AY136+AY137+AY138)*Percapita/30*FN$4+(AW139+AY139)*Crechee/30*FN$4,IF(C136=1,IF(AW136+AW137+AW138+AX136+AX137+AX138+AY136+AY137+AY138+AZ136+AZ137+AZ138&lt;=15,(AW136+AW137+AW138+AY136+AY137+AY138)*Percapita/30*FN$4,IF(AW136+AW137+AW138+AX136+AX137+AX138+AY136+AY137+AY138+AZ136+AZ137+AZ138&gt;=16,Fixo/30*FN$4+(AW136+AW137+AW138+AX136+AX137+AX138+AY136+AY137+AY138+AZ136+AZ137-16)*Percapita/30*FN$4))))))</f>
        <v>0</v>
      </c>
      <c r="FO136" s="177">
        <f>IF(C136=4,SUM(BA136+BA137+BA138+BC136+BC137+BC138)*Percapita/30*FO$4+(BB136+BB137+BB138+BD136+BD137+BD138)*Cadeirante/30*FO$4,IF(C136=3,IF(BA139+BC139=10,Fixo/30*FO$4+(BA136+BA137+BA138+BC136+BC137+BC138)*Percapita/30*FO$4+(BB139+BD139)*Cadeirante/30*FO$4,IF(BA139+BC139&lt;=9,(BA139+BC139)*Crechee/30*FO$4)+(BB139+BD139)*Cadeirante/30*FO$4+(BA136+BA137+BA138+BC136+BC137+BC138)*Percapita/30*FO$4)+IF(BA139+BC139&gt;=11,Fixo/30*FO$4+(BA139+BC139-10)*Crechee/30*FO$4,0),IF(C136=2,IF(BB136+BB137+BB138+BB139+BD136+BD137+BD138+BD139=1,Cadeirante/30*FO$4,IF(BB136+BB137+BB138+BB139+BD136+BD137+BD138+BD139=2,Fixo/30*FO$4,IF(BB136+BB137+BB138+BB139+BD136+BD137+BD138+BD139&gt;2,Fixo/30*FO$4+(BB136+BB137+BB138+BB139+BD136+BD137+BD138+BD139-2)*Cadeirante/30*FO$4)))+(BA136+BA137+BA138+BC136+BC137+BC138)*Percapita/30*FO$4+(BA139+BC139)*Crechee/30*FO$4,IF(C136=1,IF(BA136+BA137+BA138+BB136+BB137+BB138+BC136+BC137+BC138+BD136+BD137+BD138&lt;=15,(BA136+BA137+BA138+BC136+BC137+BC138)*Percapita/30*FO$4,IF(BA136+BA137+BA138+BB136+BB137+BB138+BC136+BC137+BC138+BD136+BD137+BD138&gt;=16,Fixo/30*FO$4+(BA136+BA137+BA138+BB136+BB137+BB138+BC136+BC137+BC138+BD136+BD137-16)*Percapita/30*FO$4))))))</f>
        <v>0</v>
      </c>
      <c r="FP136" s="177">
        <f>IF(C136=4,SUM(BE136+BE137+BE138+BG136+BG137+BG138)*Percapita/30*FP$4+(BF136+BF137+BF138+BH136+BH137+BH138)*Cadeirante/30*FP$4,IF(C136=3,IF(BE139+BG139=10,Fixo/30*FP$4+(BE136+BE137+BE138+BG136+BG137+BG138)*Percapita/30*FP$4+(BF139+BH139)*Cadeirante/30*FP$4,IF(BE139+BG139&lt;=9,(BE139+BG139)*Crechee/30*FP$4)+(BF139+BH139)*Cadeirante/30*FP$4+(BE136+BE137+BE138+BG136+BG137+BG138)*Percapita/30*FP$4)+IF(BE139+BG139&gt;=11,Fixo/30*FP$4+(BE139+BG139-10)*Crechee/30*FP$4,0),IF(C136=2,IF(BF136+BF137+BF138+BF139+BH136+BH137+BH138+BH139=1,Cadeirante/30*FP$4,IF(BF136+BF137+BF138+BF139+BH136+BH137+BH138+BH139=2,Fixo/30*FP$4,IF(BF136+BF137+BF138+BF139+BH136+BH137+BH138+BH139&gt;2,Fixo/30*FP$4+(BF136+BF137+BF138+BF139+BH136+BH137+BH138+BH139-2)*Cadeirante/30*FP$4)))+(BE136+BE137+BE138+BG136+BG137+BG138)*Percapita/30*FP$4+(BE139+BG139)*Crechee/30*FP$4,IF(C136=1,IF(BE136+BE137+BE138+BF136+BF137+BF138+BG136+BG137+BG138+BH136+BH137+BH138&lt;=15,(BE136+BE137+BE138+BG136+BG137+BG138)*Percapita/30*FP$4,IF(BE136+BE137+BE138+BF136+BF137+BF138+BG136+BG137+BG138+BH136+BH137+BH138&gt;=16,Fixo/30*FP$4+(BE136+BE137+BE138+BF136+BF137+BF138+BG136+BG137+BG138+BH136+BH137-16)*Percapita/30*FP$4))))))</f>
        <v>0</v>
      </c>
      <c r="FQ136" s="177">
        <f>IF(C136=4,SUM(BI136+BI137+BI138+BK136+BK137+BK138)*Percapita/30*FQ$4+(BJ136+BJ137+BJ138+BL136+BL137+BL138)*Cadeirante/30*FQ$4,IF(C136=3,IF(BI139+BK139=10,Fixo/30*FQ$4+(BI136+BI137+BI138+BK136+BK137+BK138)*Percapita/30*FQ$4+(BJ139+BL139)*Cadeirante/30*FQ$4,IF(BI139+BK139&lt;=9,(BI139+BK139)*Crechee/30*FQ$4)+(BJ139+BL139)*Cadeirante/30*FQ$4+(BI136+BI137+BI138+BK136+BK137+BK138)*Percapita/30*FQ$4)+IF(BI139+BK139&gt;=11,Fixo/30*FQ$4+(BI139+BK139-10)*Crechee/30*FQ$4,0),IF(C136=2,IF(BJ136+BJ137+BJ138+BJ139+BL136+BL137+BL138+BL139=1,Cadeirante/30*FQ$4,IF(BJ136+BJ137+BJ138+BJ139+BL136+BL137+BL138+BL139=2,Fixo/30*FQ$4,IF(BJ136+BJ137+BJ138+BJ139+BL136+BL137+BL138+BL139&gt;2,Fixo/30*FQ$4+(BJ136+BJ137+BJ138+BJ139+BL136+BL137+BL138+BL139-2)*Cadeirante/30*FQ$4)))+(BI136+BI137+BI138+BK136+BK137+BK138)*Percapita/30*FQ$4+(BI139+BK139)*Crechee/30*FQ$4,IF(C136=1,IF(BI136+BI137+BI138+BJ136+BJ137+BJ138+BK136+BK137+BK138+BL136+BL137+BL138&lt;=15,(BI136+BI137+BI138+BK136+BK137+BK138)*Percapita/30*FQ$4,IF(BI136+BI137+BI138+BJ136+BJ137+BJ138+BK136+BK137+BK138+BL136+BL137+BL138&gt;=16,Fixo/30*FQ$4+(BI136+BI137+BI138+BJ136+BJ137+BJ138+BK136+BK137+BK138+BL136+BL137-16)*Percapita/30*FQ$4))))))</f>
        <v>0</v>
      </c>
      <c r="FR136" s="177">
        <f>IF(C136=4,SUM(BM136+BM137+BM138+BO136+BO137+BO138)*Percapita/30*FR$4+(BN136+BN137+BN138+BP136+BP137+BP138)*Cadeirante/30*FR$4,IF(C136=3,IF(BM139+BO139=10,Fixo/30*FR$4+(BM136+BM137+BM138+BO136+BO137+BO138)*Percapita/30*FR$4+(BN139+BP139)*Cadeirante/30*FR$4,IF(BM139+BO139&lt;=9,(BM139+BO139)*Crechee/30*FR$4)+(BN139+BP139)*Cadeirante/30*FR$4+(BM136+BM137+BM138+BO136+BO137+BO138)*Percapita/30*FR$4)+IF(BM139+BO139&gt;=11,Fixo/30*FR$4+(BM139+BO139-10)*Crechee/30*FR$4,0),IF(C136=2,IF(BN136+BN137+BN138+BN139+BP136+BP137+BP138+BP139=1,Cadeirante/30*FR$4,IF(BN136+BN137+BN138+BN139+BP136+BP137+BP138+BP139=2,Fixo/30*FR$4,IF(BN136+BN137+BN138+BN139+BP136+BP137+BP138+BP139&gt;2,Fixo/30*FR$4+(BN136+BN137+BN138+BN139+BP136+BP137+BP138+BP139-2)*Cadeirante/30*FR$4)))+(BM136+BM137+BM138+BO136+BO137+BO138)*Percapita/30*FR$4+(BM139+BO139)*Crechee/30*FR$4,IF(C136=1,IF(BM136+BM137+BM138+BN136+BN137+BN138+BO136+BO137+BO138+BP136+BP137+BP138&lt;=15,(BM136+BM137+BM138+BO136+BO137+BO138)*Percapita/30*FR$4,IF(BM136+BM137+BM138+BN136+BN137+BN138+BO136+BO137+BO138+BP136+BP137+BP138&gt;=16,Fixo/30*FR$4+(BM136+BM137+BM138+BN136+BN137+BN138+BO136+BO137+BO138+BP136+BP137-16)*Percapita/30*FR$4))))))</f>
        <v>0</v>
      </c>
      <c r="FS136" s="177">
        <f>IF(C136=4,SUM(BQ136+BQ137+BQ138+BS136+BS137+BS138)*Percapita/30*FS$4+(BR136+BR137+BR138+BT136+BT137+BT138)*Cadeirante/30*FS$4,IF(C136=3,IF(BQ139+BS139=10,Fixo/30*FS$4+(BQ136+BQ137+BQ138+BS136+BS137+BS138)*Percapita/30*FS$4+(BR139+BT139)*Cadeirante/30*FS$4,IF(BQ139+BS139&lt;=9,(BQ139+BS139)*Crechee/30*FS$4)+(BR139+BT139)*Cadeirante/30*FS$4+(BQ136+BQ137+BQ138+BS136+BS137+BS138)*Percapita/30*FS$4)+IF(BQ139+BS139&gt;=11,Fixo/30*FS$4+(BQ139+BS139-10)*Crechee/30*FS$4,0),IF(C136=2,IF(BR136+BR137+BR138+BR139+BT136+BT137+BT138+BT139=1,Cadeirante/30*FS$4,IF(BR136+BR137+BR138+BR139+BT136+BT137+BT138+BT139=2,Fixo/30*FS$4,IF(BR136+BR137+BR138+BR139+BT136+BT137+BT138+BT139&gt;2,Fixo/30*FS$4+(BR136+BR137+BR138+BR139+BT136+BT137+BT138+BT139-2)*Cadeirante/30*FS$4)))+(BQ136+BQ137+BQ138+BS136+BS137+BS138)*Percapita/30*FS$4+(BQ139+BS139)*Crechee/30*FS$4,IF(C136=1,IF(BQ136+BQ137+BQ138+BR136+BR137+BR138+BS136+BS137+BS138+BT136+BT137+BT138&lt;=15,(BQ136+BQ137+BQ138+BS136+BS137+BS138)*Percapita/30*FS$4,IF(BQ136+BQ137+BQ138+BR136+BR137+BR138+BS136+BS137+BS138+BT136+BT137+BT138&gt;=16,Fixo/30*FS$4+(BQ136+BQ137+BQ138+BR136+BR137+BR138+BS136+BS137+BS138+BT136+BT137-16)*Percapita/30*FS$4))))))</f>
        <v>0</v>
      </c>
      <c r="FT136" s="177">
        <f>IF(C136=4,SUM(BU136+BU137+BU138+BW136+BW137+BW138)*Percapita/30*FT$4+(BV136+BV137+BV138+BX136+BX137+BX138)*Cadeirante/30*FT$4,IF(C136=3,IF(BU139+BW139=10,Fixo/30*FT$4+(BU136+BU137+BU138+BW136+BW137+BW138)*Percapita/30*FT$4+(BV139+BX139)*Cadeirante/30*FT$4,IF(BU139+BW139&lt;=9,(BU139+BW139)*Crechee/30*FT$4)+(BV139+BX139)*Cadeirante/30*FT$4+(BU136+BU137+BU138+BW136+BW137+BW138)*Percapita/30*FT$4)+IF(BU139+BW139&gt;=11,Fixo/30*FT$4+(BU139+BW139-10)*Crechee/30*FT$4,0),IF(C136=2,IF(BV136+BV137+BV138+BV139+BX136+BX137+BX138+BX139=1,Cadeirante/30*FT$4,IF(BV136+BV137+BV138+BV139+BX136+BX137+BX138+BX139=2,Fixo/30*FT$4,IF(BV136+BV137+BV138+BV139+BX136+BX137+BX138+BX139&gt;2,Fixo/30*FT$4+(BV136+BV137+BV138+BV139+BX136+BX137+BX138+BX139-2)*Cadeirante/30*FT$4)))+(BU136+BU137+BU138+BW136+BW137+BW138)*Percapita/30*FT$4+(BU139+BW139)*Crechee/30*FT$4,IF(C136=1,IF(BU136+BU137+BU138+BV136+BV137+BV138+BW136+BW137+BW138+BX136+BX137+BX138&lt;=15,(BU136+BU137+BU138+BW136+BW137+BW138)*Percapita/30*FT$4,IF(BU136+BU137+BU138+BV136+BV137+BV138+BW136+BW137+BW138+BX136+BX137+BX138&gt;=16,Fixo/30*FT$4+(BU136+BU137+BU138+BV136+BV137+BV138+BW136+BW137+BW138+BX136+BX137-16)*Percapita/30*FT$4))))))</f>
        <v>0</v>
      </c>
      <c r="FU136" s="177">
        <f>IF(C136=4,SUM(BY136+BY137+BY138+CA136+CA137+CA138)*Percapita/30*FU$4+(BZ136+BZ137+BZ138+CB136+CB137+CB138)*Cadeirante/30*FU$4,IF(C136=3,IF(BY139+CA139=10,Fixo/30*FU$4+(BY136+BY137+BY138+CA136+CA137+CA138)*Percapita/30*FU$4+(BZ139+CB139)*Cadeirante/30*FU$4,IF(BY139+CA139&lt;=9,(BY139+CA139)*Crechee/30*FU$4)+(BZ139+CB139)*Cadeirante/30*FU$4+(BY136+BY137+BY138+CA136+CA137+CA138)*Percapita/30*FU$4)+IF(BY139+CA139&gt;=11,Fixo/30*FU$4+(BY139+CA139-10)*Crechee/30*FU$4,0),IF(C136=2,IF(BZ136+BZ137+BZ138+BZ139+CB136+CB137+CB138+CB139=1,Cadeirante/30*FU$4,IF(BZ136+BZ137+BZ138+BZ139+CB136+CB137+CB138+CB139=2,Fixo/30*FU$4,IF(BZ136+BZ137+BZ138+BZ139+CB136+CB137+CB138+CB139&gt;2,Fixo/30*FU$4+(BZ136+BZ137+BZ138+BZ139+CB136+CB137+CB138+CB139-2)*Cadeirante/30*FU$4)))+(BY136+BY137+BY138+CA136+CA137+CA138)*Percapita/30*FU$4+(BY139+CA139)*Crechee/30*FU$4,IF(C136=1,IF(BY136+BY137+BY138+BZ136+BZ137+BZ138+CA136+CA137+CA138+CB136+CB137+CB138&lt;=15,(BY136+BY137+BY138+CA136+CA137+CA138)*Percapita/30*FU$4,IF(BY136+BY137+BY138+BZ136+BZ137+BZ138+CA136+CA137+CA138+CB136+CB137+CB138&gt;=16,Fixo/30*FU$4+(BY136+BY137+BY138+BZ136+BZ137+BZ138+CA136+CA137+CA138+CB136+CB137-16)*Percapita/30*FU$4))))))</f>
        <v>0</v>
      </c>
      <c r="FV136" s="177">
        <f>IF(C136=4,SUM(CC136+CC137+CC138+CE136+CE137+CE138)*Percapita/30*FV$4+(CD136+CD137+CD138+CF136+CF137+CF138)*Cadeirante/30*FV$4,IF(C136=3,IF(CC139+CE139=10,Fixo/30*FV$4+(CC136+CC137+CC138+CE136+CE137+CE138)*Percapita/30*FV$4+(CD139+CF139)*Cadeirante/30*FV$4,IF(CC139+CE139&lt;=9,(CC139+CE139)*Crechee/30*FV$4)+(CD139+CF139)*Cadeirante/30*FV$4+(CC136+CC137+CC138+CE136+CE137+CE138)*Percapita/30*FV$4)+IF(CC139+CE139&gt;=11,Fixo/30*FV$4+(CC139+CE139-10)*Crechee/30*FV$4,0),IF(C136=2,IF(CD136+CD137+CD138+CD139+CF136+CF137+CF138+CF139=1,Cadeirante/30*FV$4,IF(CD136+CD137+CD138+CD139+CF136+CF137+CF138+CF139=2,Fixo/30*FV$4,IF(CD136+CD137+CD138+CD139+CF136+CF137+CF138+CF139&gt;2,Fixo/30*FV$4+(CD136+CD137+CD138+CD139+CF136+CF137+CF138+CF139-2)*Cadeirante/30*FV$4)))+(CC136+CC137+CC138+CE136+CE137+CE138)*Percapita/30*FV$4+(CC139+CE139)*Crechee/30*FV$4,IF(C136=1,IF(CC136+CC137+CC138+CD136+CD137+CD138+CE136+CE137+CE138+CF136+CF137+CF138&lt;=15,(CC136+CC137+CC138+CE136+CE137+CE138)*Percapita/30*FV$4,IF(CC136+CC137+CC138+CD136+CD137+CD138+CE136+CE137+CE138+CF136+CF137+CF138&gt;=16,Fixo/30*FV$4+(CC136+CC137+CC138+CD136+CD137+CD138+CE136+CE137+CE138+CF136+CF137-16)*Percapita/30*FV$4))))))</f>
        <v>0</v>
      </c>
      <c r="FW136" s="177">
        <f>IF(C136=4,SUM(CG136+CG137+CG138+CI136+CI137+CI138)*Percapita/30*FW$4+(CH136+CH137+CH138+CJ136+CJ137+CJ138)*Cadeirante/30*FW$4,IF(C136=3,IF(CG139+CI139=10,Fixo/30*FW$4+(CG136+CG137+CG138+CI136+CI137+CI138)*Percapita/30*FW$4+(CH139+CJ139)*Cadeirante/30*FW$4,IF(CG139+CI139&lt;=9,(CG139+CI139)*Crechee/30*FW$4)+(CH139+CJ139)*Cadeirante/30*FW$4+(CG136+CG137+CG138+CI136+CI137+CI138)*Percapita/30*FW$4)+IF(CG139+CI139&gt;=11,Fixo/30*FW$4+(CG139+CI139-10)*Crechee/30*FW$4,0),IF(C136=2,IF(CH136+CH137+CH138+CH139+CJ136+CJ137+CJ138+CJ139=1,Cadeirante/30*FW$4,IF(CH136+CH137+CH138+CH139+CJ136+CJ137+CJ138+CJ139=2,Fixo/30*FW$4,IF(CH136+CH137+CH138+CH139+CJ136+CJ137+CJ138+CJ139&gt;2,Fixo/30*FW$4+(CH136+CH137+CH138+CH139+CJ136+CJ137+CJ138+CJ139-2)*Cadeirante/30*FW$4)))+(CG136+CG137+CG138+CI136+CI137+CI138)*Percapita/30*FW$4+(CG139+CI139)*Crechee/30*FW$4,IF(C136=1,IF(CG136+CG137+CG138+CH136+CH137+CH138+CI136+CI137+CI138+CJ136+CJ137+CJ138&lt;=15,(CG136+CG137+CG138+CI136+CI137+CI138)*Percapita/30*FW$4,IF(CG136+CG137+CG138+CH136+CH137+CH138+CI136+CI137+CI138+CJ136+CJ137+CJ138&gt;=16,Fixo/30*FW$4+(CG136+CG137+CG138+CH136+CH137+CH138+CI136+CI137+CI138+CJ136+CJ137-16)*Percapita/30*FW$4))))))</f>
        <v>0</v>
      </c>
      <c r="FX136" s="177">
        <f>IF(C136=4,SUM(CK136+CK137+CK138+CM136+CM137+CM138)*Percapita/30*FX$4+(CL136+CL137+CL138+CN136+CN137+CN138)*Cadeirante/30*FX$4,IF(C136=3,IF(CK139+CM139=10,Fixo/30*FX$4+(CK136+CK137+CK138+CM136+CM137+CM138)*Percapita/30*FX$4+(CL139+CN139)*Cadeirante/30*FX$4,IF(CK139+CM139&lt;=9,(CK139+CM139)*Crechee/30*FX$4)+(CL139+CN139)*Cadeirante/30*FX$4+(CK136+CK137+CK138+CM136+CM137+CM138)*Percapita/30*FX$4)+IF(CK139+CM139&gt;=11,Fixo/30*FX$4+(CK139+CM139-10)*Crechee/30*FX$4,0),IF(C136=2,IF(CL136+CL137+CL138+CL139+CN136+CN137+CN138+CN139=1,Cadeirante/30*FX$4,IF(CL136+CL137+CL138+CL139+CN136+CN137+CN138+CN139=2,Fixo/30*FX$4,IF(CL136+CL137+CL138+CL139+CN136+CN137+CN138+CN139&gt;2,Fixo/30*FX$4+(CL136+CL137+CL138+CL139+CN136+CN137+CN138+CN139-2)*Cadeirante/30*FX$4)))+(CK136+CK137+CK138+CM136+CM137+CM138)*Percapita/30*FX$4+(CK139+CM139)*Crechee/30*FX$4,IF(C136=1,IF(CK136+CK137+CK138+CL136+CL137+CL138+CM136+CM137+CM138+CN136+CN137+CN138&lt;=15,(CK136+CK137+CK138+CM136+CM137+CM138)*Percapita/30*FX$4,IF(CK136+CK137+CK138+CL136+CL137+CL138+CM136+CM137+CM138+CN136+CN137+CN138&gt;=16,Fixo/30*FX$4+(CK136+CK137+CK138+CL136+CL137+CL138+CM136+CM137+CM138+CN136+CN137-16)*Percapita/30*FX$4))))))</f>
        <v>0</v>
      </c>
      <c r="FY136" s="177">
        <f>IF(C136=4,SUM(CO136+CO137+CO138+CQ136+CQ137+CQ138)*Percapita/30*FY$4+(CP136+CP137+CP138+CR136+CR137+CR138)*Cadeirante/30*FY$4,IF(C136=3,IF(CO139+CQ139=10,Fixo/30*FY$4+(CO136+CO137+CO138+CQ136+CQ137+CQ138)*Percapita/30*FY$4+(CP139+CR139)*Cadeirante/30*FY$4,IF(CO139+CQ139&lt;=9,(CO139+CQ139)*Crechee/30*FY$4)+(CP139+CR139)*Cadeirante/30*FY$4+(CO136+CO137+CO138+CQ136+CQ137+CQ138)*Percapita/30*FY$4)+IF(CO139+CQ139&gt;=11,Fixo/30*FY$4+(CO139+CQ139-10)*Crechee/30*FY$4,0),IF(C136=2,IF(CP136+CP137+CP138+CP139+CR136+CR137+CR138+CR139=1,Cadeirante/30*FY$4,IF(CP136+CP137+CP138+CP139+CR136+CR137+CR138+CR139=2,Fixo/30*FY$4,IF(CP136+CP137+CP138+CP139+CR136+CR137+CR138+CR139&gt;2,Fixo/30*FY$4+(CP136+CP137+CP138+CP139+CR136+CR137+CR138+CR139-2)*Cadeirante/30*FY$4)))+(CO136+CO137+CO138+CQ136+CQ137+CQ138)*Percapita/30*FY$4+(CO139+CQ139)*Crechee/30*FY$4,IF(C136=1,IF(CO136+CO137+CO138+CP136+CP137+CP138+CQ136+CQ137+CQ138+CR136+CR137+CR138&lt;=15,(CO136+CO137+CO138+CQ136+CQ137+CQ138)*Percapita/30*FY$4,IF(CO136+CO137+CO138+CP136+CP137+CP138+CQ136+CQ137+CQ138+CR136+CR137+CR138&gt;=16,Fixo/30*FY$4+(CO136+CO137+CO138+CP136+CP137+CP138+CQ136+CQ137+CQ138+CR136+CR137-16)*Percapita/30*FY$4))))))</f>
        <v>0</v>
      </c>
      <c r="FZ136" s="177">
        <f>IF(C136=4,SUM(CS136+CS137+CS138+CU136+CU137+CU138)*Percapita/30*FZ$4+(CT136+CT137+CT138+CV136+CV137+CV138)*Cadeirante/30*FZ$4,IF(C136=3,IF(CS139+CU139=10,Fixo/30*FZ$4+(CS136+CS137+CS138+CU136+CU137+CU138)*Percapita/30*FZ$4+(CT139+CV139)*Cadeirante/30*FZ$4,IF(CS139+CU139&lt;=9,(CS139+CU139)*Crechee/30*FZ$4)+(CT139+CV139)*Cadeirante/30*FZ$4+(CS136+CS137+CS138+CU136+CU137+CU138)*Percapita/30*FZ$4)+IF(CS139+CU139&gt;=11,Fixo/30*FZ$4+(CS139+CU139-10)*Crechee/30*FZ$4,0),IF(C136=2,IF(CT136+CT137+CT138+CT139+CV136+CV137+CV138+CV139=1,Cadeirante/30*FZ$4,IF(CT136+CT137+CT138+CT139+CV136+CV137+CV138+CV139=2,Fixo/30*FZ$4,IF(CT136+CT137+CT138+CT139+CV136+CV137+CV138+CV139&gt;2,Fixo/30*FZ$4+(CT136+CT137+CT138+CT139+CV136+CV137+CV138+CV139-2)*Cadeirante/30*FZ$4)))+(CS136+CS137+CS138+CU136+CU137+CU138)*Percapita/30*FZ$4+(CS139+CU139)*Crechee/30*FZ$4,IF(C136=1,IF(CS136+CS137+CS138+CT136+CT137+CT138+CU136+CU137+CU138+CV136+CV137+CV138&lt;=15,(CS136+CS137+CS138+CU136+CU137+CU138)*Percapita/30*FZ$4,IF(CS136+CS137+CS138+CT136+CT137+CT138+CU136+CU137+CU138+CV136+CV137+CV138&gt;=16,Fixo/30*FZ$4+(CS136+CS137+CS138+CT136+CT137+CT138+CU136+CU137+CU138+CV136+CV137-16)*Percapita/30*FZ$4))))))</f>
        <v>0</v>
      </c>
      <c r="GA136" s="177">
        <f>IF(C136=4,SUM(CW136+CW137+CW138+CY136+CY137+CY138)*Percapita/30*GA$4+(CX136+CX137+CX138+CZ136+CZ137+CZ138)*Cadeirante/30*GA$4,IF(C136=3,IF(CW139+CY139=10,Fixo/30*GA$4+(CW136+CW137+CW138+CY136+CY137+CY138)*Percapita/30*GA$4+(CX139+CZ139)*Cadeirante/30*GA$4,IF(CW139+CY139&lt;=9,(CW139+CY139)*Crechee/30*GA$4)+(CX139+CZ139)*Cadeirante/30*GA$4+(CW136+CW137+CW138+CY136+CY137+CY138)*Percapita/30*GA$4)+IF(CW139+CY139&gt;=11,Fixo/30*GA$4+(CW139+CY139-10)*Crechee/30*GA$4,0),IF(C136=2,IF(CX136+CX137+CX138+CX139+CZ136+CZ137+CZ138+CZ139=1,Cadeirante/30*GA$4,IF(CX136+CX137+CX138+CX139+CZ136+CZ137+CZ138+CZ139=2,Fixo/30*GA$4,IF(CX136+CX137+CX138+CX139+CZ136+CZ137+CZ138+CZ139&gt;2,Fixo/30*GA$4+(CX136+CX137+CX138+CX139+CZ136+CZ137+CZ138+CZ139-2)*Cadeirante/30*GA$4)))+(CW136+CW137+CW138+CY136+CY137+CY138)*Percapita/30*GA$4+(CW139+CY139)*Crechee/30*GA$4,IF(C136=1,IF(CW136+CW137+CW138+CX136+CX137+CX138+CY136+CY137+CY138+CZ136+CZ137+CZ138&lt;=15,(CW136+CW137+CW138+CY136+CY137+CY138)*Percapita/30*GA$4,IF(CW136+CW137+CW138+CX136+CX137+CX138+CY136+CY137+CY138+CZ136+CZ137+CZ138&gt;=16,Fixo/30*GA$4+(CW136+CW137+CW138+CX136+CX137+CX138+CY136+CY137+CY138+CZ136+CZ137-16)*Percapita/30*GA$4))))))</f>
        <v>0</v>
      </c>
      <c r="GB136" s="177">
        <f>IF(C136=4,SUM(DA136+DA137+DA138+DC136+DC137+DC138)*Percapita/30*GB$4+(DB136+DB137+DB138+DD136+DD137+DD138)*Cadeirante/30*GB$4,IF(C136=3,IF(DA139+DC139=10,Fixo/30*GB$4+(DA136+DA137+DA138+DC136+DC137+DC138)*Percapita/30*GB$4+(DB139+DD139)*Cadeirante/30*GB$4,IF(DA139+DC139&lt;=9,(DA139+DC139)*Crechee/30*GB$4)+(DB139+DD139)*Cadeirante/30*GB$4+(DA136+DA137+DA138+DC136+DC137+DC138)*Percapita/30*GB$4)+IF(DA139+DC139&gt;=11,Fixo/30*GB$4+(DA139+DC139-10)*Crechee/30*GB$4,0),IF(C136=2,IF(DB136+DB137+DB138+DB139+DD136+DD137+DD138+DD139=1,Cadeirante/30*GB$4,IF(DB136+DB137+DB138+DB139+DD136+DD137+DD138+DD139=2,Fixo/30*GB$4,IF(DB136+DB137+DB138+DB139+DD136+DD137+DD138+DD139&gt;2,Fixo/30*GB$4+(DB136+DB137+DB138+DB139+DD136+DD137+DD138+DD139-2)*Cadeirante/30*GB$4)))+(DA136+DA137+DA138+DC136+DC137+DC138)*Percapita/30*GB$4+(DA139+DC139)*Crechee/30*GB$4,IF(C136=1,IF(DA136+DA137+DA138+DB136+DB137+DB138+DC136+DC137+DC138+DD136+DD137+DD138&lt;=15,(DA136+DA137+DA138+DC136+DC137+DC138)*Percapita/30*GB$4,IF(DA136+DA137+DA138+DB136+DB137+DB138+DC136+DC137+DC138+DD136+DD137+DD138&gt;=16,Fixo/30*GB$4+(DA136+DA137+DA138+DB136+DB137+DB138+DC136+DC137+DC138+DD136+DD137-16)*Percapita/30*GB$4))))))</f>
        <v>0</v>
      </c>
      <c r="GC136" s="177">
        <f>IF(C136=4,SUM(DE136+DE137+DE138+DG136+DG137+DG138)*Percapita/30*GC$4+(DF136+DF137+DF138+DH136+DH137+DH138)*Cadeirante/30*GC$4,IF(C136=3,IF(DE139+DG139=10,Fixo/30*GC$4+(DE136+DE137+DE138+DG136+DG137+DG138)*Percapita/30*GC$4+(DF139+DH139)*Cadeirante/30*GC$4,IF(DE139+DG139&lt;=9,(DE139+DG139)*Crechee/30*GC$4)+(DF139+DH139)*Cadeirante/30*GC$4+(DE136+DE137+DE138+DG136+DG137+DG138)*Percapita/30*GC$4)+IF(DE139+DG139&gt;=11,Fixo/30*GC$4+(DE139+DG139-10)*Crechee/30*GC$4,0),IF(C136=2,IF(DF136+DF137+DF138+DF139+DH136+DH137+DH138+DH139=1,Cadeirante/30*GC$4,IF(DF136+DF137+DF138+DF139+DH136+DH137+DH138+DH139=2,Fixo/30*GC$4,IF(DF136+DF137+DF138+DF139+DH136+DH137+DH138+DH139&gt;2,Fixo/30*GC$4+(DF136+DF137+DF138+DF139+DH136+DH137+DH138+DH139-2)*Cadeirante/30*GC$4)))+(DE136+DE137+DE138+DG136+DG137+DG138)*Percapita/30*GC$4+(DE139+DG139)*Crechee/30*GC$4,IF(C136=1,IF(DE136+DE137+DE138+DF136+DF137+DF138+DG136+DG137+DG138+DH136+DH137+DH138&lt;=15,(DE136+DE137+DE138+DG136+DG137+DG138)*Percapita/30*GC$4,IF(DE136+DE137+DE138+DF136+DF137+DF138+DG136+DG137+DG138+DH136+DH137+DH138&gt;=16,Fixo/30*GC$4+(DE136+DE137+DE138+DF136+DF137+DF138+DG136+DG137+DG138+DH136+DH137-16)*Percapita/30*GC$4))))))</f>
        <v>0</v>
      </c>
      <c r="GD136" s="177">
        <f>IF(C136=4,SUM(DI136+DI137+DI138+DK136+DK137+DK138)*Percapita/30*GD$4+(DJ136+DJ137+DJ138+DL136+DL137+DL138)*Cadeirante/30*GD$4,IF(C136=3,IF(DI139+DK139=10,Fixo/30*GD$4+(DI136+DI137+DI138+DK136+DK137+DK138)*Percapita/30*GD$4+(DJ139+DL139)*Cadeirante/30*GD$4,IF(DI139+DK139&lt;=9,(DI139+DK139)*Crechee/30*GD$4)+(DJ139+DL139)*Cadeirante/30*GD$4+(DI136+DI137+DI138+DK136+DK137+DK138)*Percapita/30*GD$4)+IF(DI139+DK139&gt;=11,Fixo/30*GD$4+(DI139+DK139-10)*Crechee/30*GD$4,0),IF(C136=2,IF(DJ136+DJ137+DJ138+DJ139+DL136+DL137+DL138+DL139=1,Cadeirante/30*GD$4,IF(DJ136+DJ137+DJ138+DJ139+DL136+DL137+DL138+DL139=2,Fixo/30*GD$4,IF(DJ136+DJ137+DJ138+DJ139+DL136+DL137+DL138+DL139&gt;2,Fixo/30*GD$4+(DJ136+DJ137+DJ138+DJ139+DL136+DL137+DL138+DL139-2)*Cadeirante/30*GD$4)))+(DI136+DI137+DI138+DK136+DK137+DK138)*Percapita/30*GD$4+(DI139+DK139)*Crechee/30*GD$4,IF(C136=1,IF(DI136+DI137+DI138+DJ136+DJ137+DJ138+DK136+DK137+DK138+DL136+DL137+DL138&lt;=15,(DI136+DI137+DI138+DK136+DK137+DK138)*Percapita/30*GD$4,IF(DI136+DI137+DI138+DJ136+DJ137+DJ138+DK136+DK137+DK138+DL136+DL137+DL138&gt;=16,Fixo/30*GD$4+(DI136+DI137+DI138+DJ136+DJ137+DJ138+DK136+DK137+DK138+DL136+DL137-16)*Percapita/30*GD$4))))))</f>
        <v>0</v>
      </c>
      <c r="GE136" s="177">
        <f>IF(C136=4,SUM(DM136+DM137+DM138+DO136+DO137+DO138)*Percapita/30*GE$4+(DN136+DN137+DN138+DP136+DP137+DP138)*Cadeirante/30*GE$4,IF(C136=3,IF(DM139+DO139=10,Fixo/30*GE$4+(DM136+DM137+DM138+DO136+DO137+DO138)*Percapita/30*GE$4+(DN139+DP139)*Cadeirante/30*GE$4,IF(DM139+DO139&lt;=9,(DM139+DO139)*Crechee/30*GE$4)+(DN139+DP139)*Cadeirante/30*GE$4+(DM136+DM137+DM138+DO136+DO137+DO138)*Percapita/30*GE$4)+IF(DM139+DO139&gt;=11,Fixo/30*GE$4+(DM139+DO139-10)*Crechee/30*GE$4,0),IF(C136=2,IF(DN136+DN137+DN138+DN139+DP136+DP137+DP138+DP139=1,Cadeirante/30*GE$4,IF(DN136+DN137+DN138+DN139+DP136+DP137+DP138+DP139=2,Fixo/30*GE$4,IF(DN136+DN137+DN138+DN139+DP136+DP137+DP138+DP139&gt;2,Fixo/30*GE$4+(DN136+DN137+DN138+DN139+DP136+DP137+DP138+DP139-2)*Cadeirante/30*GE$4)))+(DM136+DM137+DM138+DO136+DO137+DO138)*Percapita/30*GE$4+(DM139+DO139)*Crechee/30*GE$4,IF(C136=1,IF(DM136+DM137+DM138+DN136+DN137+DN138+DO136+DO137+DO138+DP136+DP137+DP138&lt;=15,(DM136+DM137+DM138+DO136+DO137+DO138)*Percapita/30*GE$4,IF(DM136+DM137+DM138+DN136+DN137+DN138+DO136+DO137+DO138+DP136+DP137+DP138&gt;=16,Fixo/30*GE$4+(DM136+DM137+DM138+DN136+DN137+DN138+DO136+DO137+DO138+DP136+DP137-16)*Percapita/30*GE$4))))))</f>
        <v>0</v>
      </c>
      <c r="GF136" s="177">
        <f>IF(C136=4,SUM(DQ136+DQ137+DQ138+DS136+DS137+DS138)*Percapita/30*GF$4+(DR136+DR137+DR138+DT136+DT137+DT138)*Cadeirante/30*GF$4,IF(C136=3,IF(DQ139+DS139=10,Fixo/30*GF$4+(DQ136+DQ137+DQ138+DS136+DS137+DS138)*Percapita/30*GF$4+(DR139+DT139)*Cadeirante/30*GF$4,IF(DQ139+DS139&lt;=9,(DQ139+DS139)*Crechee/30*GF$4)+(DR139+DT139)*Cadeirante/30*GF$4+(DQ136+DQ137+DQ138+DS136+DS137+DS138)*Percapita/30*GF$4)+IF(DQ139+DS139&gt;=11,Fixo/30*GF$4+(DQ139+DS139-10)*Crechee/30*GF$4,0),IF(C136=2,IF(DR136+DR137+DR138+DR139+DT136+DT137+DT138+DT139=1,Cadeirante/30*GF$4,IF(DR136+DR137+DR138+DR139+DT136+DT137+DT138+DT139=2,Fixo/30*GF$4,IF(DR136+DR137+DR138+DR139+DT136+DT137+DT138+DT139&gt;2,Fixo/30*GF$4+(DR136+DR137+DR138+DR139+DT136+DT137+DT138+DT139-2)*Cadeirante/30*GF$4)))+(DQ136+DQ137+DQ138+DS136+DS137+DS138)*Percapita/30*GF$4+(DQ139+DS139)*Crechee/30*GF$4,IF(C136=1,IF(DQ136+DQ137+DQ138+DR136+DR137+DR138+DS136+DS137+DS138+DT136+DT137+DT138&lt;=15,(DQ136+DQ137+DQ138+DS136+DS137+DS138)*Percapita/30*GF$4,IF(DQ136+DQ137+DQ138+DR136+DR137+DR138+DS136+DS137+DS138+DT136+DT137+DT138&gt;=16,Fixo/30*GF$4+(DQ136+DQ137+DQ138+DR136+DR137+DR138+DS136+DS137+DS138+DT136+DT137-16)*Percapita/30*GF$4))))))</f>
        <v>0</v>
      </c>
      <c r="GG136" s="177">
        <f>IF(C136=4,SUM(DU136+DU137+DU138+DW136+DW137+DW138)*Percapita/30*GG$4+(DV136+DV137+DV138+DX136+DX137+DX138)*Cadeirante/30*GG$4,IF(C136=3,IF(DU139+DW139=10,Fixo/30*GG$4+(DU136+DU137+DU138+DW136+DW137+DW138)*Percapita/30*GG$4+(DV139+DX139)*Cadeirante/30*GG$4,IF(DU139+DW139&lt;=9,(DU139+DW139)*Crechee/30*GG$4)+(DV139+DX139)*Cadeirante/30*GG$4+(DU136+DU137+DU138+DW136+DW137+DW138)*Percapita/30*GG$4)+IF(DU139+DW139&gt;=11,Fixo/30*GG$4+(DU139+DW139-10)*Crechee/30*GG$4,0),IF(C136=2,IF(DV136+DV137+DV138+DV139+DX136+DX137+DX138+DX139=1,Cadeirante/30*GG$4,IF(DV136+DV137+DV138+DV139+DX136+DX137+DX138+DX139=2,Fixo/30*GG$4,IF(DV136+DV137+DV138+DV139+DX136+DX137+DX138+DX139&gt;2,Fixo/30*GG$4+(DV136+DV137+DV138+DV139+DX136+DX137+DX138+DX139-2)*Cadeirante/30*GG$4)))+(DU136+DU137+DU138+DW136+DW137+DW138)*Percapita/30*GG$4+(DU139+DW139)*Crechee/30*GG$4,IF(C136=1,IF(DU136+DU137+DU138+DV136+DV137+DV138+DW136+DW137+DW138+DX136+DX137+DX138&lt;=15,(DU136+DU137+DU138+DW136+DW137+DW138)*Percapita/30*GG$4,IF(DU136+DU137+DU138+DV136+DV137+DV138+DW136+DW137+DW138+DX136+DX137+DX138&gt;=16,Fixo/30*GG$4+(DU136+DU137+DU138+DV136+DV137+DV138+DW136+DW137+DW138+DX136+DX137-16)*Percapita/30*GG$4))))))</f>
        <v>0</v>
      </c>
      <c r="GH136" s="177">
        <f>IF(C136=4,SUM(DY136+DY137+DY138+EA136+EA137+EA138)*Percapita/30*GH$4+(DZ136+DZ137+DZ138+EB136+EB137+EB138)*Cadeirante/30*GH$4,IF(C136=3,IF(DY139+EA139=10,Fixo/30*GH$4+(DY136+DY137+DY138+EA136+EA137+EA138)*Percapita/30*GH$4+(DZ139+EB139)*Cadeirante/30*GH$4,IF(DY139+EA139&lt;=9,(DY139+EA139)*Crechee/30*GH$4)+(DZ139+EB139)*Cadeirante/30*GH$4+(DY136+DY137+DY138+EA136+EA137+EA138)*Percapita/30*GH$4)+IF(DY139+EA139&gt;=11,Fixo/30*GH$4+(DY139+EA139-10)*Crechee/30*GH$4,0),IF(C136=2,IF(DZ136+DZ137+DZ138+DZ139+EB136+EB137+EB138+EB139=1,Cadeirante/30*GH$4,IF(DZ136+DZ137+DZ138+DZ139+EB136+EB137+EB138+EB139=2,Fixo/30*GH$4,IF(DZ136+DZ137+DZ138+DZ139+EB136+EB137+EB138+EB139&gt;2,Fixo/30*GH$4+(DZ136+DZ137+DZ138+DZ139+EB136+EB137+EB138+EB139-2)*Cadeirante/30*GH$4)))+(DY136+DY137+DY138+EA136+EA137+EA138)*Percapita/30*GH$4+(DY139+EA139)*Crechee/30*GH$4,IF(C136=1,IF(DY136+DY137+DY138+DZ136+DZ137+DZ138+EA136+EA137+EA138+EB136+EB137+EB138&lt;=15,(DY136+DY137+DY138+EA136+EA137+EA138)*Percapita/30*GH$4,IF(DY136+DY137+DY138+DZ136+DZ137+DZ138+EA136+EA137+EA138+EB136+EB137+EB138&gt;=16,Fixo/30*GH$4+(DY136+DY137+DY138+DZ136+DZ137+DZ138+EA136+EA137+EA138+EB136+EB137-16)*Percapita/30*GH$4))))))</f>
        <v>0</v>
      </c>
      <c r="GI136" s="177">
        <f>IF(C136=4,SUM(EC136+EC137+EC138+EE136+EE137+EE138)*Percapita/30*GI$4+(ED136+ED137+ED138+EF136+EF137+EF138)*Cadeirante/30*GI$4,IF(C136=3,IF(EC139+EE139=10,Fixo/30*GI$4+(EC136+EC137+EC138+EE136+EE137+EE138)*Percapita/30*GI$4+(ED139+EF139)*Cadeirante/30*GI$4,IF(EC139+EE139&lt;=9,(EC139+EE139)*Crechee/30*GI$4)+(ED139+EF139)*Cadeirante/30*GI$4+(EC136+EC137+EC138+EE136+EE137+EE138)*Percapita/30*GI$4)+IF(EC139+EE139&gt;=11,Fixo/30*GI$4+(EC139+EE139-10)*Crechee/30*GI$4,0),IF(C136=2,IF(ED136+ED137+ED138+ED139+EF136+EF137+EF138+EF139=1,Cadeirante/30*GI$4,IF(ED136+ED137+ED138+ED139+EF136+EF137+EF138+EF139=2,Fixo/30*GI$4,IF(ED136+ED137+ED138+ED139+EF136+EF137+EF138+EF139&gt;2,Fixo/30*GI$4+(ED136+ED137+ED138+ED139+EF136+EF137+EF138+EF139-2)*Cadeirante/30*GI$4)))+(EC136+EC137+EC138+EE136+EE137+EE138)*Percapita/30*GI$4+(EC139+EE139)*Crechee/30*GI$4,IF(C136=1,IF(EC136+EC137+EC138+ED136+ED137+ED138+EE136+EE137+EE138+EF136+EF137+EF138&lt;=15,(EC136+EC137+EC138+EE136+EE137+EE138)*Percapita/30*GI$4,IF(EC136+EC137+EC138+ED136+ED137+ED138+EE136+EE137+EE138+EF136+EF137+EF138&gt;=16,Fixo/30*GI$4+(EC136+EC137+EC138+ED136+ED137+ED138+EE136+EE137+EE138+EF136+EF137-16)*Percapita/30*GI$4))))))</f>
        <v>0</v>
      </c>
      <c r="GJ136" s="177">
        <f>IF(C136=4,SUM(EG136+EG137+EG138+EI136+EI137+EI138)*Percapita/30*GJ$4+(EH136+EH137+EH138+EJ136+EJ137+EJ138)*Cadeirante/30*GJ$4,IF(C136=3,IF(EG139+EI139=10,Fixo/30*GJ$4+(EG136+EG137+EG138+EI136+EI137+EI138)*Percapita/30*GJ$4+(EH139+EJ139)*Cadeirante/30*GJ$4,IF(EG139+EI139&lt;=9,(EG139+EI139)*Crechee/30*GJ$4)+(EH139+EJ139)*Cadeirante/30*GJ$4+(EG136+EG137+EG138+EI136+EI137+EI138)*Percapita/30*GJ$4)+IF(EG139+EI139&gt;=11,Fixo/30*GJ$4+(EG139+EI139-10)*Crechee/30*GJ$4,0),IF(C136=2,IF(EH136+EH137+EH138+EH139+EJ136+EJ137+EJ138+EJ139=1,Cadeirante/30*GJ$4,IF(EH136+EH137+EH138+EH139+EJ136+EJ137+EJ138+EJ139=2,Fixo/30*GJ$4,IF(EH136+EH137+EH138+EH139+EJ136+EJ137+EJ138+EJ139&gt;2,Fixo/30*GJ$4+(EH136+EH137+EH138+EH139+EJ136+EJ137+EJ138+EJ139-2)*Cadeirante/30*GJ$4)))+(EG136+EG137+EG138+EI136+EI137+EI138)*Percapita/30*GJ$4+(EG139+EI139)*Crechee/30*GJ$4,IF(C136=1,IF(EG136+EG137+EG138+EH136+EH137+EH138+EI136+EI137+EI138+EJ136+EJ137+EJ138&lt;=15,(EG136+EG137+EG138+EI136+EI137+EI138)*Percapita/30*GJ$4,IF(EG136+EG137+EG138+EH136+EH137+EH138+EI136+EI137+EI138+EJ136+EJ137+EJ138&gt;=16,Fixo/30*GJ$4+(EG136+EG137+EG138+EH136+EH137+EH138+EI136+EI137+EI138+EJ136+EJ137-16)*Percapita/30*GJ$4))))))</f>
        <v>0</v>
      </c>
      <c r="GK136" s="178"/>
      <c r="GL136" s="103">
        <f t="shared" si="102"/>
        <v>0</v>
      </c>
      <c r="GM136" s="124"/>
      <c r="GN136" s="104">
        <f>SUMIF(V136:V139,"&lt;0")*Cadeirante/30*GN$4+SUMIF(X136:X139,"&lt;0")*Cadeirante/30*GN$4</f>
        <v>0</v>
      </c>
      <c r="GO136" s="104">
        <f>SUMIF(Z136:Z139,"&lt;0")*Cadeirante/30*GO$4+SUMIF(AB136:AB139,"&lt;0")*Cadeirante/30*GO$4</f>
        <v>0</v>
      </c>
      <c r="GP136" s="104">
        <f>SUMIF(AD136:AD139,"&lt;0")*Cadeirante/30*GP$4+SUMIF(AF136:AF139,"&lt;0")*Cadeirante/30*GP$4</f>
        <v>0</v>
      </c>
      <c r="GQ136" s="104">
        <f>SUMIF(AH136:AH139,"&lt;0")*Cadeirante/30*GQ$4+SUMIF(AJ136:AJ139,"&lt;0")*Cadeirante/30*GQ$4</f>
        <v>0</v>
      </c>
      <c r="GR136" s="104">
        <f>SUMIF(AL136:AL139,"&lt;0")*Cadeirante/30*GR$4+SUMIF(AN136:AN139,"&lt;0")*Cadeirante/30*GR$4</f>
        <v>0</v>
      </c>
      <c r="GS136" s="104">
        <f>SUMIF(AP136:AP139,"&lt;0")*Cadeirante/30*GS$4+SUMIF(AR136:AR139,"&lt;0")*Cadeirante/30*GS$4</f>
        <v>0</v>
      </c>
      <c r="GT136" s="104">
        <f>SUMIF(AT136:AT139,"&lt;0")*Cadeirante/30*GT$4+SUMIF(AV136:AV139,"&lt;0")*Cadeirante/30*GT$4</f>
        <v>0</v>
      </c>
      <c r="GU136" s="104">
        <f>SUMIF(AX136:AX139,"&lt;0")*Cadeirante/30*GU$4+SUMIF(AZ136:AZ139,"&lt;0")*Cadeirante/30*GU$4</f>
        <v>0</v>
      </c>
      <c r="GV136" s="104">
        <f>SUMIF(BB136:BB139,"&lt;0")*Cadeirante/30*GV$4+SUMIF(BD136:BD139,"&lt;0")*Cadeirante/30*GV$4</f>
        <v>0</v>
      </c>
      <c r="GW136" s="104">
        <f>SUMIF(BF136:BF139,"&lt;0")*Cadeirante/30*GW$4+SUMIF(BH136:BH139,"&lt;0")*Cadeirante/30*GW$4</f>
        <v>0</v>
      </c>
      <c r="GX136" s="104">
        <f>SUMIF(BJ136:BJ139,"&lt;0")*Cadeirante/30*GX$4+SUMIF(BL136:BL139,"&lt;0")*Cadeirante/30*GX$4</f>
        <v>0</v>
      </c>
      <c r="GY136" s="104">
        <f>SUMIF(BN136:BN139,"&lt;0")*Cadeirante/30*GY$4+SUMIF(BP136:BP139,"&lt;0")*Cadeirante/30*GY$4</f>
        <v>0</v>
      </c>
      <c r="GZ136" s="104">
        <f>SUMIF(BR136:BR139,"&lt;0")*Cadeirante/30*GZ$4+SUMIF(BT136:BT139,"&lt;0")*Cadeirante/30*GZ$4</f>
        <v>0</v>
      </c>
      <c r="HA136" s="104">
        <f>SUMIF(BV136:BV139,"&lt;0")*Cadeirante/30*HA$4+SUMIF(BX136:BX139,"&lt;0")*Cadeirante/30*HA$4</f>
        <v>0</v>
      </c>
      <c r="HB136" s="104">
        <f>SUMIF(BZ136:BZ139,"&lt;0")*Cadeirante/30*HB$4+SUMIF(CB136:CB139,"&lt;0")*Cadeirante/30*HB$4</f>
        <v>0</v>
      </c>
      <c r="HC136" s="104">
        <f>SUMIF(CD136:CD139,"&lt;0")*Cadeirante/30*HC$4+SUMIF(CF136:CF139,"&lt;0")*Cadeirante/30*HC$4</f>
        <v>0</v>
      </c>
      <c r="HD136" s="104">
        <f>SUMIF(CH136:CH139,"&lt;0")*Cadeirante/30*HD$4+SUMIF(CJ136:CJ139,"&lt;0")*Cadeirante/30*HD$4</f>
        <v>0</v>
      </c>
      <c r="HE136" s="104">
        <f>SUMIF(CL136:CL139,"&lt;0")*Cadeirante/30*HE$4+SUMIF(CN136:CN139,"&lt;0")*Cadeirante/30*HE$4</f>
        <v>0</v>
      </c>
      <c r="HF136" s="104">
        <f>SUMIF(CP136:CP139,"&lt;0")*Cadeirante/30*HF$4+SUMIF(CR136:CR139,"&lt;0")*Cadeirante/30*HF$4</f>
        <v>0</v>
      </c>
      <c r="HG136" s="104">
        <f>SUMIF(CT136:CT139,"&lt;0")*Cadeirante/30*HG$4+SUMIF(CV136:CV139,"&lt;0")*Cadeirante/30*HG$4</f>
        <v>0</v>
      </c>
      <c r="HH136" s="104">
        <f>SUMIF(CX136:CX139,"&lt;0")*Cadeirante/30*HH$4+SUMIF(CZ136:CZ139,"&lt;0")*Cadeirante/30*HH$4</f>
        <v>0</v>
      </c>
      <c r="HI136" s="104">
        <f>SUMIF(DB136:DB139,"&lt;0")*Cadeirante/30*HI$4+SUMIF(DD136:DD139,"&lt;0")*Cadeirante/30*HI$4</f>
        <v>0</v>
      </c>
      <c r="HJ136" s="104">
        <f>SUMIF(DF136:DF139,"&lt;0")*Cadeirante/30*HJ$4+SUMIF(DH136:DH139,"&lt;0")*Cadeirante/30*HJ$4</f>
        <v>0</v>
      </c>
      <c r="HK136" s="104">
        <f>SUMIF(DJ136:DJ139,"&lt;0")*Cadeirante/30*HK$4+SUMIF(DL136:DL139,"&lt;0")*Cadeirante/30*HK$4</f>
        <v>0</v>
      </c>
      <c r="HL136" s="104">
        <f>SUMIF(DN136:DN139,"&lt;0")*Cadeirante/30*HL$4+SUMIF(DP136:DP139,"&lt;0")*Cadeirante/30*HL$4</f>
        <v>0</v>
      </c>
      <c r="HM136" s="104">
        <f>SUMIF(DR136:DR139,"&lt;0")*Cadeirante/30*HM$4+SUMIF(DT136:DT139,"&lt;0")*Cadeirante/30*HM$4</f>
        <v>0</v>
      </c>
      <c r="HN136" s="104">
        <f>SUMIF(DV136:DV139,"&lt;0")*Cadeirante/30*HN$4+SUMIF(DX136:DX139,"&lt;0")*Cadeirante/30*HN$4</f>
        <v>0</v>
      </c>
      <c r="HO136" s="104">
        <f>SUMIF(DZ136:DZ139,"&lt;0")*Cadeirante/30*HO$4+SUMIF(EB136:EB139,"&lt;0")*Cadeirante/30*HO$4</f>
        <v>0</v>
      </c>
      <c r="HP136" s="104">
        <f>SUMIF(ED136:ED139,"&lt;0")*Cadeirante/30*HP$4+SUMIF(EF136:EF139,"&lt;0")*Cadeirante/30*HP$4</f>
        <v>0</v>
      </c>
      <c r="HQ136" s="64"/>
      <c r="HR136" s="64"/>
      <c r="HS136" s="64"/>
      <c r="HT136" s="64"/>
      <c r="HU136" s="64"/>
      <c r="HV136" s="64"/>
      <c r="HW136" s="176">
        <v>17629.309999999998</v>
      </c>
      <c r="HX136" s="64"/>
      <c r="HY136" s="280">
        <f>IF(ISTEXT(EM136), VALUE(EM136), EM136)</f>
        <v>0</v>
      </c>
      <c r="HZ136" s="280">
        <f>IF(ISTEXT(EN136), VALUE(EN136), EN136)</f>
        <v>0</v>
      </c>
      <c r="IA136" s="280">
        <f>IF(ISTEXT(EO136), VALUE(EO136), EO136)</f>
        <v>0</v>
      </c>
      <c r="IB136" s="64" t="b">
        <f>HW136=FE136</f>
        <v>0</v>
      </c>
      <c r="IC136" s="64"/>
    </row>
    <row r="137" spans="1:237" s="106" customFormat="1" ht="22.5" customHeight="1" x14ac:dyDescent="0.25">
      <c r="A137" s="368" t="s">
        <v>3300</v>
      </c>
      <c r="B137" s="369" t="s">
        <v>3301</v>
      </c>
      <c r="C137" s="370" t="s">
        <v>3193</v>
      </c>
      <c r="D137" s="371" t="s">
        <v>3302</v>
      </c>
      <c r="E137" s="371" t="s">
        <v>3303</v>
      </c>
      <c r="F137" s="372" t="s">
        <v>3181</v>
      </c>
      <c r="G137" s="372" t="s">
        <v>3182</v>
      </c>
      <c r="H137" s="373" t="s">
        <v>2823</v>
      </c>
      <c r="I137" s="374" t="s">
        <v>2823</v>
      </c>
      <c r="J137" s="421" t="s">
        <v>3183</v>
      </c>
      <c r="K137" s="421" t="s">
        <v>3185</v>
      </c>
      <c r="L137" s="329">
        <f>CONTINUA!BV137</f>
        <v>0</v>
      </c>
      <c r="M137" s="329">
        <f>CONTINUA!BW137</f>
        <v>0</v>
      </c>
      <c r="N137" s="895"/>
      <c r="O137" s="896" t="s">
        <v>3430</v>
      </c>
      <c r="P137" s="897">
        <v>0</v>
      </c>
      <c r="Q137" s="400">
        <v>33</v>
      </c>
      <c r="R137" s="401"/>
      <c r="S137" s="400"/>
      <c r="T137" s="401"/>
      <c r="U137" s="400"/>
      <c r="V137" s="401"/>
      <c r="W137" s="400"/>
      <c r="X137" s="401"/>
      <c r="Y137" s="400"/>
      <c r="Z137" s="401"/>
      <c r="AA137" s="400"/>
      <c r="AB137" s="401"/>
      <c r="AC137" s="400"/>
      <c r="AD137" s="401"/>
      <c r="AE137" s="400"/>
      <c r="AF137" s="401"/>
      <c r="AG137" s="400"/>
      <c r="AH137" s="401"/>
      <c r="AI137" s="400"/>
      <c r="AJ137" s="401"/>
      <c r="AK137" s="400"/>
      <c r="AL137" s="401"/>
      <c r="AM137" s="400"/>
      <c r="AN137" s="401"/>
      <c r="AO137" s="400"/>
      <c r="AP137" s="401"/>
      <c r="AQ137" s="400"/>
      <c r="AR137" s="401"/>
      <c r="AS137" s="400"/>
      <c r="AT137" s="401"/>
      <c r="AU137" s="400"/>
      <c r="AV137" s="401"/>
      <c r="AW137" s="400"/>
      <c r="AX137" s="401"/>
      <c r="AY137" s="400"/>
      <c r="AZ137" s="401"/>
      <c r="BA137" s="400"/>
      <c r="BB137" s="401"/>
      <c r="BC137" s="400"/>
      <c r="BD137" s="401"/>
      <c r="BE137" s="400"/>
      <c r="BF137" s="401"/>
      <c r="BG137" s="400"/>
      <c r="BH137" s="401"/>
      <c r="BI137" s="400"/>
      <c r="BJ137" s="401"/>
      <c r="BK137" s="400"/>
      <c r="BL137" s="401"/>
      <c r="BM137" s="400"/>
      <c r="BN137" s="401"/>
      <c r="BO137" s="400"/>
      <c r="BP137" s="401"/>
      <c r="BQ137" s="400"/>
      <c r="BR137" s="401"/>
      <c r="BS137" s="400"/>
      <c r="BT137" s="401"/>
      <c r="BU137" s="400"/>
      <c r="BV137" s="401"/>
      <c r="BW137" s="400"/>
      <c r="BX137" s="401"/>
      <c r="BY137" s="400"/>
      <c r="BZ137" s="401"/>
      <c r="CA137" s="400"/>
      <c r="CB137" s="401"/>
      <c r="CC137" s="400"/>
      <c r="CD137" s="401"/>
      <c r="CE137" s="400"/>
      <c r="CF137" s="401"/>
      <c r="CG137" s="400"/>
      <c r="CH137" s="401"/>
      <c r="CI137" s="400"/>
      <c r="CJ137" s="401"/>
      <c r="CK137" s="400"/>
      <c r="CL137" s="401"/>
      <c r="CM137" s="400"/>
      <c r="CN137" s="401"/>
      <c r="CO137" s="400"/>
      <c r="CP137" s="401"/>
      <c r="CQ137" s="400"/>
      <c r="CR137" s="401"/>
      <c r="CS137" s="400"/>
      <c r="CT137" s="401"/>
      <c r="CU137" s="400"/>
      <c r="CV137" s="401"/>
      <c r="CW137" s="400"/>
      <c r="CX137" s="401"/>
      <c r="CY137" s="400"/>
      <c r="CZ137" s="401"/>
      <c r="DA137" s="400"/>
      <c r="DB137" s="401"/>
      <c r="DC137" s="400"/>
      <c r="DD137" s="401"/>
      <c r="DE137" s="400"/>
      <c r="DF137" s="401"/>
      <c r="DG137" s="400"/>
      <c r="DH137" s="401"/>
      <c r="DI137" s="400"/>
      <c r="DJ137" s="401"/>
      <c r="DK137" s="400"/>
      <c r="DL137" s="401"/>
      <c r="DM137" s="400"/>
      <c r="DN137" s="401"/>
      <c r="DO137" s="400"/>
      <c r="DP137" s="401"/>
      <c r="DQ137" s="400"/>
      <c r="DR137" s="401"/>
      <c r="DS137" s="400"/>
      <c r="DT137" s="401"/>
      <c r="DU137" s="400"/>
      <c r="DV137" s="401"/>
      <c r="DW137" s="400"/>
      <c r="DX137" s="401"/>
      <c r="DY137" s="400"/>
      <c r="DZ137" s="401"/>
      <c r="EA137" s="400"/>
      <c r="EB137" s="401"/>
      <c r="EC137" s="400"/>
      <c r="ED137" s="401"/>
      <c r="EE137" s="400"/>
      <c r="EF137" s="401"/>
      <c r="EG137" s="400"/>
      <c r="EH137" s="401"/>
      <c r="EI137" s="400"/>
      <c r="EJ137" s="447"/>
      <c r="EK137" s="511"/>
      <c r="EL137" s="514"/>
      <c r="EM137" s="448"/>
      <c r="EN137" s="344"/>
      <c r="EO137" s="345"/>
      <c r="EP137" s="171">
        <f t="shared" si="95"/>
        <v>33</v>
      </c>
      <c r="EQ137" s="171">
        <f t="shared" si="96"/>
        <v>0</v>
      </c>
      <c r="ER137" s="171">
        <f t="shared" si="97"/>
        <v>0</v>
      </c>
      <c r="ES137" s="171">
        <f t="shared" si="98"/>
        <v>0</v>
      </c>
      <c r="ET137" s="171">
        <f t="shared" si="99"/>
        <v>0</v>
      </c>
      <c r="EU137" s="171">
        <f t="shared" si="100"/>
        <v>0</v>
      </c>
      <c r="EV137" s="172">
        <f t="shared" si="101"/>
        <v>33</v>
      </c>
      <c r="EW137" s="173"/>
      <c r="EX137" s="248">
        <f t="shared" si="163"/>
        <v>0</v>
      </c>
      <c r="EY137" s="174">
        <f>(L137*regular)+(M137*Cadeirantee)</f>
        <v>0</v>
      </c>
      <c r="EZ137" s="249">
        <f>SUMIF(FG137:GJ137,"&gt;0")</f>
        <v>0</v>
      </c>
      <c r="FA137" s="249">
        <f>SUMIF(FG137:GJ137,"&lt;0")+SUMIF(GN137:HP137,"&lt;0")</f>
        <v>0</v>
      </c>
      <c r="FB137" s="174">
        <v>0</v>
      </c>
      <c r="FC137" s="126">
        <f>N137*km*'VALORES TABELA'!$B$13</f>
        <v>0</v>
      </c>
      <c r="FD137" s="250">
        <f t="shared" ref="FD137:FD140" si="164">GL137</f>
        <v>0</v>
      </c>
      <c r="FE137" s="105"/>
      <c r="FF137" s="119"/>
      <c r="FG137" s="119"/>
      <c r="FH137" s="119"/>
      <c r="FI137" s="119"/>
      <c r="FJ137" s="119"/>
      <c r="FK137" s="119"/>
      <c r="FL137" s="119"/>
      <c r="FM137" s="119"/>
      <c r="FN137" s="119"/>
      <c r="FO137" s="119"/>
      <c r="FP137" s="119"/>
      <c r="FQ137" s="119"/>
      <c r="FR137" s="119"/>
      <c r="FS137" s="119"/>
      <c r="FT137" s="119"/>
      <c r="FU137" s="119"/>
      <c r="FV137" s="119"/>
      <c r="FW137" s="119"/>
      <c r="FX137" s="119"/>
      <c r="FY137" s="119"/>
      <c r="FZ137" s="119"/>
      <c r="GA137" s="119"/>
      <c r="GB137" s="119"/>
      <c r="GC137" s="119"/>
      <c r="GD137" s="119"/>
      <c r="GE137" s="119"/>
      <c r="GF137" s="119"/>
      <c r="GG137" s="119"/>
      <c r="GH137" s="119"/>
      <c r="GI137" s="119"/>
      <c r="GJ137" s="119"/>
      <c r="GK137" s="251"/>
      <c r="GL137" s="103">
        <f t="shared" si="102"/>
        <v>0</v>
      </c>
      <c r="GM137" s="124"/>
      <c r="GN137" s="104"/>
      <c r="GO137" s="104"/>
      <c r="GP137" s="104"/>
      <c r="GQ137" s="104"/>
      <c r="GR137" s="104"/>
      <c r="GS137" s="104"/>
      <c r="GT137" s="104"/>
      <c r="GU137" s="104"/>
      <c r="GV137" s="104"/>
      <c r="GW137" s="104"/>
      <c r="GX137" s="104"/>
      <c r="GY137" s="104"/>
      <c r="GZ137" s="104"/>
      <c r="HA137" s="104"/>
      <c r="HB137" s="104"/>
      <c r="HC137" s="104"/>
      <c r="HD137" s="104"/>
      <c r="HE137" s="104"/>
      <c r="HF137" s="104"/>
      <c r="HG137" s="104"/>
      <c r="HH137" s="104"/>
      <c r="HI137" s="104"/>
      <c r="HJ137" s="104"/>
      <c r="HK137" s="104"/>
      <c r="HL137" s="104"/>
      <c r="HM137" s="104"/>
      <c r="HN137" s="104"/>
      <c r="HO137" s="104"/>
      <c r="HP137" s="104"/>
      <c r="HQ137" s="64"/>
      <c r="HR137" s="64"/>
      <c r="HS137" s="64"/>
      <c r="HT137" s="64"/>
      <c r="HU137" s="64"/>
      <c r="HV137" s="64"/>
      <c r="HW137" s="105"/>
      <c r="HX137" s="64"/>
      <c r="HY137" s="280">
        <f t="shared" ref="HY137:HY140" si="165">IF(ISTEXT(EM137), VALUE(EM137), EM137)</f>
        <v>0</v>
      </c>
      <c r="HZ137" s="280">
        <f t="shared" ref="HZ137:HZ140" si="166">IF(ISTEXT(EN137), VALUE(EN137), EN137)</f>
        <v>0</v>
      </c>
      <c r="IA137" s="280">
        <f t="shared" ref="IA137:IA140" si="167">IF(ISTEXT(EO137), VALUE(EO137), EO137)</f>
        <v>0</v>
      </c>
      <c r="IB137" s="64"/>
      <c r="IC137" s="64"/>
    </row>
    <row r="138" spans="1:237" s="106" customFormat="1" ht="22.5" customHeight="1" x14ac:dyDescent="0.25">
      <c r="A138" s="368" t="s">
        <v>3300</v>
      </c>
      <c r="B138" s="369" t="s">
        <v>3301</v>
      </c>
      <c r="C138" s="375" t="s">
        <v>3193</v>
      </c>
      <c r="D138" s="371" t="s">
        <v>3302</v>
      </c>
      <c r="E138" s="371" t="s">
        <v>3303</v>
      </c>
      <c r="F138" s="376" t="s">
        <v>3181</v>
      </c>
      <c r="G138" s="376" t="s">
        <v>3182</v>
      </c>
      <c r="H138" s="373" t="s">
        <v>2823</v>
      </c>
      <c r="I138" s="374" t="s">
        <v>2823</v>
      </c>
      <c r="J138" s="421" t="s">
        <v>3183</v>
      </c>
      <c r="K138" s="422" t="s">
        <v>3186</v>
      </c>
      <c r="L138" s="329">
        <f>CONTINUA!BV138</f>
        <v>0</v>
      </c>
      <c r="M138" s="329">
        <f>CONTINUA!BW138</f>
        <v>0</v>
      </c>
      <c r="N138" s="895"/>
      <c r="O138" s="896" t="s">
        <v>3430</v>
      </c>
      <c r="P138" s="897">
        <v>0</v>
      </c>
      <c r="Q138" s="400"/>
      <c r="R138" s="401"/>
      <c r="S138" s="400"/>
      <c r="T138" s="401"/>
      <c r="U138" s="400"/>
      <c r="V138" s="401"/>
      <c r="W138" s="400"/>
      <c r="X138" s="401"/>
      <c r="Y138" s="400"/>
      <c r="Z138" s="401"/>
      <c r="AA138" s="400"/>
      <c r="AB138" s="401"/>
      <c r="AC138" s="400"/>
      <c r="AD138" s="401"/>
      <c r="AE138" s="400"/>
      <c r="AF138" s="401"/>
      <c r="AG138" s="400"/>
      <c r="AH138" s="401"/>
      <c r="AI138" s="400"/>
      <c r="AJ138" s="401"/>
      <c r="AK138" s="400"/>
      <c r="AL138" s="401"/>
      <c r="AM138" s="400"/>
      <c r="AN138" s="401"/>
      <c r="AO138" s="400"/>
      <c r="AP138" s="401"/>
      <c r="AQ138" s="400"/>
      <c r="AR138" s="401"/>
      <c r="AS138" s="400"/>
      <c r="AT138" s="401"/>
      <c r="AU138" s="400"/>
      <c r="AV138" s="401"/>
      <c r="AW138" s="400"/>
      <c r="AX138" s="401"/>
      <c r="AY138" s="400"/>
      <c r="AZ138" s="401"/>
      <c r="BA138" s="400"/>
      <c r="BB138" s="401"/>
      <c r="BC138" s="400"/>
      <c r="BD138" s="401"/>
      <c r="BE138" s="400"/>
      <c r="BF138" s="401"/>
      <c r="BG138" s="400"/>
      <c r="BH138" s="401"/>
      <c r="BI138" s="400"/>
      <c r="BJ138" s="401"/>
      <c r="BK138" s="400"/>
      <c r="BL138" s="401"/>
      <c r="BM138" s="400"/>
      <c r="BN138" s="401"/>
      <c r="BO138" s="400"/>
      <c r="BP138" s="401"/>
      <c r="BQ138" s="400"/>
      <c r="BR138" s="401"/>
      <c r="BS138" s="400"/>
      <c r="BT138" s="401"/>
      <c r="BU138" s="400"/>
      <c r="BV138" s="401"/>
      <c r="BW138" s="400"/>
      <c r="BX138" s="401"/>
      <c r="BY138" s="400"/>
      <c r="BZ138" s="401"/>
      <c r="CA138" s="400"/>
      <c r="CB138" s="401"/>
      <c r="CC138" s="400"/>
      <c r="CD138" s="401"/>
      <c r="CE138" s="400"/>
      <c r="CF138" s="401"/>
      <c r="CG138" s="400"/>
      <c r="CH138" s="401"/>
      <c r="CI138" s="400"/>
      <c r="CJ138" s="401"/>
      <c r="CK138" s="400"/>
      <c r="CL138" s="401"/>
      <c r="CM138" s="400"/>
      <c r="CN138" s="401"/>
      <c r="CO138" s="400"/>
      <c r="CP138" s="401"/>
      <c r="CQ138" s="400"/>
      <c r="CR138" s="401"/>
      <c r="CS138" s="400"/>
      <c r="CT138" s="401"/>
      <c r="CU138" s="400"/>
      <c r="CV138" s="401"/>
      <c r="CW138" s="400"/>
      <c r="CX138" s="401"/>
      <c r="CY138" s="400"/>
      <c r="CZ138" s="401"/>
      <c r="DA138" s="400"/>
      <c r="DB138" s="401"/>
      <c r="DC138" s="400"/>
      <c r="DD138" s="401"/>
      <c r="DE138" s="400"/>
      <c r="DF138" s="401"/>
      <c r="DG138" s="400"/>
      <c r="DH138" s="401"/>
      <c r="DI138" s="400"/>
      <c r="DJ138" s="401"/>
      <c r="DK138" s="400"/>
      <c r="DL138" s="401"/>
      <c r="DM138" s="400"/>
      <c r="DN138" s="401"/>
      <c r="DO138" s="400"/>
      <c r="DP138" s="401"/>
      <c r="DQ138" s="400"/>
      <c r="DR138" s="401"/>
      <c r="DS138" s="400"/>
      <c r="DT138" s="401"/>
      <c r="DU138" s="400"/>
      <c r="DV138" s="401"/>
      <c r="DW138" s="400"/>
      <c r="DX138" s="401"/>
      <c r="DY138" s="400"/>
      <c r="DZ138" s="401"/>
      <c r="EA138" s="400"/>
      <c r="EB138" s="401"/>
      <c r="EC138" s="400"/>
      <c r="ED138" s="401"/>
      <c r="EE138" s="400"/>
      <c r="EF138" s="401"/>
      <c r="EG138" s="400"/>
      <c r="EH138" s="401"/>
      <c r="EI138" s="400"/>
      <c r="EJ138" s="447"/>
      <c r="EK138" s="511"/>
      <c r="EL138" s="514"/>
      <c r="EM138" s="448"/>
      <c r="EN138" s="344"/>
      <c r="EO138" s="345"/>
      <c r="EP138" s="171">
        <f t="shared" si="95"/>
        <v>0</v>
      </c>
      <c r="EQ138" s="171">
        <f t="shared" si="96"/>
        <v>0</v>
      </c>
      <c r="ER138" s="171">
        <f t="shared" si="97"/>
        <v>0</v>
      </c>
      <c r="ES138" s="171">
        <f t="shared" si="98"/>
        <v>0</v>
      </c>
      <c r="ET138" s="171">
        <f t="shared" si="99"/>
        <v>0</v>
      </c>
      <c r="EU138" s="171">
        <f t="shared" si="100"/>
        <v>0</v>
      </c>
      <c r="EV138" s="172">
        <f t="shared" si="101"/>
        <v>0</v>
      </c>
      <c r="EW138" s="125"/>
      <c r="EX138" s="248">
        <f t="shared" si="163"/>
        <v>0</v>
      </c>
      <c r="EY138" s="174">
        <f>(L138*regular)+(M138*Cadeirantee)</f>
        <v>0</v>
      </c>
      <c r="EZ138" s="249">
        <f>SUMIF(FG138:GJ138,"&gt;0")</f>
        <v>0</v>
      </c>
      <c r="FA138" s="249">
        <f>SUMIF(FG138:GJ138,"&lt;0")+SUMIF(GN138:HP138,"&lt;0")</f>
        <v>0</v>
      </c>
      <c r="FB138" s="174">
        <v>0</v>
      </c>
      <c r="FC138" s="126">
        <f>N138*km*'VALORES TABELA'!$B$13</f>
        <v>0</v>
      </c>
      <c r="FD138" s="250">
        <f t="shared" si="164"/>
        <v>0</v>
      </c>
      <c r="FE138" s="105"/>
      <c r="FF138" s="108"/>
      <c r="FG138" s="108"/>
      <c r="FH138" s="108"/>
      <c r="FI138" s="108"/>
      <c r="FJ138" s="108"/>
      <c r="FK138" s="108"/>
      <c r="FL138" s="108"/>
      <c r="FM138" s="108"/>
      <c r="FN138" s="108"/>
      <c r="FO138" s="108"/>
      <c r="FP138" s="108"/>
      <c r="FQ138" s="108"/>
      <c r="FR138" s="108"/>
      <c r="FS138" s="108"/>
      <c r="FT138" s="108"/>
      <c r="FU138" s="108"/>
      <c r="FV138" s="108"/>
      <c r="FW138" s="108"/>
      <c r="FX138" s="108"/>
      <c r="FY138" s="108"/>
      <c r="FZ138" s="108"/>
      <c r="GA138" s="108"/>
      <c r="GB138" s="108"/>
      <c r="GC138" s="108"/>
      <c r="GD138" s="108"/>
      <c r="GE138" s="108"/>
      <c r="GF138" s="108"/>
      <c r="GG138" s="108"/>
      <c r="GH138" s="108"/>
      <c r="GI138" s="108"/>
      <c r="GJ138" s="108"/>
      <c r="GK138" s="251"/>
      <c r="GL138" s="103">
        <f t="shared" si="102"/>
        <v>0</v>
      </c>
      <c r="GM138" s="124"/>
      <c r="GN138" s="104"/>
      <c r="GO138" s="104"/>
      <c r="GP138" s="104"/>
      <c r="GQ138" s="104"/>
      <c r="GR138" s="104"/>
      <c r="GS138" s="104"/>
      <c r="GT138" s="104"/>
      <c r="GU138" s="104"/>
      <c r="GV138" s="104"/>
      <c r="GW138" s="104"/>
      <c r="GX138" s="104"/>
      <c r="GY138" s="104"/>
      <c r="GZ138" s="104"/>
      <c r="HA138" s="104"/>
      <c r="HB138" s="104"/>
      <c r="HC138" s="104"/>
      <c r="HD138" s="104"/>
      <c r="HE138" s="104"/>
      <c r="HF138" s="104"/>
      <c r="HG138" s="104"/>
      <c r="HH138" s="104"/>
      <c r="HI138" s="104"/>
      <c r="HJ138" s="104"/>
      <c r="HK138" s="104"/>
      <c r="HL138" s="104"/>
      <c r="HM138" s="104"/>
      <c r="HN138" s="104"/>
      <c r="HO138" s="104"/>
      <c r="HP138" s="104"/>
      <c r="HQ138" s="64"/>
      <c r="HR138" s="64"/>
      <c r="HS138" s="64"/>
      <c r="HT138" s="64"/>
      <c r="HU138" s="64"/>
      <c r="HV138" s="64"/>
      <c r="HW138" s="105"/>
      <c r="HX138" s="64"/>
      <c r="HY138" s="280">
        <f t="shared" si="165"/>
        <v>0</v>
      </c>
      <c r="HZ138" s="280">
        <f t="shared" si="166"/>
        <v>0</v>
      </c>
      <c r="IA138" s="280">
        <f t="shared" si="167"/>
        <v>0</v>
      </c>
      <c r="IB138" s="64"/>
      <c r="IC138" s="64"/>
    </row>
    <row r="139" spans="1:237" s="106" customFormat="1" ht="22.5" customHeight="1" x14ac:dyDescent="0.25">
      <c r="A139" s="368" t="s">
        <v>3300</v>
      </c>
      <c r="B139" s="369" t="s">
        <v>3301</v>
      </c>
      <c r="C139" s="375" t="s">
        <v>3193</v>
      </c>
      <c r="D139" s="371" t="s">
        <v>3302</v>
      </c>
      <c r="E139" s="371" t="s">
        <v>3303</v>
      </c>
      <c r="F139" s="376" t="s">
        <v>3181</v>
      </c>
      <c r="G139" s="376" t="s">
        <v>3182</v>
      </c>
      <c r="H139" s="373" t="s">
        <v>2823</v>
      </c>
      <c r="I139" s="374" t="s">
        <v>2823</v>
      </c>
      <c r="J139" s="421" t="s">
        <v>3183</v>
      </c>
      <c r="K139" s="423" t="s">
        <v>3187</v>
      </c>
      <c r="L139" s="329">
        <f>CONTINUA!BV139</f>
        <v>0</v>
      </c>
      <c r="M139" s="329">
        <f>CONTINUA!BW139</f>
        <v>0</v>
      </c>
      <c r="N139" s="895"/>
      <c r="O139" s="896" t="s">
        <v>3430</v>
      </c>
      <c r="P139" s="897">
        <v>0</v>
      </c>
      <c r="Q139" s="400"/>
      <c r="R139" s="401"/>
      <c r="S139" s="400"/>
      <c r="T139" s="401"/>
      <c r="U139" s="400"/>
      <c r="V139" s="401"/>
      <c r="W139" s="400"/>
      <c r="X139" s="401"/>
      <c r="Y139" s="400"/>
      <c r="Z139" s="401"/>
      <c r="AA139" s="400"/>
      <c r="AB139" s="401"/>
      <c r="AC139" s="400"/>
      <c r="AD139" s="401"/>
      <c r="AE139" s="400"/>
      <c r="AF139" s="401"/>
      <c r="AG139" s="400"/>
      <c r="AH139" s="401"/>
      <c r="AI139" s="400"/>
      <c r="AJ139" s="401"/>
      <c r="AK139" s="400"/>
      <c r="AL139" s="401"/>
      <c r="AM139" s="400"/>
      <c r="AN139" s="401"/>
      <c r="AO139" s="400"/>
      <c r="AP139" s="401"/>
      <c r="AQ139" s="400"/>
      <c r="AR139" s="401"/>
      <c r="AS139" s="400"/>
      <c r="AT139" s="401"/>
      <c r="AU139" s="400"/>
      <c r="AV139" s="401"/>
      <c r="AW139" s="400"/>
      <c r="AX139" s="401"/>
      <c r="AY139" s="400"/>
      <c r="AZ139" s="401"/>
      <c r="BA139" s="400"/>
      <c r="BB139" s="401"/>
      <c r="BC139" s="400"/>
      <c r="BD139" s="401"/>
      <c r="BE139" s="400"/>
      <c r="BF139" s="401"/>
      <c r="BG139" s="400"/>
      <c r="BH139" s="401"/>
      <c r="BI139" s="400"/>
      <c r="BJ139" s="401"/>
      <c r="BK139" s="400"/>
      <c r="BL139" s="401"/>
      <c r="BM139" s="400"/>
      <c r="BN139" s="401"/>
      <c r="BO139" s="400"/>
      <c r="BP139" s="401"/>
      <c r="BQ139" s="400"/>
      <c r="BR139" s="401"/>
      <c r="BS139" s="400"/>
      <c r="BT139" s="401"/>
      <c r="BU139" s="400"/>
      <c r="BV139" s="401"/>
      <c r="BW139" s="400"/>
      <c r="BX139" s="401"/>
      <c r="BY139" s="400"/>
      <c r="BZ139" s="401"/>
      <c r="CA139" s="400"/>
      <c r="CB139" s="401"/>
      <c r="CC139" s="400"/>
      <c r="CD139" s="401"/>
      <c r="CE139" s="400"/>
      <c r="CF139" s="401"/>
      <c r="CG139" s="400"/>
      <c r="CH139" s="401"/>
      <c r="CI139" s="400"/>
      <c r="CJ139" s="401"/>
      <c r="CK139" s="400"/>
      <c r="CL139" s="401"/>
      <c r="CM139" s="400"/>
      <c r="CN139" s="401"/>
      <c r="CO139" s="400"/>
      <c r="CP139" s="401"/>
      <c r="CQ139" s="400"/>
      <c r="CR139" s="401"/>
      <c r="CS139" s="400"/>
      <c r="CT139" s="401"/>
      <c r="CU139" s="400"/>
      <c r="CV139" s="401"/>
      <c r="CW139" s="400"/>
      <c r="CX139" s="401"/>
      <c r="CY139" s="400"/>
      <c r="CZ139" s="401"/>
      <c r="DA139" s="400"/>
      <c r="DB139" s="401"/>
      <c r="DC139" s="400"/>
      <c r="DD139" s="401"/>
      <c r="DE139" s="400"/>
      <c r="DF139" s="401"/>
      <c r="DG139" s="400"/>
      <c r="DH139" s="401"/>
      <c r="DI139" s="400"/>
      <c r="DJ139" s="401"/>
      <c r="DK139" s="400"/>
      <c r="DL139" s="401"/>
      <c r="DM139" s="400"/>
      <c r="DN139" s="401"/>
      <c r="DO139" s="400"/>
      <c r="DP139" s="401"/>
      <c r="DQ139" s="400"/>
      <c r="DR139" s="401"/>
      <c r="DS139" s="400"/>
      <c r="DT139" s="401"/>
      <c r="DU139" s="400"/>
      <c r="DV139" s="401"/>
      <c r="DW139" s="400"/>
      <c r="DX139" s="401"/>
      <c r="DY139" s="400"/>
      <c r="DZ139" s="401"/>
      <c r="EA139" s="400"/>
      <c r="EB139" s="401"/>
      <c r="EC139" s="400"/>
      <c r="ED139" s="401"/>
      <c r="EE139" s="400"/>
      <c r="EF139" s="401"/>
      <c r="EG139" s="400"/>
      <c r="EH139" s="401"/>
      <c r="EI139" s="400"/>
      <c r="EJ139" s="447"/>
      <c r="EK139" s="511"/>
      <c r="EL139" s="514"/>
      <c r="EM139" s="448"/>
      <c r="EN139" s="344"/>
      <c r="EO139" s="345"/>
      <c r="EP139" s="171">
        <f t="shared" ref="EP139:EP202" si="168">Q139</f>
        <v>0</v>
      </c>
      <c r="EQ139" s="171">
        <f t="shared" ref="EQ139:EQ202" si="169">U139+Y139+AC139+AG139+AK139+AO139+AS139+AW139+BA139+BE139+BI139+BM139+BQ139+BU139+BY139+CC139+CG139+CK139+CO139+CS139+CW139+DA139+DE139+DI139+DM139+DQ139+DU139+DY139+EC139+EG139</f>
        <v>0</v>
      </c>
      <c r="ER139" s="171">
        <f t="shared" ref="ER139:ER202" si="170">S139+W139+AA139+AE139+AI139+AM139+AQ139+AU139+AY139+BC139+BG139+BK139+BO139+BS139+BW139+CA139+CE139+CI139+CM139+CQ139+CU139+CY139+DC139+DG139+DK139+DO139+DS139+DW139+EA139+EE139+EI139</f>
        <v>0</v>
      </c>
      <c r="ES139" s="171">
        <f t="shared" ref="ES139:ES202" si="171">R139</f>
        <v>0</v>
      </c>
      <c r="ET139" s="171">
        <f t="shared" ref="ET139:ET202" si="172">V139+Z139+AD139+AH139+AL139+AP139+AT139+AX139+BB139+BF139+BJ139+BN139+BR139+BV139+BZ139+CD139+CH139+CL139+CP139+CT139+CX139+DB139+DF139+DJ139+DN139+DR139+DV139+DZ139+ED139+EH139</f>
        <v>0</v>
      </c>
      <c r="EU139" s="171">
        <f t="shared" ref="EU139:EU202" si="173">T139+X139+AB139+AF139+AJ139+AN139+AR139+AV139+AZ139+BD139+BH139+BL139+BP139+BT139+BX139+CB139+CF139+CJ139+CN139+CR139+CV139+CZ139+DD139+DH139+DL139+DP139+DT139+DX139+EB139+EF139+EJ139</f>
        <v>0</v>
      </c>
      <c r="EV139" s="172">
        <f t="shared" ref="EV139:EV202" si="174">EP139+EQ139+ES139+ET139+ER139+EU139</f>
        <v>0</v>
      </c>
      <c r="EW139" s="127"/>
      <c r="EX139" s="248">
        <f t="shared" si="163"/>
        <v>0</v>
      </c>
      <c r="EY139" s="174">
        <f>(L139*regular)+(M139*Cadeirantee)</f>
        <v>0</v>
      </c>
      <c r="EZ139" s="249">
        <f>SUMIF(FG139:GJ139,"&gt;0")</f>
        <v>0</v>
      </c>
      <c r="FA139" s="249">
        <f>SUMIF(FG139:GJ139,"&lt;0")+SUMIF(GN139:HP139,"&lt;0")</f>
        <v>0</v>
      </c>
      <c r="FB139" s="174">
        <v>0</v>
      </c>
      <c r="FC139" s="126">
        <f>N139*km*'VALORES TABELA'!$B$13</f>
        <v>0</v>
      </c>
      <c r="FD139" s="250">
        <f t="shared" si="164"/>
        <v>0</v>
      </c>
      <c r="FE139" s="105"/>
      <c r="FF139" s="118"/>
      <c r="FG139" s="118"/>
      <c r="FH139" s="118"/>
      <c r="FI139" s="118"/>
      <c r="FJ139" s="118"/>
      <c r="FK139" s="118"/>
      <c r="FL139" s="118"/>
      <c r="FM139" s="118"/>
      <c r="FN139" s="118"/>
      <c r="FO139" s="118"/>
      <c r="FP139" s="118"/>
      <c r="FQ139" s="118"/>
      <c r="FR139" s="118"/>
      <c r="FS139" s="118"/>
      <c r="FT139" s="118"/>
      <c r="FU139" s="118"/>
      <c r="FV139" s="118"/>
      <c r="FW139" s="118"/>
      <c r="FX139" s="118"/>
      <c r="FY139" s="118"/>
      <c r="FZ139" s="118"/>
      <c r="GA139" s="118"/>
      <c r="GB139" s="118"/>
      <c r="GC139" s="118"/>
      <c r="GD139" s="118"/>
      <c r="GE139" s="118"/>
      <c r="GF139" s="118"/>
      <c r="GG139" s="118"/>
      <c r="GH139" s="118"/>
      <c r="GI139" s="118"/>
      <c r="GJ139" s="118"/>
      <c r="GK139" s="252"/>
      <c r="GL139" s="103">
        <f t="shared" ref="GL139:GL202" si="175">IF(J139="ADAPTADO",T139*Cadeirante/30*GM139+S139*Percapita/30*GM139,IF(J139="NORMAL",(S139+T139)*Percapita/30*GM139,IF(J139="CRECHE",0)))*-1</f>
        <v>0</v>
      </c>
      <c r="GM139" s="124"/>
      <c r="GN139" s="104"/>
      <c r="GO139" s="104"/>
      <c r="GP139" s="104"/>
      <c r="GQ139" s="104"/>
      <c r="GR139" s="104"/>
      <c r="GS139" s="104"/>
      <c r="GT139" s="104"/>
      <c r="GU139" s="104"/>
      <c r="GV139" s="104"/>
      <c r="GW139" s="104"/>
      <c r="GX139" s="104"/>
      <c r="GY139" s="104"/>
      <c r="GZ139" s="104"/>
      <c r="HA139" s="104"/>
      <c r="HB139" s="104"/>
      <c r="HC139" s="104"/>
      <c r="HD139" s="104"/>
      <c r="HE139" s="104"/>
      <c r="HF139" s="104"/>
      <c r="HG139" s="104"/>
      <c r="HH139" s="104"/>
      <c r="HI139" s="104"/>
      <c r="HJ139" s="104"/>
      <c r="HK139" s="104"/>
      <c r="HL139" s="104"/>
      <c r="HM139" s="104"/>
      <c r="HN139" s="104"/>
      <c r="HO139" s="104"/>
      <c r="HP139" s="104"/>
      <c r="HQ139" s="64"/>
      <c r="HR139" s="65"/>
      <c r="HS139" s="65"/>
      <c r="HT139" s="65"/>
      <c r="HU139" s="65"/>
      <c r="HV139" s="65"/>
      <c r="HW139" s="105"/>
      <c r="HX139" s="65"/>
      <c r="HY139" s="280">
        <f t="shared" si="165"/>
        <v>0</v>
      </c>
      <c r="HZ139" s="280">
        <f t="shared" si="166"/>
        <v>0</v>
      </c>
      <c r="IA139" s="280">
        <f t="shared" si="167"/>
        <v>0</v>
      </c>
      <c r="IB139" s="65"/>
      <c r="IC139" s="65"/>
    </row>
    <row r="140" spans="1:237" s="106" customFormat="1" ht="22.5" customHeight="1" thickBot="1" x14ac:dyDescent="0.3">
      <c r="A140" s="377" t="s">
        <v>3300</v>
      </c>
      <c r="B140" s="378" t="s">
        <v>3301</v>
      </c>
      <c r="C140" s="379" t="s">
        <v>3193</v>
      </c>
      <c r="D140" s="380" t="s">
        <v>3302</v>
      </c>
      <c r="E140" s="380" t="s">
        <v>3303</v>
      </c>
      <c r="F140" s="381" t="s">
        <v>3181</v>
      </c>
      <c r="G140" s="381" t="s">
        <v>3182</v>
      </c>
      <c r="H140" s="382" t="s">
        <v>2823</v>
      </c>
      <c r="I140" s="383" t="s">
        <v>2823</v>
      </c>
      <c r="J140" s="421" t="s">
        <v>3183</v>
      </c>
      <c r="K140" s="424" t="s">
        <v>60</v>
      </c>
      <c r="L140" s="329">
        <f>CONTINUA!BV140</f>
        <v>0</v>
      </c>
      <c r="M140" s="329">
        <f>CONTINUA!BW140</f>
        <v>0</v>
      </c>
      <c r="N140" s="895"/>
      <c r="O140" s="896" t="s">
        <v>3430</v>
      </c>
      <c r="P140" s="897">
        <v>0</v>
      </c>
      <c r="Q140" s="400"/>
      <c r="R140" s="401"/>
      <c r="S140" s="400"/>
      <c r="T140" s="401"/>
      <c r="U140" s="400"/>
      <c r="V140" s="401"/>
      <c r="W140" s="400"/>
      <c r="X140" s="401"/>
      <c r="Y140" s="400"/>
      <c r="Z140" s="401"/>
      <c r="AA140" s="400"/>
      <c r="AB140" s="401"/>
      <c r="AC140" s="400"/>
      <c r="AD140" s="401"/>
      <c r="AE140" s="400"/>
      <c r="AF140" s="401"/>
      <c r="AG140" s="400"/>
      <c r="AH140" s="401"/>
      <c r="AI140" s="400"/>
      <c r="AJ140" s="401"/>
      <c r="AK140" s="400"/>
      <c r="AL140" s="401"/>
      <c r="AM140" s="400"/>
      <c r="AN140" s="401"/>
      <c r="AO140" s="400"/>
      <c r="AP140" s="401"/>
      <c r="AQ140" s="400"/>
      <c r="AR140" s="401"/>
      <c r="AS140" s="400"/>
      <c r="AT140" s="401"/>
      <c r="AU140" s="400"/>
      <c r="AV140" s="401"/>
      <c r="AW140" s="400"/>
      <c r="AX140" s="401"/>
      <c r="AY140" s="400"/>
      <c r="AZ140" s="401"/>
      <c r="BA140" s="400"/>
      <c r="BB140" s="401"/>
      <c r="BC140" s="400"/>
      <c r="BD140" s="401"/>
      <c r="BE140" s="400"/>
      <c r="BF140" s="401"/>
      <c r="BG140" s="400"/>
      <c r="BH140" s="401"/>
      <c r="BI140" s="400"/>
      <c r="BJ140" s="401"/>
      <c r="BK140" s="400"/>
      <c r="BL140" s="401"/>
      <c r="BM140" s="400"/>
      <c r="BN140" s="401"/>
      <c r="BO140" s="400"/>
      <c r="BP140" s="401"/>
      <c r="BQ140" s="400"/>
      <c r="BR140" s="401"/>
      <c r="BS140" s="400"/>
      <c r="BT140" s="401"/>
      <c r="BU140" s="400"/>
      <c r="BV140" s="401"/>
      <c r="BW140" s="400"/>
      <c r="BX140" s="401"/>
      <c r="BY140" s="400"/>
      <c r="BZ140" s="401"/>
      <c r="CA140" s="400"/>
      <c r="CB140" s="401"/>
      <c r="CC140" s="400"/>
      <c r="CD140" s="401"/>
      <c r="CE140" s="400"/>
      <c r="CF140" s="401"/>
      <c r="CG140" s="400"/>
      <c r="CH140" s="401"/>
      <c r="CI140" s="400"/>
      <c r="CJ140" s="401"/>
      <c r="CK140" s="400"/>
      <c r="CL140" s="401"/>
      <c r="CM140" s="400"/>
      <c r="CN140" s="401"/>
      <c r="CO140" s="400"/>
      <c r="CP140" s="401"/>
      <c r="CQ140" s="400"/>
      <c r="CR140" s="401"/>
      <c r="CS140" s="400"/>
      <c r="CT140" s="401"/>
      <c r="CU140" s="400"/>
      <c r="CV140" s="401"/>
      <c r="CW140" s="400"/>
      <c r="CX140" s="401"/>
      <c r="CY140" s="400"/>
      <c r="CZ140" s="401"/>
      <c r="DA140" s="400"/>
      <c r="DB140" s="401"/>
      <c r="DC140" s="400"/>
      <c r="DD140" s="401"/>
      <c r="DE140" s="400"/>
      <c r="DF140" s="401"/>
      <c r="DG140" s="400"/>
      <c r="DH140" s="401"/>
      <c r="DI140" s="400"/>
      <c r="DJ140" s="401"/>
      <c r="DK140" s="400"/>
      <c r="DL140" s="401"/>
      <c r="DM140" s="400"/>
      <c r="DN140" s="401"/>
      <c r="DO140" s="400"/>
      <c r="DP140" s="401"/>
      <c r="DQ140" s="400"/>
      <c r="DR140" s="401"/>
      <c r="DS140" s="400"/>
      <c r="DT140" s="401"/>
      <c r="DU140" s="400"/>
      <c r="DV140" s="401"/>
      <c r="DW140" s="400"/>
      <c r="DX140" s="401"/>
      <c r="DY140" s="400"/>
      <c r="DZ140" s="401"/>
      <c r="EA140" s="400"/>
      <c r="EB140" s="401"/>
      <c r="EC140" s="400"/>
      <c r="ED140" s="401"/>
      <c r="EE140" s="400"/>
      <c r="EF140" s="401"/>
      <c r="EG140" s="400"/>
      <c r="EH140" s="401"/>
      <c r="EI140" s="400"/>
      <c r="EJ140" s="447"/>
      <c r="EK140" s="512"/>
      <c r="EL140" s="515"/>
      <c r="EM140" s="450"/>
      <c r="EN140" s="348"/>
      <c r="EO140" s="348"/>
      <c r="EP140" s="179">
        <f t="shared" si="168"/>
        <v>0</v>
      </c>
      <c r="EQ140" s="179">
        <f t="shared" si="169"/>
        <v>0</v>
      </c>
      <c r="ER140" s="179">
        <f t="shared" si="170"/>
        <v>0</v>
      </c>
      <c r="ES140" s="179">
        <f t="shared" si="171"/>
        <v>0</v>
      </c>
      <c r="ET140" s="179">
        <f t="shared" si="172"/>
        <v>0</v>
      </c>
      <c r="EU140" s="179">
        <f t="shared" si="173"/>
        <v>0</v>
      </c>
      <c r="EV140" s="172">
        <f t="shared" si="174"/>
        <v>0</v>
      </c>
      <c r="EW140" s="253"/>
      <c r="EX140" s="254">
        <v>0</v>
      </c>
      <c r="EY140" s="180">
        <v>0</v>
      </c>
      <c r="EZ140" s="255">
        <v>0</v>
      </c>
      <c r="FA140" s="255">
        <v>0</v>
      </c>
      <c r="FB140" s="180">
        <f>SUM(FF140:GI140)/2</f>
        <v>0</v>
      </c>
      <c r="FC140" s="256">
        <f>N140*km*'VALORES TABELA'!$B$13</f>
        <v>0</v>
      </c>
      <c r="FD140" s="250">
        <f t="shared" si="164"/>
        <v>0</v>
      </c>
      <c r="FE140" s="257"/>
      <c r="FF140" s="181">
        <f>((Q140+S140)*Percapita)+((R140+T140)*Cadeirante)</f>
        <v>0</v>
      </c>
      <c r="FG140" s="181">
        <f>((U140+W140)*Percapita/30*FG$4)+((V140+X140)*Cadeirante/30*FG$4)</f>
        <v>0</v>
      </c>
      <c r="FH140" s="181">
        <f>((Y140+AA140)*Percapita/30*FH$4)+((Z140+AB140)*Cadeirante/30*FH$4)</f>
        <v>0</v>
      </c>
      <c r="FI140" s="181">
        <f>((AC140+AE140)*Percapita/30*FI$4)+((AD140+AF140)*Cadeirante/30*FI$4)</f>
        <v>0</v>
      </c>
      <c r="FJ140" s="181">
        <f>((AG140+AI140)*Percapita/30*FJ$4)+((AH140+AJ140)*Cadeirante/30*FJ$4)</f>
        <v>0</v>
      </c>
      <c r="FK140" s="181">
        <f>((AK140+AM140)*Percapita/30*FK$4)+((AL140+AN140)*Cadeirante/30*FK$4)</f>
        <v>0</v>
      </c>
      <c r="FL140" s="181">
        <f>((AO140+AQ140)*Percapita/30*FL$4)+((AP140+AR140)*Cadeirante/30*FL$4)</f>
        <v>0</v>
      </c>
      <c r="FM140" s="181">
        <f>((AS140+AU140)*Percapita/30*FM$4)+((AT140+AV140)*Cadeirante/30*FM$4)</f>
        <v>0</v>
      </c>
      <c r="FN140" s="181">
        <f>((AW140+AY140)*Percapita/30*FN$4)+((AX140+AZ140)*Cadeirante/30*FN$4)</f>
        <v>0</v>
      </c>
      <c r="FO140" s="181">
        <f>((BA140+BC140)*Percapita/30*FO$4)+((BB140+BD140)*Cadeirante/30*FO$4)</f>
        <v>0</v>
      </c>
      <c r="FP140" s="181">
        <f>((BE140+BG140)*Percapita/30*FP$4)+((BF140+BH140)*Cadeirante/30*FP$4)</f>
        <v>0</v>
      </c>
      <c r="FQ140" s="181">
        <f>((BI140+BK140)*Percapita/30*FQ$4)+((BJ140+BL140)*Cadeirante/30*FQ$4)</f>
        <v>0</v>
      </c>
      <c r="FR140" s="181">
        <f>((BM140+BO140)*Percapita/30*FR$4)+((BN140+BP140)*Cadeirante/30*FR$4)</f>
        <v>0</v>
      </c>
      <c r="FS140" s="181">
        <f>((BQ140+BS140)*Percapita/30*FS$4)+((BR140+BT140)*Cadeirante/30*FS$4)</f>
        <v>0</v>
      </c>
      <c r="FT140" s="181">
        <f>((BU140+BW140)*Percapita/30*FT$4)+((BV140+BX140)*Cadeirante/30*FT$4)</f>
        <v>0</v>
      </c>
      <c r="FU140" s="181">
        <f>((BY140+CA140)*Percapita/30*FU$4)+((BZ140+CB140)*Cadeirante/30*FU$4)</f>
        <v>0</v>
      </c>
      <c r="FV140" s="181">
        <f>((CC140+CE140)*Percapita/30*FV$4)+((CD140+CF140)*Cadeirante/30*FV$4)</f>
        <v>0</v>
      </c>
      <c r="FW140" s="181">
        <f>((CG140+CI140)*Percapita/30*FW$4)+((CI140+CK140)*Cadeirante/30*FW$4)</f>
        <v>0</v>
      </c>
      <c r="FX140" s="181">
        <f>((CK140+CM140)*Percapita/30*FX$4)+((CL140+CN140)*Cadeirante/30*FX$4)</f>
        <v>0</v>
      </c>
      <c r="FY140" s="181">
        <f>((CO140+CQ140)*Percapita/30*FY$4)+((CP140+CR140)*Cadeirante/30*FY$4)</f>
        <v>0</v>
      </c>
      <c r="FZ140" s="181">
        <f>((CS140+CU140)*Percapita/30*FZ$4)+((CT140+CV140)*Cadeirante/30*FZ$4)</f>
        <v>0</v>
      </c>
      <c r="GA140" s="181">
        <f>((CW140+CY140)*Percapita/30*GA$4)+((CX140+CZ140)*Cadeirante/30*GA$4)</f>
        <v>0</v>
      </c>
      <c r="GB140" s="181">
        <f>((DA140+DC140)*Percapita/30*GB$4)+((DB140+DD140)*Cadeirante/30*GB$4)</f>
        <v>0</v>
      </c>
      <c r="GC140" s="181">
        <f>((DE140+DG140)*Percapita/30*GC$4)+((DF140+DH140)*Cadeirante/30*GC$4)</f>
        <v>0</v>
      </c>
      <c r="GD140" s="181">
        <f>((DI140+DK140)*Percapita/30*GD$4)+((DJ140+DL140)*Cadeirante/30*GD$4)</f>
        <v>0</v>
      </c>
      <c r="GE140" s="181">
        <f>((DM140+DO140)*Percapita/30*GE$4)+((DN140+DP140)*Cadeirante/30*GE$4)</f>
        <v>0</v>
      </c>
      <c r="GF140" s="181">
        <f>((DQ140+DS140)*Percapita/30*GF$4)+((DR140+DT140)*Cadeirante/30*GF$4)</f>
        <v>0</v>
      </c>
      <c r="GG140" s="181">
        <f>((DU140+DW140)*Percapita/30*GG$4)+((DV140+DX140)*Cadeirante/30*GG$4)</f>
        <v>0</v>
      </c>
      <c r="GH140" s="181">
        <f>((DY140+EA140)*Percapita/30*GH$4)+((DZ140+EB140)*Cadeirante/30*GH$4)</f>
        <v>0</v>
      </c>
      <c r="GI140" s="181">
        <f>((EC140+EE140)*Percapita/30*GI$4)+((ED140+EF140)*Cadeirante/30*GI$4)</f>
        <v>0</v>
      </c>
      <c r="GJ140" s="181">
        <f>((EG140+EI140)*Percapita)+((EH140+EJ140)*Cadeirante)</f>
        <v>0</v>
      </c>
      <c r="GK140" s="258"/>
      <c r="GL140" s="103">
        <f t="shared" si="175"/>
        <v>0</v>
      </c>
      <c r="GM140" s="124"/>
      <c r="GN140" s="182"/>
      <c r="GO140" s="182"/>
      <c r="GP140" s="182"/>
      <c r="GQ140" s="182"/>
      <c r="GR140" s="182"/>
      <c r="GS140" s="182"/>
      <c r="GT140" s="182"/>
      <c r="GU140" s="182"/>
      <c r="GV140" s="182"/>
      <c r="GW140" s="182"/>
      <c r="GX140" s="182"/>
      <c r="GY140" s="182"/>
      <c r="GZ140" s="182"/>
      <c r="HA140" s="182"/>
      <c r="HB140" s="182"/>
      <c r="HC140" s="182"/>
      <c r="HD140" s="182"/>
      <c r="HE140" s="182"/>
      <c r="HF140" s="182"/>
      <c r="HG140" s="182"/>
      <c r="HH140" s="182"/>
      <c r="HI140" s="182"/>
      <c r="HJ140" s="182"/>
      <c r="HK140" s="182"/>
      <c r="HL140" s="182"/>
      <c r="HM140" s="182"/>
      <c r="HN140" s="182"/>
      <c r="HO140" s="182"/>
      <c r="HP140" s="259"/>
      <c r="HQ140" s="64"/>
      <c r="HW140" s="257"/>
      <c r="HY140" s="280">
        <f t="shared" si="165"/>
        <v>0</v>
      </c>
      <c r="HZ140" s="280">
        <f t="shared" si="166"/>
        <v>0</v>
      </c>
      <c r="IA140" s="280">
        <f t="shared" si="167"/>
        <v>0</v>
      </c>
    </row>
    <row r="141" spans="1:237" s="106" customFormat="1" ht="22.5" customHeight="1" x14ac:dyDescent="0.25">
      <c r="A141" t="s">
        <v>3304</v>
      </c>
      <c r="B141" s="522" t="s">
        <v>3305</v>
      </c>
      <c r="C141" s="523">
        <v>1</v>
      </c>
      <c r="D141" s="524" t="s">
        <v>3306</v>
      </c>
      <c r="E141" s="524" t="s">
        <v>3307</v>
      </c>
      <c r="F141" s="525" t="s">
        <v>3181</v>
      </c>
      <c r="G141" s="525" t="s">
        <v>3182</v>
      </c>
      <c r="H141" s="350" t="s">
        <v>2824</v>
      </c>
      <c r="I141" s="351" t="s">
        <v>2824</v>
      </c>
      <c r="J141" s="409" t="s">
        <v>3183</v>
      </c>
      <c r="K141" s="410" t="s">
        <v>3184</v>
      </c>
      <c r="L141" s="329">
        <f>CONTINUA!BV141</f>
        <v>0</v>
      </c>
      <c r="M141" s="329">
        <f>CONTINUA!BW141</f>
        <v>0</v>
      </c>
      <c r="N141" s="895"/>
      <c r="O141" s="896" t="s">
        <v>3431</v>
      </c>
      <c r="P141" s="897">
        <v>0</v>
      </c>
      <c r="Q141" s="400"/>
      <c r="R141" s="401"/>
      <c r="S141" s="400"/>
      <c r="T141" s="401"/>
      <c r="U141" s="400"/>
      <c r="V141" s="401"/>
      <c r="W141" s="400"/>
      <c r="X141" s="401"/>
      <c r="Y141" s="400"/>
      <c r="Z141" s="401"/>
      <c r="AA141" s="400"/>
      <c r="AB141" s="401"/>
      <c r="AC141" s="400"/>
      <c r="AD141" s="401"/>
      <c r="AE141" s="400"/>
      <c r="AF141" s="401"/>
      <c r="AG141" s="400"/>
      <c r="AH141" s="401"/>
      <c r="AI141" s="400"/>
      <c r="AJ141" s="401"/>
      <c r="AK141" s="400"/>
      <c r="AL141" s="401"/>
      <c r="AM141" s="400"/>
      <c r="AN141" s="401"/>
      <c r="AO141" s="400"/>
      <c r="AP141" s="401"/>
      <c r="AQ141" s="400"/>
      <c r="AR141" s="401"/>
      <c r="AS141" s="400"/>
      <c r="AT141" s="401"/>
      <c r="AU141" s="400"/>
      <c r="AV141" s="401"/>
      <c r="AW141" s="400"/>
      <c r="AX141" s="401"/>
      <c r="AY141" s="400"/>
      <c r="AZ141" s="401"/>
      <c r="BA141" s="400"/>
      <c r="BB141" s="401"/>
      <c r="BC141" s="400"/>
      <c r="BD141" s="401"/>
      <c r="BE141" s="400"/>
      <c r="BF141" s="401"/>
      <c r="BG141" s="400"/>
      <c r="BH141" s="401"/>
      <c r="BI141" s="400"/>
      <c r="BJ141" s="401"/>
      <c r="BK141" s="400"/>
      <c r="BL141" s="401"/>
      <c r="BM141" s="400"/>
      <c r="BN141" s="401"/>
      <c r="BO141" s="400"/>
      <c r="BP141" s="401"/>
      <c r="BQ141" s="400"/>
      <c r="BR141" s="401"/>
      <c r="BS141" s="400"/>
      <c r="BT141" s="401"/>
      <c r="BU141" s="400"/>
      <c r="BV141" s="401"/>
      <c r="BW141" s="400"/>
      <c r="BX141" s="401"/>
      <c r="BY141" s="400"/>
      <c r="BZ141" s="401"/>
      <c r="CA141" s="400"/>
      <c r="CB141" s="401"/>
      <c r="CC141" s="400"/>
      <c r="CD141" s="401"/>
      <c r="CE141" s="400"/>
      <c r="CF141" s="401"/>
      <c r="CG141" s="400"/>
      <c r="CH141" s="401"/>
      <c r="CI141" s="400"/>
      <c r="CJ141" s="401"/>
      <c r="CK141" s="400"/>
      <c r="CL141" s="401"/>
      <c r="CM141" s="400"/>
      <c r="CN141" s="401"/>
      <c r="CO141" s="400"/>
      <c r="CP141" s="401"/>
      <c r="CQ141" s="400"/>
      <c r="CR141" s="401"/>
      <c r="CS141" s="400"/>
      <c r="CT141" s="401"/>
      <c r="CU141" s="400"/>
      <c r="CV141" s="401"/>
      <c r="CW141" s="400"/>
      <c r="CX141" s="401"/>
      <c r="CY141" s="400"/>
      <c r="CZ141" s="401"/>
      <c r="DA141" s="400"/>
      <c r="DB141" s="401"/>
      <c r="DC141" s="400"/>
      <c r="DD141" s="401"/>
      <c r="DE141" s="400"/>
      <c r="DF141" s="401"/>
      <c r="DG141" s="400"/>
      <c r="DH141" s="401"/>
      <c r="DI141" s="400"/>
      <c r="DJ141" s="401"/>
      <c r="DK141" s="400"/>
      <c r="DL141" s="401"/>
      <c r="DM141" s="400"/>
      <c r="DN141" s="401"/>
      <c r="DO141" s="400"/>
      <c r="DP141" s="401"/>
      <c r="DQ141" s="400"/>
      <c r="DR141" s="401"/>
      <c r="DS141" s="400"/>
      <c r="DT141" s="401"/>
      <c r="DU141" s="400"/>
      <c r="DV141" s="401"/>
      <c r="DW141" s="400"/>
      <c r="DX141" s="401"/>
      <c r="DY141" s="400"/>
      <c r="DZ141" s="401"/>
      <c r="EA141" s="400"/>
      <c r="EB141" s="401"/>
      <c r="EC141" s="400"/>
      <c r="ED141" s="401"/>
      <c r="EE141" s="400"/>
      <c r="EF141" s="401"/>
      <c r="EG141" s="400"/>
      <c r="EH141" s="401"/>
      <c r="EI141" s="400"/>
      <c r="EJ141" s="447"/>
      <c r="EK141" s="510"/>
      <c r="EL141" s="513"/>
      <c r="EM141" s="520"/>
      <c r="EN141" s="520"/>
      <c r="EO141" s="520"/>
      <c r="EP141" s="171">
        <f t="shared" si="168"/>
        <v>0</v>
      </c>
      <c r="EQ141" s="171">
        <f t="shared" si="169"/>
        <v>0</v>
      </c>
      <c r="ER141" s="171">
        <f t="shared" si="170"/>
        <v>0</v>
      </c>
      <c r="ES141" s="171">
        <f t="shared" si="171"/>
        <v>0</v>
      </c>
      <c r="ET141" s="171">
        <f t="shared" si="172"/>
        <v>0</v>
      </c>
      <c r="EU141" s="171">
        <f t="shared" si="173"/>
        <v>0</v>
      </c>
      <c r="EV141" s="172">
        <f t="shared" si="174"/>
        <v>0</v>
      </c>
      <c r="EW141" s="367">
        <f>IF(C141=4,IF(MAX(Q141:EJ143)&gt;0,(Especiall/30*(IF(($G141-$F141)=($G$5-$F$5),30,IF(DAY($G141)=31,($G141-$F141),($G141-$F141)+1)))),0),0)</f>
        <v>0</v>
      </c>
      <c r="EX141" s="248">
        <f t="shared" ref="EX141:EX144" si="176">FF141</f>
        <v>12500.51</v>
      </c>
      <c r="EY141" s="174">
        <f>(L141*regular)+(M141*Cadeirantee)</f>
        <v>0</v>
      </c>
      <c r="EZ141" s="249">
        <f>SUMIF(FG141:GJ141,"&gt;0")</f>
        <v>0</v>
      </c>
      <c r="FA141" s="249">
        <f>SUMIF(FG141:GJ141,"&lt;0")+SUMIF(GN141:HP141,"&lt;0")</f>
        <v>0</v>
      </c>
      <c r="FB141" s="174">
        <v>0</v>
      </c>
      <c r="FC141" s="175">
        <f>N141*km*'VALORES TABELA'!$B$13</f>
        <v>0</v>
      </c>
      <c r="FD141" s="250">
        <f>GL141</f>
        <v>0</v>
      </c>
      <c r="FE141" s="176">
        <f>(EW141+EW142+EW143+EW144+EX141+EX142+EX143+EX144+EY141+EY142+EY143+EY144+EY145+EZ141+EZ142+EZ143+EZ144+FA141+FA142+FA143+FA144+FC141+FC142+FC143+FC144+HY141-HZ141-IA141+FD141+FD142+FD143+FD144+FB145)</f>
        <v>12500.51</v>
      </c>
      <c r="FF141" s="177">
        <f>IF(C141=4,SUM(Q141+Q142+Q143+S141+S142+S143)*Percapita/30*FF$4+(R141+R142+R143+T141+T142+T143)*Cadeirante/30*FF$4,IF(C141=3,IF(Q144+S144=10,Fixo/30*FF$4+(Q141+Q142+Q143+S141+S142+S143)*Percapita/30*FF$4+(R144+T144)*Cadeirante/30*FF$4,IF(Q144+S144&lt;=9,(Q144+S144)*Crechee/30*FF$4)+(R144+T144)*Cadeirante/30*FF$4+(Q141+Q142+Q143+S141+S142+S143)*Percapita/30*FF$4)+IF(Q144+S144&gt;=11,Fixo/30*FF$4+(Q144+S144-10)*Crechee/30*FF$4,0),IF(C141=2,IF(R141+R142+R143+R144+T141+T142+T143+T144=1,Cadeirante/30*FF$4,IF(R141+R142+R143+R144+T141+T142+T143+T144=2,Fixo/30*FF$4,IF(R141+R142+R143+R144+T141+T142+T143+T144&gt;2,Fixo/30*FF$4+(R141+R142+R143+R144+T141+T142+T143+T144-2)*Cadeirante/30*FF$4)))+(Q141+Q142+Q143+S141+S142+S143)*Percapita/30*FF$4+(Q144+S144)*Crechee/30*FF$4,IF(C141=1,IF(Q141+Q142+Q143+R141+R142+R143+S141+S142+S143+T141+T142+T143&lt;=15,(Q141+Q142+Q143+S141+S142+S143)*Percapita/30*FF$4,IF(Q141+Q142+Q143+R141+R142+R143+S141+S142+S143+T141+T142+T143&gt;=16,Fixo/30*FF$4+(Q141+Q142+Q143+R141+R142+R143+S141+S142+S143+T141+T142-16)*Percapita/30*FF$4))))))</f>
        <v>12500.51</v>
      </c>
      <c r="FG141" s="177">
        <f>IF(C141=4,SUM(U141+U142+U143+W141+W142+W143)*Percapita/30*FG$4+(V141+V142+V143+X141+X142+X143)*Cadeirante/30*FG$4,IF(C141=3,IF(U144+W144=10,Fixo/30*FG$4+(U141+U142+U143+W141+W142+W143)*Percapita/30*FG$4+(V144+X144)*Cadeirante/30*FG$4,IF(U144+W144&lt;=9,(U144+W144)*Crechee/30*FG$4)+(V144+X144)*Cadeirante/30*FG$4+(U141+U142+U143+W141+W142+W143)*Percapita/30*FG$4)+IF(U144+W144&gt;=11,Fixo/30*FG$4+(U144+W144-10)*Crechee/30*FG$4,0),IF(C141=2,IF(V141+V142+V143+V144+X141+X142+X143+X144=1,Cadeirante/30*FG$4,IF(V141+V142+V143+V144+X141+X142+X143+X144=2,Fixo/30*FG$4,IF(V141+V142+V143+V144+X141+X142+X143+X144&gt;2,Fixo/30*FG$4+(V141+V142+V143+V144+X141+X142+X143+X144-2)*Cadeirante/30*FG$4)))+(U141+U142+U143+W141+W142+W143)*Percapita/30*FG$4+(U144+W144)*Crechee/30*FG$4,IF(C141=1,IF(U141+U142+U143+V141+V142+V143+W141+W142+W143+X141+X142+X143&lt;=15,(U141+U142+U143+W141+W142+W143)*Percapita/30*FG$4,IF(U141+U142+U143+V141+V142+V143+W141+W142+W143+X141+X142+X143&gt;=16,Fixo/30*FG$4+(U141+U142+U143+V141+V142+V143+W141+W142+W143+X141+X142-16)*Percapita/30*FG$4))))))</f>
        <v>0</v>
      </c>
      <c r="FH141" s="177">
        <f>IF(C141=4,SUM(Y141+Y142+Y143+AA141+AA142+AA143)*Percapita/30*FH$4+(Z141+Z142+Z143+AB141+AB142+AB143)*Cadeirante/30*FH$4,IF(C141=3,IF(Y144+AA144=10,Fixo/30*FH$4+(Y141+Y142+Y143+AA141+AA142+AA143)*Percapita/30*FH$4+(Z144+AB144)*Cadeirante/30*FH$4,IF(Y144+AA144&lt;=9,(Y144+AA144)*Crechee/30*FH$4)+(Z144+AB144)*Cadeirante/30*FH$4+(Y141+Y142+Y143+AA141+AA142+AA143)*Percapita/30*FH$4)+IF(Y144+AA144&gt;=11,Fixo/30*FH$4+(Y144+AA144-10)*Crechee/30*FH$4,0),IF(C141=2,IF(Z141+Z142+Z143+Z144+AB141+AB142+AB143+AB144=1,Cadeirante/30*FH$4,IF(Z141+Z142+Z143+Z144+AB141+AB142+AB143+AB144=2,Fixo/30*FH$4,IF(Z141+Z142+Z143+Z144+AB141+AB142+AB143+AB144&gt;2,Fixo/30*FH$4+(Z141+Z142+Z143+Z144+AB141+AB142+AB143+AB144-2)*Cadeirante/30*FH$4)))+(Y141+Y142+Y143+AA141+AA142+AA143)*Percapita/30*FH$4+(Y144+AA144)*Crechee/30*FH$4,IF(C141=1,IF(Y141+Y142+Y143+Z141+Z142+Z143+AA141+AA142+AA143+AB141+AB142+AB143&lt;=15,(Y141+Y142+Y143+AA141+AA142+AA143)*Percapita/30*FH$4,IF(Y141+Y142+Y143+Z141+Z142+Z143+AA141+AA142+AA143+AB141+AB142+AB143&gt;=16,Fixo/30*FH$4+(Y141+Y142+Y143+Z141+Z142+Z143+AA141+AA142+AA143+AB141+AB142-16)*Percapita/30*FH$4))))))</f>
        <v>0</v>
      </c>
      <c r="FI141" s="177">
        <f>IF(C141=4,SUM(AC141+AC142+AC143+AE141+AE142+AE143)*Percapita/30*FI$4+(AD141+AD142+AD143+AF141+AF142+AF143)*Cadeirante/30*FI$4,IF(C141=3,IF(AC144+AE144=10,Fixo/30*FI$4+(AC141+AC142+AC143+AE141+AE142+AE143)*Percapita/30*FI$4+(AD144+AF144)*Cadeirante/30*FI$4,IF(AC144+AE144&lt;=9,(AC144+AE144)*Crechee/30*FI$4)+(AD144+AF144)*Cadeirante/30*FI$4+(AC141+AC142+AC143+AE141+AE142+AE143)*Percapita/30*FI$4)+IF(AC144+AE144&gt;=11,Fixo/30*FI$4+(AC144+AE144-10)*Crechee/30*FI$4,0),IF(C141=2,IF(AD141+AD142+AD143+AD144+AF141+AF142+AF143+AF144=1,Cadeirante/30*FI$4,IF(AD141+AD142+AD143+AD144+AF141+AF142+AF143+AF144=2,Fixo/30*FI$4,IF(AD141+AD142+AD143+AD144+AF141+AF142+AF143+AF144&gt;2,Fixo/30*FI$4+(AD141+AD142+AD143+AD144+AF141+AF142+AF143+AF144-2)*Cadeirante/30*FI$4)))+(AC141+AC142+AC143+AE141+AE142+AE143)*Percapita/30*FI$4+(AC144+AE144)*Crechee/30*FI$4,IF(C141=1,IF(AC141+AC142+AC143+AD141+AD142+AD143+AE141+AE142+AE143+AF141+AF142+AF143&lt;=15,(AC141+AC142+AC143+AE141+AE142+AE143)*Percapita/30*FI$4,IF(AC141+AC142+AC143+AD141+AD142+AD143+AE141+AE142+AE143+AF141+AF142+AF143&gt;=16,Fixo/30*FI$4+(AC141+AC142+AC143+AD141+AD142+AD143+AE141+AE142+AE143+AF141+AF142-16)*Percapita/30*FI$4))))))</f>
        <v>0</v>
      </c>
      <c r="FJ141" s="177">
        <f>IF(C141=4,SUM(AG141+AG142+AG143+AI141+AI142+AI143)*Percapita/30*FJ$4+(AH141+AH142+AH143+AJ141+AJ142+AJ143)*Cadeirante/30*FJ$4,IF(C141=3,IF(AG144+AI144=10,Fixo/30*FJ$4+(AG141+AG142+AG143+AI141+AI142+AI143)*Percapita/30*FJ$4+(AH144+AJ144)*Cadeirante/30*FJ$4,IF(AG144+AI144&lt;=9,(AG144+AI144)*Crechee/30*FJ$4)+(AH144+AJ144)*Cadeirante/30*FJ$4+(AG141+AG142+AG143+AI141+AI142+AI143)*Percapita/30*FJ$4)+IF(AG144+AI144&gt;=11,Fixo/30*FJ$4+(AG144+AI144-10)*Crechee/30*FJ$4,0),IF(C141=2,IF(AH141+AH142+AH143+AH144+AJ141+AJ142+AJ143+AJ144=1,Cadeirante/30*FJ$4,IF(AH141+AH142+AH143+AH144+AJ141+AJ142+AJ143+AJ144=2,Fixo/30*FJ$4,IF(AH141+AH142+AH143+AH144+AJ141+AJ142+AJ143+AJ144&gt;2,Fixo/30*FJ$4+(AH141+AH142+AH143+AH144+AJ141+AJ142+AJ143+AJ144-2)*Cadeirante/30*FJ$4)))+(AG141+AG142+AG143+AI141+AI142+AI143)*Percapita/30*FJ$4+(AG144+AI144)*Crechee/30*FJ$4,IF(C141=1,IF(AG141+AG142+AG143+AH141+AH142+AH143+AI141+AI142+AI143+AJ141+AJ142+AJ143&lt;=15,(AG141+AG142+AG143+AI141+AI142+AI143)*Percapita/30*FJ$4,IF(AG141+AG142+AG143+AH141+AH142+AH143+AI141+AI142+AI143+AJ141+AJ142+AJ143&gt;=16,Fixo/30*FJ$4+(AG141+AG142+AG143+AH141+AH142+AH143+AI141+AI142+AI143+AJ141+AJ142-16)*Percapita/30*FJ$4))))))</f>
        <v>0</v>
      </c>
      <c r="FK141" s="177">
        <f>IF(C141=4,SUM(AK141+AK142+AK143+AM141+AM142+AM143)*Percapita/30*FK$4+(AL141+AL142+AL143+AN141+AN142+AN143)*Cadeirante/30*FK$4,IF(C141=3,IF(AK144+AM144=10,Fixo/30*FK$4+(AK141+AK142+AK143+AM141+AM142+AM143)*Percapita/30*FK$4+(AL144+AN144)*Cadeirante/30*FK$4,IF(AK144+AM144&lt;=9,(AK144+AM144)*Crechee/30*FK$4)+(AL144+AN144)*Cadeirante/30*FK$4+(AK141+AK142+AK143+AM141+AM142+AM143)*Percapita/30*FK$4)+IF(AK144+AM144&gt;=11,Fixo/30*FK$4+(AK144+AM144-10)*Crechee/30*FK$4,0),IF(C141=2,IF(AL141+AL142+AL143+AL144+AN141+AN142+AN143+AN144=1,Cadeirante/30*FK$4,IF(AL141+AL142+AL143+AL144+AN141+AN142+AN143+AN144=2,Fixo/30*FK$4,IF(AL141+AL142+AL143+AL144+AN141+AN142+AN143+AN144&gt;2,Fixo/30*FK$4+(AL141+AL142+AL143+AL144+AN141+AN142+AN143+AN144-2)*Cadeirante/30*FK$4)))+(AK141+AK142+AK143+AM141+AM142+AM143)*Percapita/30*FK$4+(AK144+AM144)*Crechee/30*FK$4,IF(C141=1,IF(AK141+AK142+AK143+AL141+AL142+AL143+AM141+AM142+AM143+AN141+AN142+AN143&lt;=15,(AK141+AK142+AK143+AM141+AM142+AM143)*Percapita/30*FK$4,IF(AK141+AK142+AK143+AL141+AL142+AL143+AM141+AM142+AM143+AN141+AN142+AN143&gt;=16,Fixo/30*FK$4+(AK141+AK142+AK143+AL141+AL142+AL143+AM141+AM142+AM143+AN141+AN142-16)*Percapita/30*FK$4))))))</f>
        <v>0</v>
      </c>
      <c r="FL141" s="177">
        <f>IF(C141=4,SUM(AO141+AO142+AO143+AQ141+AQ142+AQ143)*Percapita/30*FL$4+(AP141+AP142+AP143+AR141+AR142+AR143)*Cadeirante/30*FL$4,IF(C141=3,IF(AO144+AQ144=10,Fixo/30*FL$4+(AO141+AO142+AO143+AQ141+AQ142+AQ143)*Percapita/30*FL$4+(AP144+AR144)*Cadeirante/30*FL$4,IF(AO144+AQ144&lt;=9,(AO144+AQ144)*Crechee/30*FL$4)+(AP144+AR144)*Cadeirante/30*FL$4+(AO141+AO142+AO143+AQ141+AQ142+AQ143)*Percapita/30*FL$4)+IF(AO144+AQ144&gt;=11,Fixo/30*FL$4+(AO144+AQ144-10)*Crechee/30*FL$4,0),IF(C141=2,IF(AP141+AP142+AP143+AP144+AR141+AR142+AR143+AR144=1,Cadeirante/30*FL$4,IF(AP141+AP142+AP143+AP144+AR141+AR142+AR143+AR144=2,Fixo/30*FL$4,IF(AP141+AP142+AP143+AP144+AR141+AR142+AR143+AR144&gt;2,Fixo/30*FL$4+(AP141+AP142+AP143+AP144+AR141+AR142+AR143+AR144-2)*Cadeirante/30*FL$4)))+(AO141+AO142+AO143+AQ141+AQ142+AQ143)*Percapita/30*FL$4+(AO144+AQ144)*Crechee/30*FL$4,IF(C141=1,IF(AO141+AO142+AO143+AP141+AP142+AP143+AQ141+AQ142+AQ143+AR141+AR142+AR143&lt;=15,(AO141+AO142+AO143+AQ141+AQ142+AQ143)*Percapita/30*FL$4,IF(AO141+AO142+AO143+AP141+AP142+AP143+AQ141+AQ142+AQ143+AR141+AR142+AR143&gt;=16,Fixo/30*FL$4+(AO141+AO142+AO143+AP141+AP142+AP143+AQ141+AQ142+AQ143+AR141+AR142-16)*Percapita/30*FL$4))))))</f>
        <v>0</v>
      </c>
      <c r="FM141" s="177">
        <f>IF(C141=4,SUM(AS141+AS142+AS143+AU141+AU142+AU143)*Percapita/30*FM$4+(AT141+AT142+AT143+AV141+AV142+AV143)*Cadeirante/30*FM$4,IF(C141=3,IF(AS144+AU144=10,Fixo/30*FM$4+(AS141+AS142+AS143+AU141+AU142+AU143)*Percapita/30*FM$4+(AT144+AV144)*Cadeirante/30*FM$4,IF(AS144+AU144&lt;=9,(AS144+AU144)*Crechee/30*FM$4)+(AT144+AV144)*Cadeirante/30*FM$4+(AS141+AS142+AS143+AU141+AU142+AU143)*Percapita/30*FM$4)+IF(AS144+AU144&gt;=11,Fixo/30*FM$4+(AS144+AU144-10)*Crechee/30*FM$4,0),IF(C141=2,IF(AT141+AT142+AT143+AT144+AV141+AV142+AV143+AV144=1,Cadeirante/30*FM$4,IF(AT141+AT142+AT143+AT144+AV141+AV142+AV143+AV144=2,Fixo/30*FM$4,IF(AT141+AT142+AT143+AT144+AV141+AV142+AV143+AV144&gt;2,Fixo/30*FM$4+(AT141+AT142+AT143+AT144+AV141+AV142+AV143+AV144-2)*Cadeirante/30*FM$4)))+(AS141+AS142+AS143+AU141+AU142+AU143)*Percapita/30*FM$4+(AS144+AU144)*Crechee/30*FM$4,IF(C141=1,IF(AS141+AS142+AS143+AT141+AT142+AT143+AU141+AU142+AU143+AV141+AV142+AV143&lt;=15,(AS141+AS142+AS143+AU141+AU142+AU143)*Percapita/30*FM$4,IF(AS141+AS142+AS143+AT141+AT142+AT143+AU141+AU142+AU143+AV141+AV142+AV143&gt;=16,Fixo/30*FM$4+(AS141+AS142+AS143+AT141+AT142+AT143+AU141+AU142+AU143+AV141+AV142-16)*Percapita/30*FM$4))))))</f>
        <v>0</v>
      </c>
      <c r="FN141" s="177">
        <f>IF(C141=4,SUM(AW141+AW142+AW143+AY141+AY142+AY143)*Percapita/30*FN$4+(AX141+AX142+AX143+AZ141+AZ142+AZ143)*Cadeirante/30*FN$4,IF(C141=3,IF(AW144+AY144=10,Fixo/30*FN$4+(AW141+AW142+AW143+AY141+AY142+AY143)*Percapita/30*FN$4+(AX144+AZ144)*Cadeirante/30*FN$4,IF(AW144+AY144&lt;=9,(AW144+AY144)*Crechee/30*FN$4)+(AX144+AZ144)*Cadeirante/30*FN$4+(AW141+AW142+AW143+AY141+AY142+AY143)*Percapita/30*FN$4)+IF(AW144+AY144&gt;=11,Fixo/30*FN$4+(AW144+AY144-10)*Crechee/30*FN$4,0),IF(C141=2,IF(AX141+AX142+AX143+AX144+AZ141+AZ142+AZ143+AZ144=1,Cadeirante/30*FN$4,IF(AX141+AX142+AX143+AX144+AZ141+AZ142+AZ143+AZ144=2,Fixo/30*FN$4,IF(AX141+AX142+AX143+AX144+AZ141+AZ142+AZ143+AZ144&gt;2,Fixo/30*FN$4+(AX141+AX142+AX143+AX144+AZ141+AZ142+AZ143+AZ144-2)*Cadeirante/30*FN$4)))+(AW141+AW142+AW143+AY141+AY142+AY143)*Percapita/30*FN$4+(AW144+AY144)*Crechee/30*FN$4,IF(C141=1,IF(AW141+AW142+AW143+AX141+AX142+AX143+AY141+AY142+AY143+AZ141+AZ142+AZ143&lt;=15,(AW141+AW142+AW143+AY141+AY142+AY143)*Percapita/30*FN$4,IF(AW141+AW142+AW143+AX141+AX142+AX143+AY141+AY142+AY143+AZ141+AZ142+AZ143&gt;=16,Fixo/30*FN$4+(AW141+AW142+AW143+AX141+AX142+AX143+AY141+AY142+AY143+AZ141+AZ142-16)*Percapita/30*FN$4))))))</f>
        <v>0</v>
      </c>
      <c r="FO141" s="177">
        <f>IF(C141=4,SUM(BA141+BA142+BA143+BC141+BC142+BC143)*Percapita/30*FO$4+(BB141+BB142+BB143+BD141+BD142+BD143)*Cadeirante/30*FO$4,IF(C141=3,IF(BA144+BC144=10,Fixo/30*FO$4+(BA141+BA142+BA143+BC141+BC142+BC143)*Percapita/30*FO$4+(BB144+BD144)*Cadeirante/30*FO$4,IF(BA144+BC144&lt;=9,(BA144+BC144)*Crechee/30*FO$4)+(BB144+BD144)*Cadeirante/30*FO$4+(BA141+BA142+BA143+BC141+BC142+BC143)*Percapita/30*FO$4)+IF(BA144+BC144&gt;=11,Fixo/30*FO$4+(BA144+BC144-10)*Crechee/30*FO$4,0),IF(C141=2,IF(BB141+BB142+BB143+BB144+BD141+BD142+BD143+BD144=1,Cadeirante/30*FO$4,IF(BB141+BB142+BB143+BB144+BD141+BD142+BD143+BD144=2,Fixo/30*FO$4,IF(BB141+BB142+BB143+BB144+BD141+BD142+BD143+BD144&gt;2,Fixo/30*FO$4+(BB141+BB142+BB143+BB144+BD141+BD142+BD143+BD144-2)*Cadeirante/30*FO$4)))+(BA141+BA142+BA143+BC141+BC142+BC143)*Percapita/30*FO$4+(BA144+BC144)*Crechee/30*FO$4,IF(C141=1,IF(BA141+BA142+BA143+BB141+BB142+BB143+BC141+BC142+BC143+BD141+BD142+BD143&lt;=15,(BA141+BA142+BA143+BC141+BC142+BC143)*Percapita/30*FO$4,IF(BA141+BA142+BA143+BB141+BB142+BB143+BC141+BC142+BC143+BD141+BD142+BD143&gt;=16,Fixo/30*FO$4+(BA141+BA142+BA143+BB141+BB142+BB143+BC141+BC142+BC143+BD141+BD142-16)*Percapita/30*FO$4))))))</f>
        <v>0</v>
      </c>
      <c r="FP141" s="177">
        <f>IF(C141=4,SUM(BE141+BE142+BE143+BG141+BG142+BG143)*Percapita/30*FP$4+(BF141+BF142+BF143+BH141+BH142+BH143)*Cadeirante/30*FP$4,IF(C141=3,IF(BE144+BG144=10,Fixo/30*FP$4+(BE141+BE142+BE143+BG141+BG142+BG143)*Percapita/30*FP$4+(BF144+BH144)*Cadeirante/30*FP$4,IF(BE144+BG144&lt;=9,(BE144+BG144)*Crechee/30*FP$4)+(BF144+BH144)*Cadeirante/30*FP$4+(BE141+BE142+BE143+BG141+BG142+BG143)*Percapita/30*FP$4)+IF(BE144+BG144&gt;=11,Fixo/30*FP$4+(BE144+BG144-10)*Crechee/30*FP$4,0),IF(C141=2,IF(BF141+BF142+BF143+BF144+BH141+BH142+BH143+BH144=1,Cadeirante/30*FP$4,IF(BF141+BF142+BF143+BF144+BH141+BH142+BH143+BH144=2,Fixo/30*FP$4,IF(BF141+BF142+BF143+BF144+BH141+BH142+BH143+BH144&gt;2,Fixo/30*FP$4+(BF141+BF142+BF143+BF144+BH141+BH142+BH143+BH144-2)*Cadeirante/30*FP$4)))+(BE141+BE142+BE143+BG141+BG142+BG143)*Percapita/30*FP$4+(BE144+BG144)*Crechee/30*FP$4,IF(C141=1,IF(BE141+BE142+BE143+BF141+BF142+BF143+BG141+BG142+BG143+BH141+BH142+BH143&lt;=15,(BE141+BE142+BE143+BG141+BG142+BG143)*Percapita/30*FP$4,IF(BE141+BE142+BE143+BF141+BF142+BF143+BG141+BG142+BG143+BH141+BH142+BH143&gt;=16,Fixo/30*FP$4+(BE141+BE142+BE143+BF141+BF142+BF143+BG141+BG142+BG143+BH141+BH142-16)*Percapita/30*FP$4))))))</f>
        <v>0</v>
      </c>
      <c r="FQ141" s="177">
        <f>IF(C141=4,SUM(BI141+BI142+BI143+BK141+BK142+BK143)*Percapita/30*FQ$4+(BJ141+BJ142+BJ143+BL141+BL142+BL143)*Cadeirante/30*FQ$4,IF(C141=3,IF(BI144+BK144=10,Fixo/30*FQ$4+(BI141+BI142+BI143+BK141+BK142+BK143)*Percapita/30*FQ$4+(BJ144+BL144)*Cadeirante/30*FQ$4,IF(BI144+BK144&lt;=9,(BI144+BK144)*Crechee/30*FQ$4)+(BJ144+BL144)*Cadeirante/30*FQ$4+(BI141+BI142+BI143+BK141+BK142+BK143)*Percapita/30*FQ$4)+IF(BI144+BK144&gt;=11,Fixo/30*FQ$4+(BI144+BK144-10)*Crechee/30*FQ$4,0),IF(C141=2,IF(BJ141+BJ142+BJ143+BJ144+BL141+BL142+BL143+BL144=1,Cadeirante/30*FQ$4,IF(BJ141+BJ142+BJ143+BJ144+BL141+BL142+BL143+BL144=2,Fixo/30*FQ$4,IF(BJ141+BJ142+BJ143+BJ144+BL141+BL142+BL143+BL144&gt;2,Fixo/30*FQ$4+(BJ141+BJ142+BJ143+BJ144+BL141+BL142+BL143+BL144-2)*Cadeirante/30*FQ$4)))+(BI141+BI142+BI143+BK141+BK142+BK143)*Percapita/30*FQ$4+(BI144+BK144)*Crechee/30*FQ$4,IF(C141=1,IF(BI141+BI142+BI143+BJ141+BJ142+BJ143+BK141+BK142+BK143+BL141+BL142+BL143&lt;=15,(BI141+BI142+BI143+BK141+BK142+BK143)*Percapita/30*FQ$4,IF(BI141+BI142+BI143+BJ141+BJ142+BJ143+BK141+BK142+BK143+BL141+BL142+BL143&gt;=16,Fixo/30*FQ$4+(BI141+BI142+BI143+BJ141+BJ142+BJ143+BK141+BK142+BK143+BL141+BL142-16)*Percapita/30*FQ$4))))))</f>
        <v>0</v>
      </c>
      <c r="FR141" s="177">
        <f>IF(C141=4,SUM(BM141+BM142+BM143+BO141+BO142+BO143)*Percapita/30*FR$4+(BN141+BN142+BN143+BP141+BP142+BP143)*Cadeirante/30*FR$4,IF(C141=3,IF(BM144+BO144=10,Fixo/30*FR$4+(BM141+BM142+BM143+BO141+BO142+BO143)*Percapita/30*FR$4+(BN144+BP144)*Cadeirante/30*FR$4,IF(BM144+BO144&lt;=9,(BM144+BO144)*Crechee/30*FR$4)+(BN144+BP144)*Cadeirante/30*FR$4+(BM141+BM142+BM143+BO141+BO142+BO143)*Percapita/30*FR$4)+IF(BM144+BO144&gt;=11,Fixo/30*FR$4+(BM144+BO144-10)*Crechee/30*FR$4,0),IF(C141=2,IF(BN141+BN142+BN143+BN144+BP141+BP142+BP143+BP144=1,Cadeirante/30*FR$4,IF(BN141+BN142+BN143+BN144+BP141+BP142+BP143+BP144=2,Fixo/30*FR$4,IF(BN141+BN142+BN143+BN144+BP141+BP142+BP143+BP144&gt;2,Fixo/30*FR$4+(BN141+BN142+BN143+BN144+BP141+BP142+BP143+BP144-2)*Cadeirante/30*FR$4)))+(BM141+BM142+BM143+BO141+BO142+BO143)*Percapita/30*FR$4+(BM144+BO144)*Crechee/30*FR$4,IF(C141=1,IF(BM141+BM142+BM143+BN141+BN142+BN143+BO141+BO142+BO143+BP141+BP142+BP143&lt;=15,(BM141+BM142+BM143+BO141+BO142+BO143)*Percapita/30*FR$4,IF(BM141+BM142+BM143+BN141+BN142+BN143+BO141+BO142+BO143+BP141+BP142+BP143&gt;=16,Fixo/30*FR$4+(BM141+BM142+BM143+BN141+BN142+BN143+BO141+BO142+BO143+BP141+BP142-16)*Percapita/30*FR$4))))))</f>
        <v>0</v>
      </c>
      <c r="FS141" s="177">
        <f>IF(C141=4,SUM(BQ141+BQ142+BQ143+BS141+BS142+BS143)*Percapita/30*FS$4+(BR141+BR142+BR143+BT141+BT142+BT143)*Cadeirante/30*FS$4,IF(C141=3,IF(BQ144+BS144=10,Fixo/30*FS$4+(BQ141+BQ142+BQ143+BS141+BS142+BS143)*Percapita/30*FS$4+(BR144+BT144)*Cadeirante/30*FS$4,IF(BQ144+BS144&lt;=9,(BQ144+BS144)*Crechee/30*FS$4)+(BR144+BT144)*Cadeirante/30*FS$4+(BQ141+BQ142+BQ143+BS141+BS142+BS143)*Percapita/30*FS$4)+IF(BQ144+BS144&gt;=11,Fixo/30*FS$4+(BQ144+BS144-10)*Crechee/30*FS$4,0),IF(C141=2,IF(BR141+BR142+BR143+BR144+BT141+BT142+BT143+BT144=1,Cadeirante/30*FS$4,IF(BR141+BR142+BR143+BR144+BT141+BT142+BT143+BT144=2,Fixo/30*FS$4,IF(BR141+BR142+BR143+BR144+BT141+BT142+BT143+BT144&gt;2,Fixo/30*FS$4+(BR141+BR142+BR143+BR144+BT141+BT142+BT143+BT144-2)*Cadeirante/30*FS$4)))+(BQ141+BQ142+BQ143+BS141+BS142+BS143)*Percapita/30*FS$4+(BQ144+BS144)*Crechee/30*FS$4,IF(C141=1,IF(BQ141+BQ142+BQ143+BR141+BR142+BR143+BS141+BS142+BS143+BT141+BT142+BT143&lt;=15,(BQ141+BQ142+BQ143+BS141+BS142+BS143)*Percapita/30*FS$4,IF(BQ141+BQ142+BQ143+BR141+BR142+BR143+BS141+BS142+BS143+BT141+BT142+BT143&gt;=16,Fixo/30*FS$4+(BQ141+BQ142+BQ143+BR141+BR142+BR143+BS141+BS142+BS143+BT141+BT142-16)*Percapita/30*FS$4))))))</f>
        <v>0</v>
      </c>
      <c r="FT141" s="177">
        <f>IF(C141=4,SUM(BU141+BU142+BU143+BW141+BW142+BW143)*Percapita/30*FT$4+(BV141+BV142+BV143+BX141+BX142+BX143)*Cadeirante/30*FT$4,IF(C141=3,IF(BU144+BW144=10,Fixo/30*FT$4+(BU141+BU142+BU143+BW141+BW142+BW143)*Percapita/30*FT$4+(BV144+BX144)*Cadeirante/30*FT$4,IF(BU144+BW144&lt;=9,(BU144+BW144)*Crechee/30*FT$4)+(BV144+BX144)*Cadeirante/30*FT$4+(BU141+BU142+BU143+BW141+BW142+BW143)*Percapita/30*FT$4)+IF(BU144+BW144&gt;=11,Fixo/30*FT$4+(BU144+BW144-10)*Crechee/30*FT$4,0),IF(C141=2,IF(BV141+BV142+BV143+BV144+BX141+BX142+BX143+BX144=1,Cadeirante/30*FT$4,IF(BV141+BV142+BV143+BV144+BX141+BX142+BX143+BX144=2,Fixo/30*FT$4,IF(BV141+BV142+BV143+BV144+BX141+BX142+BX143+BX144&gt;2,Fixo/30*FT$4+(BV141+BV142+BV143+BV144+BX141+BX142+BX143+BX144-2)*Cadeirante/30*FT$4)))+(BU141+BU142+BU143+BW141+BW142+BW143)*Percapita/30*FT$4+(BU144+BW144)*Crechee/30*FT$4,IF(C141=1,IF(BU141+BU142+BU143+BV141+BV142+BV143+BW141+BW142+BW143+BX141+BX142+BX143&lt;=15,(BU141+BU142+BU143+BW141+BW142+BW143)*Percapita/30*FT$4,IF(BU141+BU142+BU143+BV141+BV142+BV143+BW141+BW142+BW143+BX141+BX142+BX143&gt;=16,Fixo/30*FT$4+(BU141+BU142+BU143+BV141+BV142+BV143+BW141+BW142+BW143+BX141+BX142-16)*Percapita/30*FT$4))))))</f>
        <v>0</v>
      </c>
      <c r="FU141" s="177">
        <f>IF(C141=4,SUM(BY141+BY142+BY143+CA141+CA142+CA143)*Percapita/30*FU$4+(BZ141+BZ142+BZ143+CB141+CB142+CB143)*Cadeirante/30*FU$4,IF(C141=3,IF(BY144+CA144=10,Fixo/30*FU$4+(BY141+BY142+BY143+CA141+CA142+CA143)*Percapita/30*FU$4+(BZ144+CB144)*Cadeirante/30*FU$4,IF(BY144+CA144&lt;=9,(BY144+CA144)*Crechee/30*FU$4)+(BZ144+CB144)*Cadeirante/30*FU$4+(BY141+BY142+BY143+CA141+CA142+CA143)*Percapita/30*FU$4)+IF(BY144+CA144&gt;=11,Fixo/30*FU$4+(BY144+CA144-10)*Crechee/30*FU$4,0),IF(C141=2,IF(BZ141+BZ142+BZ143+BZ144+CB141+CB142+CB143+CB144=1,Cadeirante/30*FU$4,IF(BZ141+BZ142+BZ143+BZ144+CB141+CB142+CB143+CB144=2,Fixo/30*FU$4,IF(BZ141+BZ142+BZ143+BZ144+CB141+CB142+CB143+CB144&gt;2,Fixo/30*FU$4+(BZ141+BZ142+BZ143+BZ144+CB141+CB142+CB143+CB144-2)*Cadeirante/30*FU$4)))+(BY141+BY142+BY143+CA141+CA142+CA143)*Percapita/30*FU$4+(BY144+CA144)*Crechee/30*FU$4,IF(C141=1,IF(BY141+BY142+BY143+BZ141+BZ142+BZ143+CA141+CA142+CA143+CB141+CB142+CB143&lt;=15,(BY141+BY142+BY143+CA141+CA142+CA143)*Percapita/30*FU$4,IF(BY141+BY142+BY143+BZ141+BZ142+BZ143+CA141+CA142+CA143+CB141+CB142+CB143&gt;=16,Fixo/30*FU$4+(BY141+BY142+BY143+BZ141+BZ142+BZ143+CA141+CA142+CA143+CB141+CB142-16)*Percapita/30*FU$4))))))</f>
        <v>0</v>
      </c>
      <c r="FV141" s="177">
        <f>IF(C141=4,SUM(CC141+CC142+CC143+CE141+CE142+CE143)*Percapita/30*FV$4+(CD141+CD142+CD143+CF141+CF142+CF143)*Cadeirante/30*FV$4,IF(C141=3,IF(CC144+CE144=10,Fixo/30*FV$4+(CC141+CC142+CC143+CE141+CE142+CE143)*Percapita/30*FV$4+(CD144+CF144)*Cadeirante/30*FV$4,IF(CC144+CE144&lt;=9,(CC144+CE144)*Crechee/30*FV$4)+(CD144+CF144)*Cadeirante/30*FV$4+(CC141+CC142+CC143+CE141+CE142+CE143)*Percapita/30*FV$4)+IF(CC144+CE144&gt;=11,Fixo/30*FV$4+(CC144+CE144-10)*Crechee/30*FV$4,0),IF(C141=2,IF(CD141+CD142+CD143+CD144+CF141+CF142+CF143+CF144=1,Cadeirante/30*FV$4,IF(CD141+CD142+CD143+CD144+CF141+CF142+CF143+CF144=2,Fixo/30*FV$4,IF(CD141+CD142+CD143+CD144+CF141+CF142+CF143+CF144&gt;2,Fixo/30*FV$4+(CD141+CD142+CD143+CD144+CF141+CF142+CF143+CF144-2)*Cadeirante/30*FV$4)))+(CC141+CC142+CC143+CE141+CE142+CE143)*Percapita/30*FV$4+(CC144+CE144)*Crechee/30*FV$4,IF(C141=1,IF(CC141+CC142+CC143+CD141+CD142+CD143+CE141+CE142+CE143+CF141+CF142+CF143&lt;=15,(CC141+CC142+CC143+CE141+CE142+CE143)*Percapita/30*FV$4,IF(CC141+CC142+CC143+CD141+CD142+CD143+CE141+CE142+CE143+CF141+CF142+CF143&gt;=16,Fixo/30*FV$4+(CC141+CC142+CC143+CD141+CD142+CD143+CE141+CE142+CE143+CF141+CF142-16)*Percapita/30*FV$4))))))</f>
        <v>0</v>
      </c>
      <c r="FW141" s="177">
        <f>IF(C141=4,SUM(CG141+CG142+CG143+CI141+CI142+CI143)*Percapita/30*FW$4+(CH141+CH142+CH143+CJ141+CJ142+CJ143)*Cadeirante/30*FW$4,IF(C141=3,IF(CG144+CI144=10,Fixo/30*FW$4+(CG141+CG142+CG143+CI141+CI142+CI143)*Percapita/30*FW$4+(CH144+CJ144)*Cadeirante/30*FW$4,IF(CG144+CI144&lt;=9,(CG144+CI144)*Crechee/30*FW$4)+(CH144+CJ144)*Cadeirante/30*FW$4+(CG141+CG142+CG143+CI141+CI142+CI143)*Percapita/30*FW$4)+IF(CG144+CI144&gt;=11,Fixo/30*FW$4+(CG144+CI144-10)*Crechee/30*FW$4,0),IF(C141=2,IF(CH141+CH142+CH143+CH144+CJ141+CJ142+CJ143+CJ144=1,Cadeirante/30*FW$4,IF(CH141+CH142+CH143+CH144+CJ141+CJ142+CJ143+CJ144=2,Fixo/30*FW$4,IF(CH141+CH142+CH143+CH144+CJ141+CJ142+CJ143+CJ144&gt;2,Fixo/30*FW$4+(CH141+CH142+CH143+CH144+CJ141+CJ142+CJ143+CJ144-2)*Cadeirante/30*FW$4)))+(CG141+CG142+CG143+CI141+CI142+CI143)*Percapita/30*FW$4+(CG144+CI144)*Crechee/30*FW$4,IF(C141=1,IF(CG141+CG142+CG143+CH141+CH142+CH143+CI141+CI142+CI143+CJ141+CJ142+CJ143&lt;=15,(CG141+CG142+CG143+CI141+CI142+CI143)*Percapita/30*FW$4,IF(CG141+CG142+CG143+CH141+CH142+CH143+CI141+CI142+CI143+CJ141+CJ142+CJ143&gt;=16,Fixo/30*FW$4+(CG141+CG142+CG143+CH141+CH142+CH143+CI141+CI142+CI143+CJ141+CJ142-16)*Percapita/30*FW$4))))))</f>
        <v>0</v>
      </c>
      <c r="FX141" s="177">
        <f>IF(C141=4,SUM(CK141+CK142+CK143+CM141+CM142+CM143)*Percapita/30*FX$4+(CL141+CL142+CL143+CN141+CN142+CN143)*Cadeirante/30*FX$4,IF(C141=3,IF(CK144+CM144=10,Fixo/30*FX$4+(CK141+CK142+CK143+CM141+CM142+CM143)*Percapita/30*FX$4+(CL144+CN144)*Cadeirante/30*FX$4,IF(CK144+CM144&lt;=9,(CK144+CM144)*Crechee/30*FX$4)+(CL144+CN144)*Cadeirante/30*FX$4+(CK141+CK142+CK143+CM141+CM142+CM143)*Percapita/30*FX$4)+IF(CK144+CM144&gt;=11,Fixo/30*FX$4+(CK144+CM144-10)*Crechee/30*FX$4,0),IF(C141=2,IF(CL141+CL142+CL143+CL144+CN141+CN142+CN143+CN144=1,Cadeirante/30*FX$4,IF(CL141+CL142+CL143+CL144+CN141+CN142+CN143+CN144=2,Fixo/30*FX$4,IF(CL141+CL142+CL143+CL144+CN141+CN142+CN143+CN144&gt;2,Fixo/30*FX$4+(CL141+CL142+CL143+CL144+CN141+CN142+CN143+CN144-2)*Cadeirante/30*FX$4)))+(CK141+CK142+CK143+CM141+CM142+CM143)*Percapita/30*FX$4+(CK144+CM144)*Crechee/30*FX$4,IF(C141=1,IF(CK141+CK142+CK143+CL141+CL142+CL143+CM141+CM142+CM143+CN141+CN142+CN143&lt;=15,(CK141+CK142+CK143+CM141+CM142+CM143)*Percapita/30*FX$4,IF(CK141+CK142+CK143+CL141+CL142+CL143+CM141+CM142+CM143+CN141+CN142+CN143&gt;=16,Fixo/30*FX$4+(CK141+CK142+CK143+CL141+CL142+CL143+CM141+CM142+CM143+CN141+CN142-16)*Percapita/30*FX$4))))))</f>
        <v>0</v>
      </c>
      <c r="FY141" s="177">
        <f>IF(C141=4,SUM(CO141+CO142+CO143+CQ141+CQ142+CQ143)*Percapita/30*FY$4+(CP141+CP142+CP143+CR141+CR142+CR143)*Cadeirante/30*FY$4,IF(C141=3,IF(CO144+CQ144=10,Fixo/30*FY$4+(CO141+CO142+CO143+CQ141+CQ142+CQ143)*Percapita/30*FY$4+(CP144+CR144)*Cadeirante/30*FY$4,IF(CO144+CQ144&lt;=9,(CO144+CQ144)*Crechee/30*FY$4)+(CP144+CR144)*Cadeirante/30*FY$4+(CO141+CO142+CO143+CQ141+CQ142+CQ143)*Percapita/30*FY$4)+IF(CO144+CQ144&gt;=11,Fixo/30*FY$4+(CO144+CQ144-10)*Crechee/30*FY$4,0),IF(C141=2,IF(CP141+CP142+CP143+CP144+CR141+CR142+CR143+CR144=1,Cadeirante/30*FY$4,IF(CP141+CP142+CP143+CP144+CR141+CR142+CR143+CR144=2,Fixo/30*FY$4,IF(CP141+CP142+CP143+CP144+CR141+CR142+CR143+CR144&gt;2,Fixo/30*FY$4+(CP141+CP142+CP143+CP144+CR141+CR142+CR143+CR144-2)*Cadeirante/30*FY$4)))+(CO141+CO142+CO143+CQ141+CQ142+CQ143)*Percapita/30*FY$4+(CO144+CQ144)*Crechee/30*FY$4,IF(C141=1,IF(CO141+CO142+CO143+CP141+CP142+CP143+CQ141+CQ142+CQ143+CR141+CR142+CR143&lt;=15,(CO141+CO142+CO143+CQ141+CQ142+CQ143)*Percapita/30*FY$4,IF(CO141+CO142+CO143+CP141+CP142+CP143+CQ141+CQ142+CQ143+CR141+CR142+CR143&gt;=16,Fixo/30*FY$4+(CO141+CO142+CO143+CP141+CP142+CP143+CQ141+CQ142+CQ143+CR141+CR142-16)*Percapita/30*FY$4))))))</f>
        <v>0</v>
      </c>
      <c r="FZ141" s="177">
        <f>IF(C141=4,SUM(CS141+CS142+CS143+CU141+CU142+CU143)*Percapita/30*FZ$4+(CT141+CT142+CT143+CV141+CV142+CV143)*Cadeirante/30*FZ$4,IF(C141=3,IF(CS144+CU144=10,Fixo/30*FZ$4+(CS141+CS142+CS143+CU141+CU142+CU143)*Percapita/30*FZ$4+(CT144+CV144)*Cadeirante/30*FZ$4,IF(CS144+CU144&lt;=9,(CS144+CU144)*Crechee/30*FZ$4)+(CT144+CV144)*Cadeirante/30*FZ$4+(CS141+CS142+CS143+CU141+CU142+CU143)*Percapita/30*FZ$4)+IF(CS144+CU144&gt;=11,Fixo/30*FZ$4+(CS144+CU144-10)*Crechee/30*FZ$4,0),IF(C141=2,IF(CT141+CT142+CT143+CT144+CV141+CV142+CV143+CV144=1,Cadeirante/30*FZ$4,IF(CT141+CT142+CT143+CT144+CV141+CV142+CV143+CV144=2,Fixo/30*FZ$4,IF(CT141+CT142+CT143+CT144+CV141+CV142+CV143+CV144&gt;2,Fixo/30*FZ$4+(CT141+CT142+CT143+CT144+CV141+CV142+CV143+CV144-2)*Cadeirante/30*FZ$4)))+(CS141+CS142+CS143+CU141+CU142+CU143)*Percapita/30*FZ$4+(CS144+CU144)*Crechee/30*FZ$4,IF(C141=1,IF(CS141+CS142+CS143+CT141+CT142+CT143+CU141+CU142+CU143+CV141+CV142+CV143&lt;=15,(CS141+CS142+CS143+CU141+CU142+CU143)*Percapita/30*FZ$4,IF(CS141+CS142+CS143+CT141+CT142+CT143+CU141+CU142+CU143+CV141+CV142+CV143&gt;=16,Fixo/30*FZ$4+(CS141+CS142+CS143+CT141+CT142+CT143+CU141+CU142+CU143+CV141+CV142-16)*Percapita/30*FZ$4))))))</f>
        <v>0</v>
      </c>
      <c r="GA141" s="177">
        <f>IF(C141=4,SUM(CW141+CW142+CW143+CY141+CY142+CY143)*Percapita/30*GA$4+(CX141+CX142+CX143+CZ141+CZ142+CZ143)*Cadeirante/30*GA$4,IF(C141=3,IF(CW144+CY144=10,Fixo/30*GA$4+(CW141+CW142+CW143+CY141+CY142+CY143)*Percapita/30*GA$4+(CX144+CZ144)*Cadeirante/30*GA$4,IF(CW144+CY144&lt;=9,(CW144+CY144)*Crechee/30*GA$4)+(CX144+CZ144)*Cadeirante/30*GA$4+(CW141+CW142+CW143+CY141+CY142+CY143)*Percapita/30*GA$4)+IF(CW144+CY144&gt;=11,Fixo/30*GA$4+(CW144+CY144-10)*Crechee/30*GA$4,0),IF(C141=2,IF(CX141+CX142+CX143+CX144+CZ141+CZ142+CZ143+CZ144=1,Cadeirante/30*GA$4,IF(CX141+CX142+CX143+CX144+CZ141+CZ142+CZ143+CZ144=2,Fixo/30*GA$4,IF(CX141+CX142+CX143+CX144+CZ141+CZ142+CZ143+CZ144&gt;2,Fixo/30*GA$4+(CX141+CX142+CX143+CX144+CZ141+CZ142+CZ143+CZ144-2)*Cadeirante/30*GA$4)))+(CW141+CW142+CW143+CY141+CY142+CY143)*Percapita/30*GA$4+(CW144+CY144)*Crechee/30*GA$4,IF(C141=1,IF(CW141+CW142+CW143+CX141+CX142+CX143+CY141+CY142+CY143+CZ141+CZ142+CZ143&lt;=15,(CW141+CW142+CW143+CY141+CY142+CY143)*Percapita/30*GA$4,IF(CW141+CW142+CW143+CX141+CX142+CX143+CY141+CY142+CY143+CZ141+CZ142+CZ143&gt;=16,Fixo/30*GA$4+(CW141+CW142+CW143+CX141+CX142+CX143+CY141+CY142+CY143+CZ141+CZ142-16)*Percapita/30*GA$4))))))</f>
        <v>0</v>
      </c>
      <c r="GB141" s="177">
        <f>IF(C141=4,SUM(DA141+DA142+DA143+DC141+DC142+DC143)*Percapita/30*GB$4+(DB141+DB142+DB143+DD141+DD142+DD143)*Cadeirante/30*GB$4,IF(C141=3,IF(DA144+DC144=10,Fixo/30*GB$4+(DA141+DA142+DA143+DC141+DC142+DC143)*Percapita/30*GB$4+(DB144+DD144)*Cadeirante/30*GB$4,IF(DA144+DC144&lt;=9,(DA144+DC144)*Crechee/30*GB$4)+(DB144+DD144)*Cadeirante/30*GB$4+(DA141+DA142+DA143+DC141+DC142+DC143)*Percapita/30*GB$4)+IF(DA144+DC144&gt;=11,Fixo/30*GB$4+(DA144+DC144-10)*Crechee/30*GB$4,0),IF(C141=2,IF(DB141+DB142+DB143+DB144+DD141+DD142+DD143+DD144=1,Cadeirante/30*GB$4,IF(DB141+DB142+DB143+DB144+DD141+DD142+DD143+DD144=2,Fixo/30*GB$4,IF(DB141+DB142+DB143+DB144+DD141+DD142+DD143+DD144&gt;2,Fixo/30*GB$4+(DB141+DB142+DB143+DB144+DD141+DD142+DD143+DD144-2)*Cadeirante/30*GB$4)))+(DA141+DA142+DA143+DC141+DC142+DC143)*Percapita/30*GB$4+(DA144+DC144)*Crechee/30*GB$4,IF(C141=1,IF(DA141+DA142+DA143+DB141+DB142+DB143+DC141+DC142+DC143+DD141+DD142+DD143&lt;=15,(DA141+DA142+DA143+DC141+DC142+DC143)*Percapita/30*GB$4,IF(DA141+DA142+DA143+DB141+DB142+DB143+DC141+DC142+DC143+DD141+DD142+DD143&gt;=16,Fixo/30*GB$4+(DA141+DA142+DA143+DB141+DB142+DB143+DC141+DC142+DC143+DD141+DD142-16)*Percapita/30*GB$4))))))</f>
        <v>0</v>
      </c>
      <c r="GC141" s="177">
        <f>IF(C141=4,SUM(DE141+DE142+DE143+DG141+DG142+DG143)*Percapita/30*GC$4+(DF141+DF142+DF143+DH141+DH142+DH143)*Cadeirante/30*GC$4,IF(C141=3,IF(DE144+DG144=10,Fixo/30*GC$4+(DE141+DE142+DE143+DG141+DG142+DG143)*Percapita/30*GC$4+(DF144+DH144)*Cadeirante/30*GC$4,IF(DE144+DG144&lt;=9,(DE144+DG144)*Crechee/30*GC$4)+(DF144+DH144)*Cadeirante/30*GC$4+(DE141+DE142+DE143+DG141+DG142+DG143)*Percapita/30*GC$4)+IF(DE144+DG144&gt;=11,Fixo/30*GC$4+(DE144+DG144-10)*Crechee/30*GC$4,0),IF(C141=2,IF(DF141+DF142+DF143+DF144+DH141+DH142+DH143+DH144=1,Cadeirante/30*GC$4,IF(DF141+DF142+DF143+DF144+DH141+DH142+DH143+DH144=2,Fixo/30*GC$4,IF(DF141+DF142+DF143+DF144+DH141+DH142+DH143+DH144&gt;2,Fixo/30*GC$4+(DF141+DF142+DF143+DF144+DH141+DH142+DH143+DH144-2)*Cadeirante/30*GC$4)))+(DE141+DE142+DE143+DG141+DG142+DG143)*Percapita/30*GC$4+(DE144+DG144)*Crechee/30*GC$4,IF(C141=1,IF(DE141+DE142+DE143+DF141+DF142+DF143+DG141+DG142+DG143+DH141+DH142+DH143&lt;=15,(DE141+DE142+DE143+DG141+DG142+DG143)*Percapita/30*GC$4,IF(DE141+DE142+DE143+DF141+DF142+DF143+DG141+DG142+DG143+DH141+DH142+DH143&gt;=16,Fixo/30*GC$4+(DE141+DE142+DE143+DF141+DF142+DF143+DG141+DG142+DG143+DH141+DH142-16)*Percapita/30*GC$4))))))</f>
        <v>0</v>
      </c>
      <c r="GD141" s="177">
        <f>IF(C141=4,SUM(DI141+DI142+DI143+DK141+DK142+DK143)*Percapita/30*GD$4+(DJ141+DJ142+DJ143+DL141+DL142+DL143)*Cadeirante/30*GD$4,IF(C141=3,IF(DI144+DK144=10,Fixo/30*GD$4+(DI141+DI142+DI143+DK141+DK142+DK143)*Percapita/30*GD$4+(DJ144+DL144)*Cadeirante/30*GD$4,IF(DI144+DK144&lt;=9,(DI144+DK144)*Crechee/30*GD$4)+(DJ144+DL144)*Cadeirante/30*GD$4+(DI141+DI142+DI143+DK141+DK142+DK143)*Percapita/30*GD$4)+IF(DI144+DK144&gt;=11,Fixo/30*GD$4+(DI144+DK144-10)*Crechee/30*GD$4,0),IF(C141=2,IF(DJ141+DJ142+DJ143+DJ144+DL141+DL142+DL143+DL144=1,Cadeirante/30*GD$4,IF(DJ141+DJ142+DJ143+DJ144+DL141+DL142+DL143+DL144=2,Fixo/30*GD$4,IF(DJ141+DJ142+DJ143+DJ144+DL141+DL142+DL143+DL144&gt;2,Fixo/30*GD$4+(DJ141+DJ142+DJ143+DJ144+DL141+DL142+DL143+DL144-2)*Cadeirante/30*GD$4)))+(DI141+DI142+DI143+DK141+DK142+DK143)*Percapita/30*GD$4+(DI144+DK144)*Crechee/30*GD$4,IF(C141=1,IF(DI141+DI142+DI143+DJ141+DJ142+DJ143+DK141+DK142+DK143+DL141+DL142+DL143&lt;=15,(DI141+DI142+DI143+DK141+DK142+DK143)*Percapita/30*GD$4,IF(DI141+DI142+DI143+DJ141+DJ142+DJ143+DK141+DK142+DK143+DL141+DL142+DL143&gt;=16,Fixo/30*GD$4+(DI141+DI142+DI143+DJ141+DJ142+DJ143+DK141+DK142+DK143+DL141+DL142-16)*Percapita/30*GD$4))))))</f>
        <v>0</v>
      </c>
      <c r="GE141" s="177">
        <f>IF(C141=4,SUM(DM141+DM142+DM143+DO141+DO142+DO143)*Percapita/30*GE$4+(DN141+DN142+DN143+DP141+DP142+DP143)*Cadeirante/30*GE$4,IF(C141=3,IF(DM144+DO144=10,Fixo/30*GE$4+(DM141+DM142+DM143+DO141+DO142+DO143)*Percapita/30*GE$4+(DN144+DP144)*Cadeirante/30*GE$4,IF(DM144+DO144&lt;=9,(DM144+DO144)*Crechee/30*GE$4)+(DN144+DP144)*Cadeirante/30*GE$4+(DM141+DM142+DM143+DO141+DO142+DO143)*Percapita/30*GE$4)+IF(DM144+DO144&gt;=11,Fixo/30*GE$4+(DM144+DO144-10)*Crechee/30*GE$4,0),IF(C141=2,IF(DN141+DN142+DN143+DN144+DP141+DP142+DP143+DP144=1,Cadeirante/30*GE$4,IF(DN141+DN142+DN143+DN144+DP141+DP142+DP143+DP144=2,Fixo/30*GE$4,IF(DN141+DN142+DN143+DN144+DP141+DP142+DP143+DP144&gt;2,Fixo/30*GE$4+(DN141+DN142+DN143+DN144+DP141+DP142+DP143+DP144-2)*Cadeirante/30*GE$4)))+(DM141+DM142+DM143+DO141+DO142+DO143)*Percapita/30*GE$4+(DM144+DO144)*Crechee/30*GE$4,IF(C141=1,IF(DM141+DM142+DM143+DN141+DN142+DN143+DO141+DO142+DO143+DP141+DP142+DP143&lt;=15,(DM141+DM142+DM143+DO141+DO142+DO143)*Percapita/30*GE$4,IF(DM141+DM142+DM143+DN141+DN142+DN143+DO141+DO142+DO143+DP141+DP142+DP143&gt;=16,Fixo/30*GE$4+(DM141+DM142+DM143+DN141+DN142+DN143+DO141+DO142+DO143+DP141+DP142-16)*Percapita/30*GE$4))))))</f>
        <v>0</v>
      </c>
      <c r="GF141" s="177">
        <f>IF(C141=4,SUM(DQ141+DQ142+DQ143+DS141+DS142+DS143)*Percapita/30*GF$4+(DR141+DR142+DR143+DT141+DT142+DT143)*Cadeirante/30*GF$4,IF(C141=3,IF(DQ144+DS144=10,Fixo/30*GF$4+(DQ141+DQ142+DQ143+DS141+DS142+DS143)*Percapita/30*GF$4+(DR144+DT144)*Cadeirante/30*GF$4,IF(DQ144+DS144&lt;=9,(DQ144+DS144)*Crechee/30*GF$4)+(DR144+DT144)*Cadeirante/30*GF$4+(DQ141+DQ142+DQ143+DS141+DS142+DS143)*Percapita/30*GF$4)+IF(DQ144+DS144&gt;=11,Fixo/30*GF$4+(DQ144+DS144-10)*Crechee/30*GF$4,0),IF(C141=2,IF(DR141+DR142+DR143+DR144+DT141+DT142+DT143+DT144=1,Cadeirante/30*GF$4,IF(DR141+DR142+DR143+DR144+DT141+DT142+DT143+DT144=2,Fixo/30*GF$4,IF(DR141+DR142+DR143+DR144+DT141+DT142+DT143+DT144&gt;2,Fixo/30*GF$4+(DR141+DR142+DR143+DR144+DT141+DT142+DT143+DT144-2)*Cadeirante/30*GF$4)))+(DQ141+DQ142+DQ143+DS141+DS142+DS143)*Percapita/30*GF$4+(DQ144+DS144)*Crechee/30*GF$4,IF(C141=1,IF(DQ141+DQ142+DQ143+DR141+DR142+DR143+DS141+DS142+DS143+DT141+DT142+DT143&lt;=15,(DQ141+DQ142+DQ143+DS141+DS142+DS143)*Percapita/30*GF$4,IF(DQ141+DQ142+DQ143+DR141+DR142+DR143+DS141+DS142+DS143+DT141+DT142+DT143&gt;=16,Fixo/30*GF$4+(DQ141+DQ142+DQ143+DR141+DR142+DR143+DS141+DS142+DS143+DT141+DT142-16)*Percapita/30*GF$4))))))</f>
        <v>0</v>
      </c>
      <c r="GG141" s="177">
        <f>IF(C141=4,SUM(DU141+DU142+DU143+DW141+DW142+DW143)*Percapita/30*GG$4+(DV141+DV142+DV143+DX141+DX142+DX143)*Cadeirante/30*GG$4,IF(C141=3,IF(DU144+DW144=10,Fixo/30*GG$4+(DU141+DU142+DU143+DW141+DW142+DW143)*Percapita/30*GG$4+(DV144+DX144)*Cadeirante/30*GG$4,IF(DU144+DW144&lt;=9,(DU144+DW144)*Crechee/30*GG$4)+(DV144+DX144)*Cadeirante/30*GG$4+(DU141+DU142+DU143+DW141+DW142+DW143)*Percapita/30*GG$4)+IF(DU144+DW144&gt;=11,Fixo/30*GG$4+(DU144+DW144-10)*Crechee/30*GG$4,0),IF(C141=2,IF(DV141+DV142+DV143+DV144+DX141+DX142+DX143+DX144=1,Cadeirante/30*GG$4,IF(DV141+DV142+DV143+DV144+DX141+DX142+DX143+DX144=2,Fixo/30*GG$4,IF(DV141+DV142+DV143+DV144+DX141+DX142+DX143+DX144&gt;2,Fixo/30*GG$4+(DV141+DV142+DV143+DV144+DX141+DX142+DX143+DX144-2)*Cadeirante/30*GG$4)))+(DU141+DU142+DU143+DW141+DW142+DW143)*Percapita/30*GG$4+(DU144+DW144)*Crechee/30*GG$4,IF(C141=1,IF(DU141+DU142+DU143+DV141+DV142+DV143+DW141+DW142+DW143+DX141+DX142+DX143&lt;=15,(DU141+DU142+DU143+DW141+DW142+DW143)*Percapita/30*GG$4,IF(DU141+DU142+DU143+DV141+DV142+DV143+DW141+DW142+DW143+DX141+DX142+DX143&gt;=16,Fixo/30*GG$4+(DU141+DU142+DU143+DV141+DV142+DV143+DW141+DW142+DW143+DX141+DX142-16)*Percapita/30*GG$4))))))</f>
        <v>0</v>
      </c>
      <c r="GH141" s="177">
        <f>IF(C141=4,SUM(DY141+DY142+DY143+EA141+EA142+EA143)*Percapita/30*GH$4+(DZ141+DZ142+DZ143+EB141+EB142+EB143)*Cadeirante/30*GH$4,IF(C141=3,IF(DY144+EA144=10,Fixo/30*GH$4+(DY141+DY142+DY143+EA141+EA142+EA143)*Percapita/30*GH$4+(DZ144+EB144)*Cadeirante/30*GH$4,IF(DY144+EA144&lt;=9,(DY144+EA144)*Crechee/30*GH$4)+(DZ144+EB144)*Cadeirante/30*GH$4+(DY141+DY142+DY143+EA141+EA142+EA143)*Percapita/30*GH$4)+IF(DY144+EA144&gt;=11,Fixo/30*GH$4+(DY144+EA144-10)*Crechee/30*GH$4,0),IF(C141=2,IF(DZ141+DZ142+DZ143+DZ144+EB141+EB142+EB143+EB144=1,Cadeirante/30*GH$4,IF(DZ141+DZ142+DZ143+DZ144+EB141+EB142+EB143+EB144=2,Fixo/30*GH$4,IF(DZ141+DZ142+DZ143+DZ144+EB141+EB142+EB143+EB144&gt;2,Fixo/30*GH$4+(DZ141+DZ142+DZ143+DZ144+EB141+EB142+EB143+EB144-2)*Cadeirante/30*GH$4)))+(DY141+DY142+DY143+EA141+EA142+EA143)*Percapita/30*GH$4+(DY144+EA144)*Crechee/30*GH$4,IF(C141=1,IF(DY141+DY142+DY143+DZ141+DZ142+DZ143+EA141+EA142+EA143+EB141+EB142+EB143&lt;=15,(DY141+DY142+DY143+EA141+EA142+EA143)*Percapita/30*GH$4,IF(DY141+DY142+DY143+DZ141+DZ142+DZ143+EA141+EA142+EA143+EB141+EB142+EB143&gt;=16,Fixo/30*GH$4+(DY141+DY142+DY143+DZ141+DZ142+DZ143+EA141+EA142+EA143+EB141+EB142-16)*Percapita/30*GH$4))))))</f>
        <v>0</v>
      </c>
      <c r="GI141" s="177">
        <f>IF(C141=4,SUM(EC141+EC142+EC143+EE141+EE142+EE143)*Percapita/30*GI$4+(ED141+ED142+ED143+EF141+EF142+EF143)*Cadeirante/30*GI$4,IF(C141=3,IF(EC144+EE144=10,Fixo/30*GI$4+(EC141+EC142+EC143+EE141+EE142+EE143)*Percapita/30*GI$4+(ED144+EF144)*Cadeirante/30*GI$4,IF(EC144+EE144&lt;=9,(EC144+EE144)*Crechee/30*GI$4)+(ED144+EF144)*Cadeirante/30*GI$4+(EC141+EC142+EC143+EE141+EE142+EE143)*Percapita/30*GI$4)+IF(EC144+EE144&gt;=11,Fixo/30*GI$4+(EC144+EE144-10)*Crechee/30*GI$4,0),IF(C141=2,IF(ED141+ED142+ED143+ED144+EF141+EF142+EF143+EF144=1,Cadeirante/30*GI$4,IF(ED141+ED142+ED143+ED144+EF141+EF142+EF143+EF144=2,Fixo/30*GI$4,IF(ED141+ED142+ED143+ED144+EF141+EF142+EF143+EF144&gt;2,Fixo/30*GI$4+(ED141+ED142+ED143+ED144+EF141+EF142+EF143+EF144-2)*Cadeirante/30*GI$4)))+(EC141+EC142+EC143+EE141+EE142+EE143)*Percapita/30*GI$4+(EC144+EE144)*Crechee/30*GI$4,IF(C141=1,IF(EC141+EC142+EC143+ED141+ED142+ED143+EE141+EE142+EE143+EF141+EF142+EF143&lt;=15,(EC141+EC142+EC143+EE141+EE142+EE143)*Percapita/30*GI$4,IF(EC141+EC142+EC143+ED141+ED142+ED143+EE141+EE142+EE143+EF141+EF142+EF143&gt;=16,Fixo/30*GI$4+(EC141+EC142+EC143+ED141+ED142+ED143+EE141+EE142+EE143+EF141+EF142-16)*Percapita/30*GI$4))))))</f>
        <v>0</v>
      </c>
      <c r="GJ141" s="177">
        <f>IF(C141=4,SUM(EG141+EG142+EG143+EI141+EI142+EI143)*Percapita/30*GJ$4+(EH141+EH142+EH143+EJ141+EJ142+EJ143)*Cadeirante/30*GJ$4,IF(C141=3,IF(EG144+EI144=10,Fixo/30*GJ$4+(EG141+EG142+EG143+EI141+EI142+EI143)*Percapita/30*GJ$4+(EH144+EJ144)*Cadeirante/30*GJ$4,IF(EG144+EI144&lt;=9,(EG144+EI144)*Crechee/30*GJ$4)+(EH144+EJ144)*Cadeirante/30*GJ$4+(EG141+EG142+EG143+EI141+EI142+EI143)*Percapita/30*GJ$4)+IF(EG144+EI144&gt;=11,Fixo/30*GJ$4+(EG144+EI144-10)*Crechee/30*GJ$4,0),IF(C141=2,IF(EH141+EH142+EH143+EH144+EJ141+EJ142+EJ143+EJ144=1,Cadeirante/30*GJ$4,IF(EH141+EH142+EH143+EH144+EJ141+EJ142+EJ143+EJ144=2,Fixo/30*GJ$4,IF(EH141+EH142+EH143+EH144+EJ141+EJ142+EJ143+EJ144&gt;2,Fixo/30*GJ$4+(EH141+EH142+EH143+EH144+EJ141+EJ142+EJ143+EJ144-2)*Cadeirante/30*GJ$4)))+(EG141+EG142+EG143+EI141+EI142+EI143)*Percapita/30*GJ$4+(EG144+EI144)*Crechee/30*GJ$4,IF(C141=1,IF(EG141+EG142+EG143+EH141+EH142+EH143+EI141+EI142+EI143+EJ141+EJ142+EJ143&lt;=15,(EG141+EG142+EG143+EI141+EI142+EI143)*Percapita/30*GJ$4,IF(EG141+EG142+EG143+EH141+EH142+EH143+EI141+EI142+EI143+EJ141+EJ142+EJ143&gt;=16,Fixo/30*GJ$4+(EG141+EG142+EG143+EH141+EH142+EH143+EI141+EI142+EI143+EJ141+EJ142-16)*Percapita/30*GJ$4))))))</f>
        <v>0</v>
      </c>
      <c r="GK141" s="178"/>
      <c r="GL141" s="103">
        <f t="shared" si="175"/>
        <v>0</v>
      </c>
      <c r="GM141" s="124"/>
      <c r="GN141" s="104">
        <f>SUMIF(V141:V144,"&lt;0")*Cadeirante/30*GN$4+SUMIF(X141:X144,"&lt;0")*Cadeirante/30*GN$4</f>
        <v>0</v>
      </c>
      <c r="GO141" s="104">
        <f>SUMIF(Z141:Z144,"&lt;0")*Cadeirante/30*GO$4+SUMIF(AB141:AB144,"&lt;0")*Cadeirante/30*GO$4</f>
        <v>0</v>
      </c>
      <c r="GP141" s="104">
        <f>SUMIF(AD141:AD144,"&lt;0")*Cadeirante/30*GP$4+SUMIF(AF141:AF144,"&lt;0")*Cadeirante/30*GP$4</f>
        <v>0</v>
      </c>
      <c r="GQ141" s="104">
        <f>SUMIF(AH141:AH144,"&lt;0")*Cadeirante/30*GQ$4+SUMIF(AJ141:AJ144,"&lt;0")*Cadeirante/30*GQ$4</f>
        <v>0</v>
      </c>
      <c r="GR141" s="104">
        <f>SUMIF(AL141:AL144,"&lt;0")*Cadeirante/30*GR$4+SUMIF(AN141:AN144,"&lt;0")*Cadeirante/30*GR$4</f>
        <v>0</v>
      </c>
      <c r="GS141" s="104">
        <f>SUMIF(AP141:AP144,"&lt;0")*Cadeirante/30*GS$4+SUMIF(AR141:AR144,"&lt;0")*Cadeirante/30*GS$4</f>
        <v>0</v>
      </c>
      <c r="GT141" s="104">
        <f>SUMIF(AT141:AT144,"&lt;0")*Cadeirante/30*GT$4+SUMIF(AV141:AV144,"&lt;0")*Cadeirante/30*GT$4</f>
        <v>0</v>
      </c>
      <c r="GU141" s="104">
        <f>SUMIF(AX141:AX144,"&lt;0")*Cadeirante/30*GU$4+SUMIF(AZ141:AZ144,"&lt;0")*Cadeirante/30*GU$4</f>
        <v>0</v>
      </c>
      <c r="GV141" s="104">
        <f>SUMIF(BB141:BB144,"&lt;0")*Cadeirante/30*GV$4+SUMIF(BD141:BD144,"&lt;0")*Cadeirante/30*GV$4</f>
        <v>0</v>
      </c>
      <c r="GW141" s="104">
        <f>SUMIF(BF141:BF144,"&lt;0")*Cadeirante/30*GW$4+SUMIF(BH141:BH144,"&lt;0")*Cadeirante/30*GW$4</f>
        <v>0</v>
      </c>
      <c r="GX141" s="104">
        <f>SUMIF(BJ141:BJ144,"&lt;0")*Cadeirante/30*GX$4+SUMIF(BL141:BL144,"&lt;0")*Cadeirante/30*GX$4</f>
        <v>0</v>
      </c>
      <c r="GY141" s="104">
        <f>SUMIF(BN141:BN144,"&lt;0")*Cadeirante/30*GY$4+SUMIF(BP141:BP144,"&lt;0")*Cadeirante/30*GY$4</f>
        <v>0</v>
      </c>
      <c r="GZ141" s="104">
        <f>SUMIF(BR141:BR144,"&lt;0")*Cadeirante/30*GZ$4+SUMIF(BT141:BT144,"&lt;0")*Cadeirante/30*GZ$4</f>
        <v>0</v>
      </c>
      <c r="HA141" s="104">
        <f>SUMIF(BV141:BV144,"&lt;0")*Cadeirante/30*HA$4+SUMIF(BX141:BX144,"&lt;0")*Cadeirante/30*HA$4</f>
        <v>0</v>
      </c>
      <c r="HB141" s="104">
        <f>SUMIF(BZ141:BZ144,"&lt;0")*Cadeirante/30*HB$4+SUMIF(CB141:CB144,"&lt;0")*Cadeirante/30*HB$4</f>
        <v>0</v>
      </c>
      <c r="HC141" s="104">
        <f>SUMIF(CD141:CD144,"&lt;0")*Cadeirante/30*HC$4+SUMIF(CF141:CF144,"&lt;0")*Cadeirante/30*HC$4</f>
        <v>0</v>
      </c>
      <c r="HD141" s="104">
        <f>SUMIF(CH141:CH144,"&lt;0")*Cadeirante/30*HD$4+SUMIF(CJ141:CJ144,"&lt;0")*Cadeirante/30*HD$4</f>
        <v>0</v>
      </c>
      <c r="HE141" s="104">
        <f>SUMIF(CL141:CL144,"&lt;0")*Cadeirante/30*HE$4+SUMIF(CN141:CN144,"&lt;0")*Cadeirante/30*HE$4</f>
        <v>0</v>
      </c>
      <c r="HF141" s="104">
        <f>SUMIF(CP141:CP144,"&lt;0")*Cadeirante/30*HF$4+SUMIF(CR141:CR144,"&lt;0")*Cadeirante/30*HF$4</f>
        <v>0</v>
      </c>
      <c r="HG141" s="104">
        <f>SUMIF(CT141:CT144,"&lt;0")*Cadeirante/30*HG$4+SUMIF(CV141:CV144,"&lt;0")*Cadeirante/30*HG$4</f>
        <v>0</v>
      </c>
      <c r="HH141" s="104">
        <f>SUMIF(CX141:CX144,"&lt;0")*Cadeirante/30*HH$4+SUMIF(CZ141:CZ144,"&lt;0")*Cadeirante/30*HH$4</f>
        <v>0</v>
      </c>
      <c r="HI141" s="104">
        <f>SUMIF(DB141:DB144,"&lt;0")*Cadeirante/30*HI$4+SUMIF(DD141:DD144,"&lt;0")*Cadeirante/30*HI$4</f>
        <v>0</v>
      </c>
      <c r="HJ141" s="104">
        <f>SUMIF(DF141:DF144,"&lt;0")*Cadeirante/30*HJ$4+SUMIF(DH141:DH144,"&lt;0")*Cadeirante/30*HJ$4</f>
        <v>0</v>
      </c>
      <c r="HK141" s="104">
        <f>SUMIF(DJ141:DJ144,"&lt;0")*Cadeirante/30*HK$4+SUMIF(DL141:DL144,"&lt;0")*Cadeirante/30*HK$4</f>
        <v>0</v>
      </c>
      <c r="HL141" s="104">
        <f>SUMIF(DN141:DN144,"&lt;0")*Cadeirante/30*HL$4+SUMIF(DP141:DP144,"&lt;0")*Cadeirante/30*HL$4</f>
        <v>0</v>
      </c>
      <c r="HM141" s="104">
        <f>SUMIF(DR141:DR144,"&lt;0")*Cadeirante/30*HM$4+SUMIF(DT141:DT144,"&lt;0")*Cadeirante/30*HM$4</f>
        <v>0</v>
      </c>
      <c r="HN141" s="104">
        <f>SUMIF(DV141:DV144,"&lt;0")*Cadeirante/30*HN$4+SUMIF(DX141:DX144,"&lt;0")*Cadeirante/30*HN$4</f>
        <v>0</v>
      </c>
      <c r="HO141" s="104">
        <f>SUMIF(DZ141:DZ144,"&lt;0")*Cadeirante/30*HO$4+SUMIF(EB141:EB144,"&lt;0")*Cadeirante/30*HO$4</f>
        <v>0</v>
      </c>
      <c r="HP141" s="104">
        <f>SUMIF(ED141:ED144,"&lt;0")*Cadeirante/30*HP$4+SUMIF(EF141:EF144,"&lt;0")*Cadeirante/30*HP$4</f>
        <v>0</v>
      </c>
      <c r="HQ141" s="64"/>
      <c r="HR141" s="64"/>
      <c r="HS141" s="64"/>
      <c r="HT141" s="64"/>
      <c r="HU141" s="64"/>
      <c r="HV141" s="64"/>
      <c r="HW141" s="176">
        <v>17629.309999999998</v>
      </c>
      <c r="HX141" s="64"/>
      <c r="HY141" s="280">
        <f>IF(ISTEXT(EM141), VALUE(EM141), EM141)</f>
        <v>0</v>
      </c>
      <c r="HZ141" s="280">
        <f>IF(ISTEXT(EN141), VALUE(EN141), EN141)</f>
        <v>0</v>
      </c>
      <c r="IA141" s="280">
        <f>IF(ISTEXT(EO141), VALUE(EO141), EO141)</f>
        <v>0</v>
      </c>
      <c r="IB141" s="64" t="b">
        <f>HW141=FE141</f>
        <v>0</v>
      </c>
      <c r="IC141" s="64"/>
    </row>
    <row r="142" spans="1:237" s="106" customFormat="1" ht="22.5" customHeight="1" x14ac:dyDescent="0.25">
      <c r="A142" s="368" t="s">
        <v>3304</v>
      </c>
      <c r="B142" s="369" t="s">
        <v>3305</v>
      </c>
      <c r="C142" s="370" t="s">
        <v>3193</v>
      </c>
      <c r="D142" s="371" t="s">
        <v>3306</v>
      </c>
      <c r="E142" s="371" t="s">
        <v>3307</v>
      </c>
      <c r="F142" s="372" t="s">
        <v>3181</v>
      </c>
      <c r="G142" s="372" t="s">
        <v>3182</v>
      </c>
      <c r="H142" s="373" t="s">
        <v>2824</v>
      </c>
      <c r="I142" s="374" t="s">
        <v>2824</v>
      </c>
      <c r="J142" s="421" t="s">
        <v>3183</v>
      </c>
      <c r="K142" s="421" t="s">
        <v>3185</v>
      </c>
      <c r="L142" s="329">
        <f>CONTINUA!BV142</f>
        <v>0</v>
      </c>
      <c r="M142" s="329">
        <f>CONTINUA!BW142</f>
        <v>0</v>
      </c>
      <c r="N142" s="895"/>
      <c r="O142" s="896" t="s">
        <v>3431</v>
      </c>
      <c r="P142" s="897">
        <v>0</v>
      </c>
      <c r="Q142" s="400">
        <v>29</v>
      </c>
      <c r="R142" s="401"/>
      <c r="S142" s="400"/>
      <c r="T142" s="401"/>
      <c r="U142" s="400"/>
      <c r="V142" s="401"/>
      <c r="W142" s="400"/>
      <c r="X142" s="401"/>
      <c r="Y142" s="400"/>
      <c r="Z142" s="401"/>
      <c r="AA142" s="400"/>
      <c r="AB142" s="401"/>
      <c r="AC142" s="400"/>
      <c r="AD142" s="401"/>
      <c r="AE142" s="400"/>
      <c r="AF142" s="401"/>
      <c r="AG142" s="400"/>
      <c r="AH142" s="401"/>
      <c r="AI142" s="400"/>
      <c r="AJ142" s="401"/>
      <c r="AK142" s="400"/>
      <c r="AL142" s="401"/>
      <c r="AM142" s="400"/>
      <c r="AN142" s="401"/>
      <c r="AO142" s="400"/>
      <c r="AP142" s="401"/>
      <c r="AQ142" s="400"/>
      <c r="AR142" s="401"/>
      <c r="AS142" s="400"/>
      <c r="AT142" s="401"/>
      <c r="AU142" s="400"/>
      <c r="AV142" s="401"/>
      <c r="AW142" s="400"/>
      <c r="AX142" s="401"/>
      <c r="AY142" s="400"/>
      <c r="AZ142" s="401"/>
      <c r="BA142" s="400"/>
      <c r="BB142" s="401"/>
      <c r="BC142" s="400"/>
      <c r="BD142" s="401"/>
      <c r="BE142" s="400"/>
      <c r="BF142" s="401"/>
      <c r="BG142" s="400"/>
      <c r="BH142" s="401"/>
      <c r="BI142" s="400"/>
      <c r="BJ142" s="401"/>
      <c r="BK142" s="400"/>
      <c r="BL142" s="401"/>
      <c r="BM142" s="400"/>
      <c r="BN142" s="401"/>
      <c r="BO142" s="400"/>
      <c r="BP142" s="401"/>
      <c r="BQ142" s="400"/>
      <c r="BR142" s="401"/>
      <c r="BS142" s="400"/>
      <c r="BT142" s="401"/>
      <c r="BU142" s="400"/>
      <c r="BV142" s="401"/>
      <c r="BW142" s="400"/>
      <c r="BX142" s="401"/>
      <c r="BY142" s="400"/>
      <c r="BZ142" s="401"/>
      <c r="CA142" s="400"/>
      <c r="CB142" s="401"/>
      <c r="CC142" s="400"/>
      <c r="CD142" s="401"/>
      <c r="CE142" s="400"/>
      <c r="CF142" s="401"/>
      <c r="CG142" s="400"/>
      <c r="CH142" s="401"/>
      <c r="CI142" s="400"/>
      <c r="CJ142" s="401"/>
      <c r="CK142" s="400"/>
      <c r="CL142" s="401"/>
      <c r="CM142" s="400"/>
      <c r="CN142" s="401"/>
      <c r="CO142" s="400"/>
      <c r="CP142" s="401"/>
      <c r="CQ142" s="400"/>
      <c r="CR142" s="401"/>
      <c r="CS142" s="400"/>
      <c r="CT142" s="401"/>
      <c r="CU142" s="400"/>
      <c r="CV142" s="401"/>
      <c r="CW142" s="400"/>
      <c r="CX142" s="401"/>
      <c r="CY142" s="400"/>
      <c r="CZ142" s="401"/>
      <c r="DA142" s="400"/>
      <c r="DB142" s="401"/>
      <c r="DC142" s="400"/>
      <c r="DD142" s="401"/>
      <c r="DE142" s="400"/>
      <c r="DF142" s="401"/>
      <c r="DG142" s="400"/>
      <c r="DH142" s="401"/>
      <c r="DI142" s="400"/>
      <c r="DJ142" s="401"/>
      <c r="DK142" s="400"/>
      <c r="DL142" s="401"/>
      <c r="DM142" s="400"/>
      <c r="DN142" s="401"/>
      <c r="DO142" s="400"/>
      <c r="DP142" s="401"/>
      <c r="DQ142" s="400"/>
      <c r="DR142" s="401"/>
      <c r="DS142" s="400"/>
      <c r="DT142" s="401"/>
      <c r="DU142" s="400"/>
      <c r="DV142" s="401"/>
      <c r="DW142" s="400"/>
      <c r="DX142" s="401"/>
      <c r="DY142" s="400"/>
      <c r="DZ142" s="401"/>
      <c r="EA142" s="400"/>
      <c r="EB142" s="401"/>
      <c r="EC142" s="400"/>
      <c r="ED142" s="401"/>
      <c r="EE142" s="400"/>
      <c r="EF142" s="401"/>
      <c r="EG142" s="400"/>
      <c r="EH142" s="401"/>
      <c r="EI142" s="400"/>
      <c r="EJ142" s="447"/>
      <c r="EK142" s="511"/>
      <c r="EL142" s="514"/>
      <c r="EM142" s="448"/>
      <c r="EN142" s="344"/>
      <c r="EO142" s="345"/>
      <c r="EP142" s="171">
        <f t="shared" si="168"/>
        <v>29</v>
      </c>
      <c r="EQ142" s="171">
        <f t="shared" si="169"/>
        <v>0</v>
      </c>
      <c r="ER142" s="171">
        <f t="shared" si="170"/>
        <v>0</v>
      </c>
      <c r="ES142" s="171">
        <f t="shared" si="171"/>
        <v>0</v>
      </c>
      <c r="ET142" s="171">
        <f t="shared" si="172"/>
        <v>0</v>
      </c>
      <c r="EU142" s="171">
        <f t="shared" si="173"/>
        <v>0</v>
      </c>
      <c r="EV142" s="172">
        <f t="shared" si="174"/>
        <v>29</v>
      </c>
      <c r="EW142" s="173"/>
      <c r="EX142" s="248">
        <f t="shared" si="176"/>
        <v>0</v>
      </c>
      <c r="EY142" s="174">
        <f>(L142*regular)+(M142*Cadeirantee)</f>
        <v>0</v>
      </c>
      <c r="EZ142" s="249">
        <f>SUMIF(FG142:GJ142,"&gt;0")</f>
        <v>0</v>
      </c>
      <c r="FA142" s="249">
        <f>SUMIF(FG142:GJ142,"&lt;0")+SUMIF(GN142:HP142,"&lt;0")</f>
        <v>0</v>
      </c>
      <c r="FB142" s="174">
        <v>0</v>
      </c>
      <c r="FC142" s="126">
        <f>N142*km*'VALORES TABELA'!$B$13</f>
        <v>0</v>
      </c>
      <c r="FD142" s="250">
        <f t="shared" ref="FD142:FD145" si="177">GL142</f>
        <v>0</v>
      </c>
      <c r="FE142" s="105"/>
      <c r="FF142" s="119"/>
      <c r="FG142" s="119"/>
      <c r="FH142" s="119"/>
      <c r="FI142" s="119"/>
      <c r="FJ142" s="119"/>
      <c r="FK142" s="119"/>
      <c r="FL142" s="119"/>
      <c r="FM142" s="119"/>
      <c r="FN142" s="119"/>
      <c r="FO142" s="119"/>
      <c r="FP142" s="119"/>
      <c r="FQ142" s="119"/>
      <c r="FR142" s="119"/>
      <c r="FS142" s="119"/>
      <c r="FT142" s="119"/>
      <c r="FU142" s="119"/>
      <c r="FV142" s="119"/>
      <c r="FW142" s="119"/>
      <c r="FX142" s="119"/>
      <c r="FY142" s="119"/>
      <c r="FZ142" s="119"/>
      <c r="GA142" s="119"/>
      <c r="GB142" s="119"/>
      <c r="GC142" s="119"/>
      <c r="GD142" s="119"/>
      <c r="GE142" s="119"/>
      <c r="GF142" s="119"/>
      <c r="GG142" s="119"/>
      <c r="GH142" s="119"/>
      <c r="GI142" s="119"/>
      <c r="GJ142" s="119"/>
      <c r="GK142" s="251"/>
      <c r="GL142" s="103">
        <f t="shared" si="175"/>
        <v>0</v>
      </c>
      <c r="GM142" s="124"/>
      <c r="GN142" s="104"/>
      <c r="GO142" s="104"/>
      <c r="GP142" s="104"/>
      <c r="GQ142" s="104"/>
      <c r="GR142" s="104"/>
      <c r="GS142" s="104"/>
      <c r="GT142" s="104"/>
      <c r="GU142" s="104"/>
      <c r="GV142" s="104"/>
      <c r="GW142" s="104"/>
      <c r="GX142" s="104"/>
      <c r="GY142" s="104"/>
      <c r="GZ142" s="104"/>
      <c r="HA142" s="104"/>
      <c r="HB142" s="104"/>
      <c r="HC142" s="104"/>
      <c r="HD142" s="104"/>
      <c r="HE142" s="104"/>
      <c r="HF142" s="104"/>
      <c r="HG142" s="104"/>
      <c r="HH142" s="104"/>
      <c r="HI142" s="104"/>
      <c r="HJ142" s="104"/>
      <c r="HK142" s="104"/>
      <c r="HL142" s="104"/>
      <c r="HM142" s="104"/>
      <c r="HN142" s="104"/>
      <c r="HO142" s="104"/>
      <c r="HP142" s="104"/>
      <c r="HQ142" s="64"/>
      <c r="HR142" s="64"/>
      <c r="HS142" s="64"/>
      <c r="HT142" s="64"/>
      <c r="HU142" s="64"/>
      <c r="HV142" s="64"/>
      <c r="HW142" s="105"/>
      <c r="HX142" s="64"/>
      <c r="HY142" s="280">
        <f t="shared" ref="HY142:HY145" si="178">IF(ISTEXT(EM142), VALUE(EM142), EM142)</f>
        <v>0</v>
      </c>
      <c r="HZ142" s="280">
        <f t="shared" ref="HZ142:HZ145" si="179">IF(ISTEXT(EN142), VALUE(EN142), EN142)</f>
        <v>0</v>
      </c>
      <c r="IA142" s="280">
        <f t="shared" ref="IA142:IA145" si="180">IF(ISTEXT(EO142), VALUE(EO142), EO142)</f>
        <v>0</v>
      </c>
      <c r="IB142" s="64"/>
      <c r="IC142" s="64"/>
    </row>
    <row r="143" spans="1:237" s="106" customFormat="1" ht="22.5" customHeight="1" x14ac:dyDescent="0.25">
      <c r="A143" s="368" t="s">
        <v>3304</v>
      </c>
      <c r="B143" s="369" t="s">
        <v>3305</v>
      </c>
      <c r="C143" s="375" t="s">
        <v>3193</v>
      </c>
      <c r="D143" s="371" t="s">
        <v>3306</v>
      </c>
      <c r="E143" s="371" t="s">
        <v>3307</v>
      </c>
      <c r="F143" s="376" t="s">
        <v>3181</v>
      </c>
      <c r="G143" s="376" t="s">
        <v>3182</v>
      </c>
      <c r="H143" s="373" t="s">
        <v>2824</v>
      </c>
      <c r="I143" s="374" t="s">
        <v>2824</v>
      </c>
      <c r="J143" s="421" t="s">
        <v>3183</v>
      </c>
      <c r="K143" s="422" t="s">
        <v>3186</v>
      </c>
      <c r="L143" s="329">
        <f>CONTINUA!BV143</f>
        <v>0</v>
      </c>
      <c r="M143" s="329">
        <f>CONTINUA!BW143</f>
        <v>0</v>
      </c>
      <c r="N143" s="895"/>
      <c r="O143" s="896" t="s">
        <v>3431</v>
      </c>
      <c r="P143" s="897">
        <v>0</v>
      </c>
      <c r="Q143" s="400"/>
      <c r="R143" s="401"/>
      <c r="S143" s="400"/>
      <c r="T143" s="401"/>
      <c r="U143" s="400"/>
      <c r="V143" s="401"/>
      <c r="W143" s="400"/>
      <c r="X143" s="401"/>
      <c r="Y143" s="400"/>
      <c r="Z143" s="401"/>
      <c r="AA143" s="400"/>
      <c r="AB143" s="401"/>
      <c r="AC143" s="400"/>
      <c r="AD143" s="401"/>
      <c r="AE143" s="400"/>
      <c r="AF143" s="401"/>
      <c r="AG143" s="400"/>
      <c r="AH143" s="401"/>
      <c r="AI143" s="400"/>
      <c r="AJ143" s="401"/>
      <c r="AK143" s="400"/>
      <c r="AL143" s="401"/>
      <c r="AM143" s="400"/>
      <c r="AN143" s="401"/>
      <c r="AO143" s="400"/>
      <c r="AP143" s="401"/>
      <c r="AQ143" s="400"/>
      <c r="AR143" s="401"/>
      <c r="AS143" s="400"/>
      <c r="AT143" s="401"/>
      <c r="AU143" s="400"/>
      <c r="AV143" s="401"/>
      <c r="AW143" s="400"/>
      <c r="AX143" s="401"/>
      <c r="AY143" s="400"/>
      <c r="AZ143" s="401"/>
      <c r="BA143" s="400"/>
      <c r="BB143" s="401"/>
      <c r="BC143" s="400"/>
      <c r="BD143" s="401"/>
      <c r="BE143" s="400"/>
      <c r="BF143" s="401"/>
      <c r="BG143" s="400"/>
      <c r="BH143" s="401"/>
      <c r="BI143" s="400"/>
      <c r="BJ143" s="401"/>
      <c r="BK143" s="400"/>
      <c r="BL143" s="401"/>
      <c r="BM143" s="400"/>
      <c r="BN143" s="401"/>
      <c r="BO143" s="400"/>
      <c r="BP143" s="401"/>
      <c r="BQ143" s="400"/>
      <c r="BR143" s="401"/>
      <c r="BS143" s="400"/>
      <c r="BT143" s="401"/>
      <c r="BU143" s="400"/>
      <c r="BV143" s="401"/>
      <c r="BW143" s="400"/>
      <c r="BX143" s="401"/>
      <c r="BY143" s="400"/>
      <c r="BZ143" s="401"/>
      <c r="CA143" s="400"/>
      <c r="CB143" s="401"/>
      <c r="CC143" s="400"/>
      <c r="CD143" s="401"/>
      <c r="CE143" s="400"/>
      <c r="CF143" s="401"/>
      <c r="CG143" s="400"/>
      <c r="CH143" s="401"/>
      <c r="CI143" s="400"/>
      <c r="CJ143" s="401"/>
      <c r="CK143" s="400"/>
      <c r="CL143" s="401"/>
      <c r="CM143" s="400"/>
      <c r="CN143" s="401"/>
      <c r="CO143" s="400"/>
      <c r="CP143" s="401"/>
      <c r="CQ143" s="400"/>
      <c r="CR143" s="401"/>
      <c r="CS143" s="400"/>
      <c r="CT143" s="401"/>
      <c r="CU143" s="400"/>
      <c r="CV143" s="401"/>
      <c r="CW143" s="400"/>
      <c r="CX143" s="401"/>
      <c r="CY143" s="400"/>
      <c r="CZ143" s="401"/>
      <c r="DA143" s="400"/>
      <c r="DB143" s="401"/>
      <c r="DC143" s="400"/>
      <c r="DD143" s="401"/>
      <c r="DE143" s="400"/>
      <c r="DF143" s="401"/>
      <c r="DG143" s="400"/>
      <c r="DH143" s="401"/>
      <c r="DI143" s="400"/>
      <c r="DJ143" s="401"/>
      <c r="DK143" s="400"/>
      <c r="DL143" s="401"/>
      <c r="DM143" s="400"/>
      <c r="DN143" s="401"/>
      <c r="DO143" s="400"/>
      <c r="DP143" s="401"/>
      <c r="DQ143" s="400"/>
      <c r="DR143" s="401"/>
      <c r="DS143" s="400"/>
      <c r="DT143" s="401"/>
      <c r="DU143" s="400"/>
      <c r="DV143" s="401"/>
      <c r="DW143" s="400"/>
      <c r="DX143" s="401"/>
      <c r="DY143" s="400"/>
      <c r="DZ143" s="401"/>
      <c r="EA143" s="400"/>
      <c r="EB143" s="401"/>
      <c r="EC143" s="400"/>
      <c r="ED143" s="401"/>
      <c r="EE143" s="400"/>
      <c r="EF143" s="401"/>
      <c r="EG143" s="400"/>
      <c r="EH143" s="401"/>
      <c r="EI143" s="400"/>
      <c r="EJ143" s="447"/>
      <c r="EK143" s="511"/>
      <c r="EL143" s="514"/>
      <c r="EM143" s="448"/>
      <c r="EN143" s="344"/>
      <c r="EO143" s="345"/>
      <c r="EP143" s="171">
        <f t="shared" si="168"/>
        <v>0</v>
      </c>
      <c r="EQ143" s="171">
        <f t="shared" si="169"/>
        <v>0</v>
      </c>
      <c r="ER143" s="171">
        <f t="shared" si="170"/>
        <v>0</v>
      </c>
      <c r="ES143" s="171">
        <f t="shared" si="171"/>
        <v>0</v>
      </c>
      <c r="ET143" s="171">
        <f t="shared" si="172"/>
        <v>0</v>
      </c>
      <c r="EU143" s="171">
        <f t="shared" si="173"/>
        <v>0</v>
      </c>
      <c r="EV143" s="172">
        <f t="shared" si="174"/>
        <v>0</v>
      </c>
      <c r="EW143" s="125"/>
      <c r="EX143" s="248">
        <f t="shared" si="176"/>
        <v>0</v>
      </c>
      <c r="EY143" s="174">
        <f>(L143*regular)+(M143*Cadeirantee)</f>
        <v>0</v>
      </c>
      <c r="EZ143" s="249">
        <f>SUMIF(FG143:GJ143,"&gt;0")</f>
        <v>0</v>
      </c>
      <c r="FA143" s="249">
        <f>SUMIF(FG143:GJ143,"&lt;0")+SUMIF(GN143:HP143,"&lt;0")</f>
        <v>0</v>
      </c>
      <c r="FB143" s="174">
        <v>0</v>
      </c>
      <c r="FC143" s="126">
        <f>N143*km*'VALORES TABELA'!$B$13</f>
        <v>0</v>
      </c>
      <c r="FD143" s="250">
        <f t="shared" si="177"/>
        <v>0</v>
      </c>
      <c r="FE143" s="105"/>
      <c r="FF143" s="108"/>
      <c r="FG143" s="108"/>
      <c r="FH143" s="108"/>
      <c r="FI143" s="108"/>
      <c r="FJ143" s="108"/>
      <c r="FK143" s="108"/>
      <c r="FL143" s="108"/>
      <c r="FM143" s="108"/>
      <c r="FN143" s="108"/>
      <c r="FO143" s="108"/>
      <c r="FP143" s="108"/>
      <c r="FQ143" s="108"/>
      <c r="FR143" s="108"/>
      <c r="FS143" s="108"/>
      <c r="FT143" s="108"/>
      <c r="FU143" s="108"/>
      <c r="FV143" s="108"/>
      <c r="FW143" s="108"/>
      <c r="FX143" s="108"/>
      <c r="FY143" s="108"/>
      <c r="FZ143" s="108"/>
      <c r="GA143" s="108"/>
      <c r="GB143" s="108"/>
      <c r="GC143" s="108"/>
      <c r="GD143" s="108"/>
      <c r="GE143" s="108"/>
      <c r="GF143" s="108"/>
      <c r="GG143" s="108"/>
      <c r="GH143" s="108"/>
      <c r="GI143" s="108"/>
      <c r="GJ143" s="108"/>
      <c r="GK143" s="251"/>
      <c r="GL143" s="103">
        <f t="shared" si="175"/>
        <v>0</v>
      </c>
      <c r="GM143" s="124"/>
      <c r="GN143" s="104"/>
      <c r="GO143" s="104"/>
      <c r="GP143" s="104"/>
      <c r="GQ143" s="104"/>
      <c r="GR143" s="104"/>
      <c r="GS143" s="104"/>
      <c r="GT143" s="104"/>
      <c r="GU143" s="104"/>
      <c r="GV143" s="104"/>
      <c r="GW143" s="104"/>
      <c r="GX143" s="104"/>
      <c r="GY143" s="104"/>
      <c r="GZ143" s="104"/>
      <c r="HA143" s="104"/>
      <c r="HB143" s="104"/>
      <c r="HC143" s="104"/>
      <c r="HD143" s="104"/>
      <c r="HE143" s="104"/>
      <c r="HF143" s="104"/>
      <c r="HG143" s="104"/>
      <c r="HH143" s="104"/>
      <c r="HI143" s="104"/>
      <c r="HJ143" s="104"/>
      <c r="HK143" s="104"/>
      <c r="HL143" s="104"/>
      <c r="HM143" s="104"/>
      <c r="HN143" s="104"/>
      <c r="HO143" s="104"/>
      <c r="HP143" s="104"/>
      <c r="HQ143" s="64"/>
      <c r="HR143" s="64"/>
      <c r="HS143" s="64"/>
      <c r="HT143" s="64"/>
      <c r="HU143" s="64"/>
      <c r="HV143" s="64"/>
      <c r="HW143" s="105"/>
      <c r="HX143" s="64"/>
      <c r="HY143" s="280">
        <f t="shared" si="178"/>
        <v>0</v>
      </c>
      <c r="HZ143" s="280">
        <f t="shared" si="179"/>
        <v>0</v>
      </c>
      <c r="IA143" s="280">
        <f t="shared" si="180"/>
        <v>0</v>
      </c>
      <c r="IB143" s="64"/>
      <c r="IC143" s="64"/>
    </row>
    <row r="144" spans="1:237" s="106" customFormat="1" ht="22.5" customHeight="1" x14ac:dyDescent="0.25">
      <c r="A144" s="368" t="s">
        <v>3304</v>
      </c>
      <c r="B144" s="369" t="s">
        <v>3305</v>
      </c>
      <c r="C144" s="375" t="s">
        <v>3193</v>
      </c>
      <c r="D144" s="371" t="s">
        <v>3306</v>
      </c>
      <c r="E144" s="371" t="s">
        <v>3307</v>
      </c>
      <c r="F144" s="376" t="s">
        <v>3181</v>
      </c>
      <c r="G144" s="376" t="s">
        <v>3182</v>
      </c>
      <c r="H144" s="373" t="s">
        <v>2824</v>
      </c>
      <c r="I144" s="374" t="s">
        <v>2824</v>
      </c>
      <c r="J144" s="421" t="s">
        <v>3183</v>
      </c>
      <c r="K144" s="423" t="s">
        <v>3187</v>
      </c>
      <c r="L144" s="329">
        <f>CONTINUA!BV144</f>
        <v>0</v>
      </c>
      <c r="M144" s="329">
        <f>CONTINUA!BW144</f>
        <v>0</v>
      </c>
      <c r="N144" s="895"/>
      <c r="O144" s="896" t="s">
        <v>3431</v>
      </c>
      <c r="P144" s="897">
        <v>0</v>
      </c>
      <c r="Q144" s="400"/>
      <c r="R144" s="401"/>
      <c r="S144" s="400"/>
      <c r="T144" s="401"/>
      <c r="U144" s="400"/>
      <c r="V144" s="401"/>
      <c r="W144" s="400"/>
      <c r="X144" s="401"/>
      <c r="Y144" s="400"/>
      <c r="Z144" s="401"/>
      <c r="AA144" s="400"/>
      <c r="AB144" s="401"/>
      <c r="AC144" s="400"/>
      <c r="AD144" s="401"/>
      <c r="AE144" s="400"/>
      <c r="AF144" s="401"/>
      <c r="AG144" s="400"/>
      <c r="AH144" s="401"/>
      <c r="AI144" s="400"/>
      <c r="AJ144" s="401"/>
      <c r="AK144" s="400"/>
      <c r="AL144" s="401"/>
      <c r="AM144" s="400"/>
      <c r="AN144" s="401"/>
      <c r="AO144" s="400"/>
      <c r="AP144" s="401"/>
      <c r="AQ144" s="400"/>
      <c r="AR144" s="401"/>
      <c r="AS144" s="400"/>
      <c r="AT144" s="401"/>
      <c r="AU144" s="400"/>
      <c r="AV144" s="401"/>
      <c r="AW144" s="400"/>
      <c r="AX144" s="401"/>
      <c r="AY144" s="400"/>
      <c r="AZ144" s="401"/>
      <c r="BA144" s="400"/>
      <c r="BB144" s="401"/>
      <c r="BC144" s="400"/>
      <c r="BD144" s="401"/>
      <c r="BE144" s="400"/>
      <c r="BF144" s="401"/>
      <c r="BG144" s="400"/>
      <c r="BH144" s="401"/>
      <c r="BI144" s="400"/>
      <c r="BJ144" s="401"/>
      <c r="BK144" s="400"/>
      <c r="BL144" s="401"/>
      <c r="BM144" s="400"/>
      <c r="BN144" s="401"/>
      <c r="BO144" s="400"/>
      <c r="BP144" s="401"/>
      <c r="BQ144" s="400"/>
      <c r="BR144" s="401"/>
      <c r="BS144" s="400"/>
      <c r="BT144" s="401"/>
      <c r="BU144" s="400"/>
      <c r="BV144" s="401"/>
      <c r="BW144" s="400"/>
      <c r="BX144" s="401"/>
      <c r="BY144" s="400"/>
      <c r="BZ144" s="401"/>
      <c r="CA144" s="400"/>
      <c r="CB144" s="401"/>
      <c r="CC144" s="400"/>
      <c r="CD144" s="401"/>
      <c r="CE144" s="400"/>
      <c r="CF144" s="401"/>
      <c r="CG144" s="400"/>
      <c r="CH144" s="401"/>
      <c r="CI144" s="400"/>
      <c r="CJ144" s="401"/>
      <c r="CK144" s="400"/>
      <c r="CL144" s="401"/>
      <c r="CM144" s="400"/>
      <c r="CN144" s="401"/>
      <c r="CO144" s="400"/>
      <c r="CP144" s="401"/>
      <c r="CQ144" s="400"/>
      <c r="CR144" s="401"/>
      <c r="CS144" s="400"/>
      <c r="CT144" s="401"/>
      <c r="CU144" s="400"/>
      <c r="CV144" s="401"/>
      <c r="CW144" s="400"/>
      <c r="CX144" s="401"/>
      <c r="CY144" s="400"/>
      <c r="CZ144" s="401"/>
      <c r="DA144" s="400"/>
      <c r="DB144" s="401"/>
      <c r="DC144" s="400"/>
      <c r="DD144" s="401"/>
      <c r="DE144" s="400"/>
      <c r="DF144" s="401"/>
      <c r="DG144" s="400"/>
      <c r="DH144" s="401"/>
      <c r="DI144" s="400"/>
      <c r="DJ144" s="401"/>
      <c r="DK144" s="400"/>
      <c r="DL144" s="401"/>
      <c r="DM144" s="400"/>
      <c r="DN144" s="401"/>
      <c r="DO144" s="400"/>
      <c r="DP144" s="401"/>
      <c r="DQ144" s="400"/>
      <c r="DR144" s="401"/>
      <c r="DS144" s="400"/>
      <c r="DT144" s="401"/>
      <c r="DU144" s="400"/>
      <c r="DV144" s="401"/>
      <c r="DW144" s="400"/>
      <c r="DX144" s="401"/>
      <c r="DY144" s="400"/>
      <c r="DZ144" s="401"/>
      <c r="EA144" s="400"/>
      <c r="EB144" s="401"/>
      <c r="EC144" s="400"/>
      <c r="ED144" s="401"/>
      <c r="EE144" s="400"/>
      <c r="EF144" s="401"/>
      <c r="EG144" s="400"/>
      <c r="EH144" s="401"/>
      <c r="EI144" s="400"/>
      <c r="EJ144" s="447"/>
      <c r="EK144" s="511"/>
      <c r="EL144" s="514"/>
      <c r="EM144" s="448"/>
      <c r="EN144" s="344"/>
      <c r="EO144" s="345"/>
      <c r="EP144" s="171">
        <f t="shared" si="168"/>
        <v>0</v>
      </c>
      <c r="EQ144" s="171">
        <f t="shared" si="169"/>
        <v>0</v>
      </c>
      <c r="ER144" s="171">
        <f t="shared" si="170"/>
        <v>0</v>
      </c>
      <c r="ES144" s="171">
        <f t="shared" si="171"/>
        <v>0</v>
      </c>
      <c r="ET144" s="171">
        <f t="shared" si="172"/>
        <v>0</v>
      </c>
      <c r="EU144" s="171">
        <f t="shared" si="173"/>
        <v>0</v>
      </c>
      <c r="EV144" s="172">
        <f t="shared" si="174"/>
        <v>0</v>
      </c>
      <c r="EW144" s="127"/>
      <c r="EX144" s="248">
        <f t="shared" si="176"/>
        <v>0</v>
      </c>
      <c r="EY144" s="174">
        <f>(L144*regular)+(M144*Cadeirantee)</f>
        <v>0</v>
      </c>
      <c r="EZ144" s="249">
        <f>SUMIF(FG144:GJ144,"&gt;0")</f>
        <v>0</v>
      </c>
      <c r="FA144" s="249">
        <f>SUMIF(FG144:GJ144,"&lt;0")+SUMIF(GN144:HP144,"&lt;0")</f>
        <v>0</v>
      </c>
      <c r="FB144" s="174">
        <v>0</v>
      </c>
      <c r="FC144" s="126">
        <f>N144*km*'VALORES TABELA'!$B$13</f>
        <v>0</v>
      </c>
      <c r="FD144" s="250">
        <f t="shared" si="177"/>
        <v>0</v>
      </c>
      <c r="FE144" s="105"/>
      <c r="FF144" s="118"/>
      <c r="FG144" s="118"/>
      <c r="FH144" s="118"/>
      <c r="FI144" s="118"/>
      <c r="FJ144" s="118"/>
      <c r="FK144" s="118"/>
      <c r="FL144" s="118"/>
      <c r="FM144" s="118"/>
      <c r="FN144" s="118"/>
      <c r="FO144" s="118"/>
      <c r="FP144" s="118"/>
      <c r="FQ144" s="118"/>
      <c r="FR144" s="118"/>
      <c r="FS144" s="118"/>
      <c r="FT144" s="118"/>
      <c r="FU144" s="118"/>
      <c r="FV144" s="118"/>
      <c r="FW144" s="118"/>
      <c r="FX144" s="118"/>
      <c r="FY144" s="118"/>
      <c r="FZ144" s="118"/>
      <c r="GA144" s="118"/>
      <c r="GB144" s="118"/>
      <c r="GC144" s="118"/>
      <c r="GD144" s="118"/>
      <c r="GE144" s="118"/>
      <c r="GF144" s="118"/>
      <c r="GG144" s="118"/>
      <c r="GH144" s="118"/>
      <c r="GI144" s="118"/>
      <c r="GJ144" s="118"/>
      <c r="GK144" s="252"/>
      <c r="GL144" s="103">
        <f t="shared" si="175"/>
        <v>0</v>
      </c>
      <c r="GM144" s="124"/>
      <c r="GN144" s="104"/>
      <c r="GO144" s="104"/>
      <c r="GP144" s="104"/>
      <c r="GQ144" s="104"/>
      <c r="GR144" s="104"/>
      <c r="GS144" s="104"/>
      <c r="GT144" s="104"/>
      <c r="GU144" s="104"/>
      <c r="GV144" s="104"/>
      <c r="GW144" s="104"/>
      <c r="GX144" s="104"/>
      <c r="GY144" s="104"/>
      <c r="GZ144" s="104"/>
      <c r="HA144" s="104"/>
      <c r="HB144" s="104"/>
      <c r="HC144" s="104"/>
      <c r="HD144" s="104"/>
      <c r="HE144" s="104"/>
      <c r="HF144" s="104"/>
      <c r="HG144" s="104"/>
      <c r="HH144" s="104"/>
      <c r="HI144" s="104"/>
      <c r="HJ144" s="104"/>
      <c r="HK144" s="104"/>
      <c r="HL144" s="104"/>
      <c r="HM144" s="104"/>
      <c r="HN144" s="104"/>
      <c r="HO144" s="104"/>
      <c r="HP144" s="104"/>
      <c r="HQ144" s="64"/>
      <c r="HR144" s="65"/>
      <c r="HS144" s="65"/>
      <c r="HT144" s="65"/>
      <c r="HU144" s="65"/>
      <c r="HV144" s="65"/>
      <c r="HW144" s="105"/>
      <c r="HX144" s="65"/>
      <c r="HY144" s="280">
        <f t="shared" si="178"/>
        <v>0</v>
      </c>
      <c r="HZ144" s="280">
        <f t="shared" si="179"/>
        <v>0</v>
      </c>
      <c r="IA144" s="280">
        <f t="shared" si="180"/>
        <v>0</v>
      </c>
      <c r="IB144" s="65"/>
      <c r="IC144" s="65"/>
    </row>
    <row r="145" spans="1:237" s="106" customFormat="1" ht="22.5" customHeight="1" thickBot="1" x14ac:dyDescent="0.3">
      <c r="A145" s="377" t="s">
        <v>3304</v>
      </c>
      <c r="B145" s="378" t="s">
        <v>3305</v>
      </c>
      <c r="C145" s="379" t="s">
        <v>3193</v>
      </c>
      <c r="D145" s="380" t="s">
        <v>3306</v>
      </c>
      <c r="E145" s="380" t="s">
        <v>3307</v>
      </c>
      <c r="F145" s="381" t="s">
        <v>3181</v>
      </c>
      <c r="G145" s="381" t="s">
        <v>3182</v>
      </c>
      <c r="H145" s="382" t="s">
        <v>2824</v>
      </c>
      <c r="I145" s="383" t="s">
        <v>2824</v>
      </c>
      <c r="J145" s="421" t="s">
        <v>3183</v>
      </c>
      <c r="K145" s="424" t="s">
        <v>60</v>
      </c>
      <c r="L145" s="329">
        <f>CONTINUA!BV145</f>
        <v>0</v>
      </c>
      <c r="M145" s="329">
        <f>CONTINUA!BW145</f>
        <v>0</v>
      </c>
      <c r="N145" s="895"/>
      <c r="O145" s="896" t="s">
        <v>3431</v>
      </c>
      <c r="P145" s="897">
        <v>0</v>
      </c>
      <c r="Q145" s="400"/>
      <c r="R145" s="401"/>
      <c r="S145" s="400"/>
      <c r="T145" s="401"/>
      <c r="U145" s="400"/>
      <c r="V145" s="401"/>
      <c r="W145" s="400"/>
      <c r="X145" s="401"/>
      <c r="Y145" s="400"/>
      <c r="Z145" s="401"/>
      <c r="AA145" s="400"/>
      <c r="AB145" s="401"/>
      <c r="AC145" s="400"/>
      <c r="AD145" s="401"/>
      <c r="AE145" s="400"/>
      <c r="AF145" s="401"/>
      <c r="AG145" s="400"/>
      <c r="AH145" s="401"/>
      <c r="AI145" s="400"/>
      <c r="AJ145" s="401"/>
      <c r="AK145" s="400"/>
      <c r="AL145" s="401"/>
      <c r="AM145" s="400"/>
      <c r="AN145" s="401"/>
      <c r="AO145" s="400"/>
      <c r="AP145" s="401"/>
      <c r="AQ145" s="400"/>
      <c r="AR145" s="401"/>
      <c r="AS145" s="400"/>
      <c r="AT145" s="401"/>
      <c r="AU145" s="400"/>
      <c r="AV145" s="401"/>
      <c r="AW145" s="400"/>
      <c r="AX145" s="401"/>
      <c r="AY145" s="400"/>
      <c r="AZ145" s="401"/>
      <c r="BA145" s="400"/>
      <c r="BB145" s="401"/>
      <c r="BC145" s="400"/>
      <c r="BD145" s="401"/>
      <c r="BE145" s="400"/>
      <c r="BF145" s="401"/>
      <c r="BG145" s="400"/>
      <c r="BH145" s="401"/>
      <c r="BI145" s="400"/>
      <c r="BJ145" s="401"/>
      <c r="BK145" s="400"/>
      <c r="BL145" s="401"/>
      <c r="BM145" s="400"/>
      <c r="BN145" s="401"/>
      <c r="BO145" s="400"/>
      <c r="BP145" s="401"/>
      <c r="BQ145" s="400"/>
      <c r="BR145" s="401"/>
      <c r="BS145" s="400"/>
      <c r="BT145" s="401"/>
      <c r="BU145" s="400"/>
      <c r="BV145" s="401"/>
      <c r="BW145" s="400"/>
      <c r="BX145" s="401"/>
      <c r="BY145" s="400"/>
      <c r="BZ145" s="401"/>
      <c r="CA145" s="400"/>
      <c r="CB145" s="401"/>
      <c r="CC145" s="400"/>
      <c r="CD145" s="401"/>
      <c r="CE145" s="400"/>
      <c r="CF145" s="401"/>
      <c r="CG145" s="400"/>
      <c r="CH145" s="401"/>
      <c r="CI145" s="400"/>
      <c r="CJ145" s="401"/>
      <c r="CK145" s="400"/>
      <c r="CL145" s="401"/>
      <c r="CM145" s="400"/>
      <c r="CN145" s="401"/>
      <c r="CO145" s="400"/>
      <c r="CP145" s="401"/>
      <c r="CQ145" s="400"/>
      <c r="CR145" s="401"/>
      <c r="CS145" s="400"/>
      <c r="CT145" s="401"/>
      <c r="CU145" s="400"/>
      <c r="CV145" s="401"/>
      <c r="CW145" s="400"/>
      <c r="CX145" s="401"/>
      <c r="CY145" s="400"/>
      <c r="CZ145" s="401"/>
      <c r="DA145" s="400"/>
      <c r="DB145" s="401"/>
      <c r="DC145" s="400"/>
      <c r="DD145" s="401"/>
      <c r="DE145" s="400"/>
      <c r="DF145" s="401"/>
      <c r="DG145" s="400"/>
      <c r="DH145" s="401"/>
      <c r="DI145" s="400"/>
      <c r="DJ145" s="401"/>
      <c r="DK145" s="400"/>
      <c r="DL145" s="401"/>
      <c r="DM145" s="400"/>
      <c r="DN145" s="401"/>
      <c r="DO145" s="400"/>
      <c r="DP145" s="401"/>
      <c r="DQ145" s="400"/>
      <c r="DR145" s="401"/>
      <c r="DS145" s="400"/>
      <c r="DT145" s="401"/>
      <c r="DU145" s="400"/>
      <c r="DV145" s="401"/>
      <c r="DW145" s="400"/>
      <c r="DX145" s="401"/>
      <c r="DY145" s="400"/>
      <c r="DZ145" s="401"/>
      <c r="EA145" s="400"/>
      <c r="EB145" s="401"/>
      <c r="EC145" s="400"/>
      <c r="ED145" s="401"/>
      <c r="EE145" s="400"/>
      <c r="EF145" s="401"/>
      <c r="EG145" s="400"/>
      <c r="EH145" s="401"/>
      <c r="EI145" s="400"/>
      <c r="EJ145" s="447"/>
      <c r="EK145" s="512"/>
      <c r="EL145" s="515"/>
      <c r="EM145" s="450"/>
      <c r="EN145" s="348"/>
      <c r="EO145" s="348"/>
      <c r="EP145" s="179">
        <f t="shared" si="168"/>
        <v>0</v>
      </c>
      <c r="EQ145" s="179">
        <f t="shared" si="169"/>
        <v>0</v>
      </c>
      <c r="ER145" s="179">
        <f t="shared" si="170"/>
        <v>0</v>
      </c>
      <c r="ES145" s="179">
        <f t="shared" si="171"/>
        <v>0</v>
      </c>
      <c r="ET145" s="179">
        <f t="shared" si="172"/>
        <v>0</v>
      </c>
      <c r="EU145" s="179">
        <f t="shared" si="173"/>
        <v>0</v>
      </c>
      <c r="EV145" s="172">
        <f t="shared" si="174"/>
        <v>0</v>
      </c>
      <c r="EW145" s="253"/>
      <c r="EX145" s="254">
        <v>0</v>
      </c>
      <c r="EY145" s="180">
        <v>0</v>
      </c>
      <c r="EZ145" s="255">
        <v>0</v>
      </c>
      <c r="FA145" s="255">
        <v>0</v>
      </c>
      <c r="FB145" s="180">
        <f>SUM(FF145:GI145)/2</f>
        <v>0</v>
      </c>
      <c r="FC145" s="256">
        <f>N145*km*'VALORES TABELA'!$B$13</f>
        <v>0</v>
      </c>
      <c r="FD145" s="250">
        <f t="shared" si="177"/>
        <v>0</v>
      </c>
      <c r="FE145" s="257"/>
      <c r="FF145" s="181">
        <f>((Q145+S145)*Percapita)+((R145+T145)*Cadeirante)</f>
        <v>0</v>
      </c>
      <c r="FG145" s="181">
        <f>((U145+W145)*Percapita/30*FG$4)+((V145+X145)*Cadeirante/30*FG$4)</f>
        <v>0</v>
      </c>
      <c r="FH145" s="181">
        <f>((Y145+AA145)*Percapita/30*FH$4)+((Z145+AB145)*Cadeirante/30*FH$4)</f>
        <v>0</v>
      </c>
      <c r="FI145" s="181">
        <f>((AC145+AE145)*Percapita/30*FI$4)+((AD145+AF145)*Cadeirante/30*FI$4)</f>
        <v>0</v>
      </c>
      <c r="FJ145" s="181">
        <f>((AG145+AI145)*Percapita/30*FJ$4)+((AH145+AJ145)*Cadeirante/30*FJ$4)</f>
        <v>0</v>
      </c>
      <c r="FK145" s="181">
        <f>((AK145+AM145)*Percapita/30*FK$4)+((AL145+AN145)*Cadeirante/30*FK$4)</f>
        <v>0</v>
      </c>
      <c r="FL145" s="181">
        <f>((AO145+AQ145)*Percapita/30*FL$4)+((AP145+AR145)*Cadeirante/30*FL$4)</f>
        <v>0</v>
      </c>
      <c r="FM145" s="181">
        <f>((AS145+AU145)*Percapita/30*FM$4)+((AT145+AV145)*Cadeirante/30*FM$4)</f>
        <v>0</v>
      </c>
      <c r="FN145" s="181">
        <f>((AW145+AY145)*Percapita/30*FN$4)+((AX145+AZ145)*Cadeirante/30*FN$4)</f>
        <v>0</v>
      </c>
      <c r="FO145" s="181">
        <f>((BA145+BC145)*Percapita/30*FO$4)+((BB145+BD145)*Cadeirante/30*FO$4)</f>
        <v>0</v>
      </c>
      <c r="FP145" s="181">
        <f>((BE145+BG145)*Percapita/30*FP$4)+((BF145+BH145)*Cadeirante/30*FP$4)</f>
        <v>0</v>
      </c>
      <c r="FQ145" s="181">
        <f>((BI145+BK145)*Percapita/30*FQ$4)+((BJ145+BL145)*Cadeirante/30*FQ$4)</f>
        <v>0</v>
      </c>
      <c r="FR145" s="181">
        <f>((BM145+BO145)*Percapita/30*FR$4)+((BN145+BP145)*Cadeirante/30*FR$4)</f>
        <v>0</v>
      </c>
      <c r="FS145" s="181">
        <f>((BQ145+BS145)*Percapita/30*FS$4)+((BR145+BT145)*Cadeirante/30*FS$4)</f>
        <v>0</v>
      </c>
      <c r="FT145" s="181">
        <f>((BU145+BW145)*Percapita/30*FT$4)+((BV145+BX145)*Cadeirante/30*FT$4)</f>
        <v>0</v>
      </c>
      <c r="FU145" s="181">
        <f>((BY145+CA145)*Percapita/30*FU$4)+((BZ145+CB145)*Cadeirante/30*FU$4)</f>
        <v>0</v>
      </c>
      <c r="FV145" s="181">
        <f>((CC145+CE145)*Percapita/30*FV$4)+((CD145+CF145)*Cadeirante/30*FV$4)</f>
        <v>0</v>
      </c>
      <c r="FW145" s="181">
        <f>((CG145+CI145)*Percapita/30*FW$4)+((CI145+CK145)*Cadeirante/30*FW$4)</f>
        <v>0</v>
      </c>
      <c r="FX145" s="181">
        <f>((CK145+CM145)*Percapita/30*FX$4)+((CL145+CN145)*Cadeirante/30*FX$4)</f>
        <v>0</v>
      </c>
      <c r="FY145" s="181">
        <f>((CO145+CQ145)*Percapita/30*FY$4)+((CP145+CR145)*Cadeirante/30*FY$4)</f>
        <v>0</v>
      </c>
      <c r="FZ145" s="181">
        <f>((CS145+CU145)*Percapita/30*FZ$4)+((CT145+CV145)*Cadeirante/30*FZ$4)</f>
        <v>0</v>
      </c>
      <c r="GA145" s="181">
        <f>((CW145+CY145)*Percapita/30*GA$4)+((CX145+CZ145)*Cadeirante/30*GA$4)</f>
        <v>0</v>
      </c>
      <c r="GB145" s="181">
        <f>((DA145+DC145)*Percapita/30*GB$4)+((DB145+DD145)*Cadeirante/30*GB$4)</f>
        <v>0</v>
      </c>
      <c r="GC145" s="181">
        <f>((DE145+DG145)*Percapita/30*GC$4)+((DF145+DH145)*Cadeirante/30*GC$4)</f>
        <v>0</v>
      </c>
      <c r="GD145" s="181">
        <f>((DI145+DK145)*Percapita/30*GD$4)+((DJ145+DL145)*Cadeirante/30*GD$4)</f>
        <v>0</v>
      </c>
      <c r="GE145" s="181">
        <f>((DM145+DO145)*Percapita/30*GE$4)+((DN145+DP145)*Cadeirante/30*GE$4)</f>
        <v>0</v>
      </c>
      <c r="GF145" s="181">
        <f>((DQ145+DS145)*Percapita/30*GF$4)+((DR145+DT145)*Cadeirante/30*GF$4)</f>
        <v>0</v>
      </c>
      <c r="GG145" s="181">
        <f>((DU145+DW145)*Percapita/30*GG$4)+((DV145+DX145)*Cadeirante/30*GG$4)</f>
        <v>0</v>
      </c>
      <c r="GH145" s="181">
        <f>((DY145+EA145)*Percapita/30*GH$4)+((DZ145+EB145)*Cadeirante/30*GH$4)</f>
        <v>0</v>
      </c>
      <c r="GI145" s="181">
        <f>((EC145+EE145)*Percapita/30*GI$4)+((ED145+EF145)*Cadeirante/30*GI$4)</f>
        <v>0</v>
      </c>
      <c r="GJ145" s="181">
        <f>((EG145+EI145)*Percapita)+((EH145+EJ145)*Cadeirante)</f>
        <v>0</v>
      </c>
      <c r="GK145" s="258"/>
      <c r="GL145" s="103">
        <f t="shared" si="175"/>
        <v>0</v>
      </c>
      <c r="GM145" s="124"/>
      <c r="GN145" s="182"/>
      <c r="GO145" s="182"/>
      <c r="GP145" s="182"/>
      <c r="GQ145" s="182"/>
      <c r="GR145" s="182"/>
      <c r="GS145" s="182"/>
      <c r="GT145" s="182"/>
      <c r="GU145" s="182"/>
      <c r="GV145" s="182"/>
      <c r="GW145" s="182"/>
      <c r="GX145" s="182"/>
      <c r="GY145" s="182"/>
      <c r="GZ145" s="182"/>
      <c r="HA145" s="182"/>
      <c r="HB145" s="182"/>
      <c r="HC145" s="182"/>
      <c r="HD145" s="182"/>
      <c r="HE145" s="182"/>
      <c r="HF145" s="182"/>
      <c r="HG145" s="182"/>
      <c r="HH145" s="182"/>
      <c r="HI145" s="182"/>
      <c r="HJ145" s="182"/>
      <c r="HK145" s="182"/>
      <c r="HL145" s="182"/>
      <c r="HM145" s="182"/>
      <c r="HN145" s="182"/>
      <c r="HO145" s="182"/>
      <c r="HP145" s="259"/>
      <c r="HQ145" s="64"/>
      <c r="HW145" s="257"/>
      <c r="HY145" s="280">
        <f t="shared" si="178"/>
        <v>0</v>
      </c>
      <c r="HZ145" s="280">
        <f t="shared" si="179"/>
        <v>0</v>
      </c>
      <c r="IA145" s="280">
        <f t="shared" si="180"/>
        <v>0</v>
      </c>
    </row>
    <row r="146" spans="1:237" s="106" customFormat="1" ht="22.5" customHeight="1" x14ac:dyDescent="0.25">
      <c r="A146" t="s">
        <v>3308</v>
      </c>
      <c r="B146" s="522" t="s">
        <v>3309</v>
      </c>
      <c r="C146" s="523">
        <v>1</v>
      </c>
      <c r="D146" s="524" t="s">
        <v>3310</v>
      </c>
      <c r="E146" s="524" t="s">
        <v>3311</v>
      </c>
      <c r="F146" s="525" t="s">
        <v>3181</v>
      </c>
      <c r="G146" s="525" t="s">
        <v>3182</v>
      </c>
      <c r="H146" s="350" t="s">
        <v>2826</v>
      </c>
      <c r="I146" s="351" t="s">
        <v>2826</v>
      </c>
      <c r="J146" s="409" t="s">
        <v>3183</v>
      </c>
      <c r="K146" s="410" t="s">
        <v>3184</v>
      </c>
      <c r="L146" s="329">
        <f>CONTINUA!BV146</f>
        <v>0</v>
      </c>
      <c r="M146" s="329">
        <f>CONTINUA!BW146</f>
        <v>0</v>
      </c>
      <c r="N146" s="895"/>
      <c r="O146" s="896" t="s">
        <v>3432</v>
      </c>
      <c r="P146" s="897">
        <v>0</v>
      </c>
      <c r="Q146" s="400"/>
      <c r="R146" s="401"/>
      <c r="S146" s="400"/>
      <c r="T146" s="401"/>
      <c r="U146" s="400"/>
      <c r="V146" s="401"/>
      <c r="W146" s="400"/>
      <c r="X146" s="401"/>
      <c r="Y146" s="400"/>
      <c r="Z146" s="401"/>
      <c r="AA146" s="400"/>
      <c r="AB146" s="401"/>
      <c r="AC146" s="400"/>
      <c r="AD146" s="401"/>
      <c r="AE146" s="400"/>
      <c r="AF146" s="401"/>
      <c r="AG146" s="400"/>
      <c r="AH146" s="401"/>
      <c r="AI146" s="400"/>
      <c r="AJ146" s="401"/>
      <c r="AK146" s="400"/>
      <c r="AL146" s="401"/>
      <c r="AM146" s="400"/>
      <c r="AN146" s="401"/>
      <c r="AO146" s="400"/>
      <c r="AP146" s="401"/>
      <c r="AQ146" s="400"/>
      <c r="AR146" s="401"/>
      <c r="AS146" s="400"/>
      <c r="AT146" s="401"/>
      <c r="AU146" s="400"/>
      <c r="AV146" s="401"/>
      <c r="AW146" s="400"/>
      <c r="AX146" s="401"/>
      <c r="AY146" s="400"/>
      <c r="AZ146" s="401"/>
      <c r="BA146" s="400"/>
      <c r="BB146" s="401"/>
      <c r="BC146" s="400"/>
      <c r="BD146" s="401"/>
      <c r="BE146" s="400"/>
      <c r="BF146" s="401"/>
      <c r="BG146" s="400"/>
      <c r="BH146" s="401"/>
      <c r="BI146" s="400"/>
      <c r="BJ146" s="401"/>
      <c r="BK146" s="400"/>
      <c r="BL146" s="401"/>
      <c r="BM146" s="400"/>
      <c r="BN146" s="401"/>
      <c r="BO146" s="400"/>
      <c r="BP146" s="401"/>
      <c r="BQ146" s="400"/>
      <c r="BR146" s="401"/>
      <c r="BS146" s="400"/>
      <c r="BT146" s="401"/>
      <c r="BU146" s="400"/>
      <c r="BV146" s="401"/>
      <c r="BW146" s="400"/>
      <c r="BX146" s="401"/>
      <c r="BY146" s="400"/>
      <c r="BZ146" s="401"/>
      <c r="CA146" s="400"/>
      <c r="CB146" s="401"/>
      <c r="CC146" s="400"/>
      <c r="CD146" s="401"/>
      <c r="CE146" s="400"/>
      <c r="CF146" s="401"/>
      <c r="CG146" s="400"/>
      <c r="CH146" s="401"/>
      <c r="CI146" s="400"/>
      <c r="CJ146" s="401"/>
      <c r="CK146" s="400"/>
      <c r="CL146" s="401"/>
      <c r="CM146" s="400"/>
      <c r="CN146" s="401"/>
      <c r="CO146" s="400"/>
      <c r="CP146" s="401"/>
      <c r="CQ146" s="400"/>
      <c r="CR146" s="401"/>
      <c r="CS146" s="400"/>
      <c r="CT146" s="401"/>
      <c r="CU146" s="400"/>
      <c r="CV146" s="401"/>
      <c r="CW146" s="400"/>
      <c r="CX146" s="401"/>
      <c r="CY146" s="400"/>
      <c r="CZ146" s="401"/>
      <c r="DA146" s="400"/>
      <c r="DB146" s="401"/>
      <c r="DC146" s="400"/>
      <c r="DD146" s="401"/>
      <c r="DE146" s="400"/>
      <c r="DF146" s="401"/>
      <c r="DG146" s="400"/>
      <c r="DH146" s="401"/>
      <c r="DI146" s="400"/>
      <c r="DJ146" s="401"/>
      <c r="DK146" s="400"/>
      <c r="DL146" s="401"/>
      <c r="DM146" s="400"/>
      <c r="DN146" s="401"/>
      <c r="DO146" s="400"/>
      <c r="DP146" s="401"/>
      <c r="DQ146" s="400"/>
      <c r="DR146" s="401"/>
      <c r="DS146" s="400"/>
      <c r="DT146" s="401"/>
      <c r="DU146" s="400"/>
      <c r="DV146" s="401"/>
      <c r="DW146" s="400"/>
      <c r="DX146" s="401"/>
      <c r="DY146" s="400"/>
      <c r="DZ146" s="401"/>
      <c r="EA146" s="400"/>
      <c r="EB146" s="401"/>
      <c r="EC146" s="400"/>
      <c r="ED146" s="401"/>
      <c r="EE146" s="400"/>
      <c r="EF146" s="401"/>
      <c r="EG146" s="400"/>
      <c r="EH146" s="401"/>
      <c r="EI146" s="400"/>
      <c r="EJ146" s="447"/>
      <c r="EK146" s="510"/>
      <c r="EL146" s="513"/>
      <c r="EM146" s="520"/>
      <c r="EN146" s="520"/>
      <c r="EO146" s="520"/>
      <c r="EP146" s="171">
        <f t="shared" si="168"/>
        <v>0</v>
      </c>
      <c r="EQ146" s="171">
        <f t="shared" si="169"/>
        <v>0</v>
      </c>
      <c r="ER146" s="171">
        <f t="shared" si="170"/>
        <v>0</v>
      </c>
      <c r="ES146" s="171">
        <f t="shared" si="171"/>
        <v>0</v>
      </c>
      <c r="ET146" s="171">
        <f t="shared" si="172"/>
        <v>0</v>
      </c>
      <c r="EU146" s="171">
        <f t="shared" si="173"/>
        <v>0</v>
      </c>
      <c r="EV146" s="172">
        <f t="shared" si="174"/>
        <v>0</v>
      </c>
      <c r="EW146" s="367">
        <f>IF(C146=4,IF(MAX(Q146:EJ148)&gt;0,(Especiall/30*(IF(($G146-$F146)=($G$5-$F$5),30,IF(DAY($G146)=31,($G146-$F146),($G146-$F146)+1)))),0),0)</f>
        <v>0</v>
      </c>
      <c r="EX146" s="248">
        <f t="shared" ref="EX146:EX149" si="181">FF146</f>
        <v>18278.96</v>
      </c>
      <c r="EY146" s="174">
        <f>(L146*regular)+(M146*Cadeirantee)</f>
        <v>0</v>
      </c>
      <c r="EZ146" s="249">
        <f>SUMIF(FG146:GJ146,"&gt;0")</f>
        <v>0</v>
      </c>
      <c r="FA146" s="249">
        <f>SUMIF(FG146:GJ146,"&lt;0")+SUMIF(GN146:HP146,"&lt;0")</f>
        <v>0</v>
      </c>
      <c r="FB146" s="174">
        <v>0</v>
      </c>
      <c r="FC146" s="175">
        <f>N146*km*'VALORES TABELA'!$B$13</f>
        <v>0</v>
      </c>
      <c r="FD146" s="250">
        <f>GL146</f>
        <v>0</v>
      </c>
      <c r="FE146" s="176">
        <f>(EW146+EW147+EW148+EW149+EX146+EX147+EX148+EX149+EY146+EY147+EY148+EY149+EY150+EZ146+EZ147+EZ148+EZ149+FA146+FA147+FA148+FA149+FC146+FC147+FC148+FC149+HY146-HZ146-IA146+FD146+FD147+FD148+FD149+FB150)</f>
        <v>18278.96</v>
      </c>
      <c r="FF146" s="177">
        <f>IF(C146=4,SUM(Q146+Q147+Q148+S146+S147+S148)*Percapita/30*FF$4+(R146+R147+R148+T146+T147+T148)*Cadeirante/30*FF$4,IF(C146=3,IF(Q149+S149=10,Fixo/30*FF$4+(Q146+Q147+Q148+S146+S147+S148)*Percapita/30*FF$4+(R149+T149)*Cadeirante/30*FF$4,IF(Q149+S149&lt;=9,(Q149+S149)*Crechee/30*FF$4)+(R149+T149)*Cadeirante/30*FF$4+(Q146+Q147+Q148+S146+S147+S148)*Percapita/30*FF$4)+IF(Q149+S149&gt;=11,Fixo/30*FF$4+(Q149+S149-10)*Crechee/30*FF$4,0),IF(C146=2,IF(R146+R147+R148+R149+T146+T147+T148+T149=1,Cadeirante/30*FF$4,IF(R146+R147+R148+R149+T146+T147+T148+T149=2,Fixo/30*FF$4,IF(R146+R147+R148+R149+T146+T147+T148+T149&gt;2,Fixo/30*FF$4+(R146+R147+R148+R149+T146+T147+T148+T149-2)*Cadeirante/30*FF$4)))+(Q146+Q147+Q148+S146+S147+S148)*Percapita/30*FF$4+(Q149+S149)*Crechee/30*FF$4,IF(C146=1,IF(Q146+Q147+Q148+R146+R147+R148+S146+S147+S148+T146+T147+T148&lt;=15,(Q146+Q147+Q148+S146+S147+S148)*Percapita/30*FF$4,IF(Q146+Q147+Q148+R146+R147+R148+S146+S147+S148+T146+T147+T148&gt;=16,Fixo/30*FF$4+(Q146+Q147+Q148+R146+R147+R148+S146+S147+S148+T146+T147-16)*Percapita/30*FF$4))))))</f>
        <v>18278.96</v>
      </c>
      <c r="FG146" s="177">
        <f>IF(C146=4,SUM(U146+U147+U148+W146+W147+W148)*Percapita/30*FG$4+(V146+V147+V148+X146+X147+X148)*Cadeirante/30*FG$4,IF(C146=3,IF(U149+W149=10,Fixo/30*FG$4+(U146+U147+U148+W146+W147+W148)*Percapita/30*FG$4+(V149+X149)*Cadeirante/30*FG$4,IF(U149+W149&lt;=9,(U149+W149)*Crechee/30*FG$4)+(V149+X149)*Cadeirante/30*FG$4+(U146+U147+U148+W146+W147+W148)*Percapita/30*FG$4)+IF(U149+W149&gt;=11,Fixo/30*FG$4+(U149+W149-10)*Crechee/30*FG$4,0),IF(C146=2,IF(V146+V147+V148+V149+X146+X147+X148+X149=1,Cadeirante/30*FG$4,IF(V146+V147+V148+V149+X146+X147+X148+X149=2,Fixo/30*FG$4,IF(V146+V147+V148+V149+X146+X147+X148+X149&gt;2,Fixo/30*FG$4+(V146+V147+V148+V149+X146+X147+X148+X149-2)*Cadeirante/30*FG$4)))+(U146+U147+U148+W146+W147+W148)*Percapita/30*FG$4+(U149+W149)*Crechee/30*FG$4,IF(C146=1,IF(U146+U147+U148+V146+V147+V148+W146+W147+W148+X146+X147+X148&lt;=15,(U146+U147+U148+W146+W147+W148)*Percapita/30*FG$4,IF(U146+U147+U148+V146+V147+V148+W146+W147+W148+X146+X147+X148&gt;=16,Fixo/30*FG$4+(U146+U147+U148+V146+V147+V148+W146+W147+W148+X146+X147-16)*Percapita/30*FG$4))))))</f>
        <v>0</v>
      </c>
      <c r="FH146" s="177">
        <f>IF(C146=4,SUM(Y146+Y147+Y148+AA146+AA147+AA148)*Percapita/30*FH$4+(Z146+Z147+Z148+AB146+AB147+AB148)*Cadeirante/30*FH$4,IF(C146=3,IF(Y149+AA149=10,Fixo/30*FH$4+(Y146+Y147+Y148+AA146+AA147+AA148)*Percapita/30*FH$4+(Z149+AB149)*Cadeirante/30*FH$4,IF(Y149+AA149&lt;=9,(Y149+AA149)*Crechee/30*FH$4)+(Z149+AB149)*Cadeirante/30*FH$4+(Y146+Y147+Y148+AA146+AA147+AA148)*Percapita/30*FH$4)+IF(Y149+AA149&gt;=11,Fixo/30*FH$4+(Y149+AA149-10)*Crechee/30*FH$4,0),IF(C146=2,IF(Z146+Z147+Z148+Z149+AB146+AB147+AB148+AB149=1,Cadeirante/30*FH$4,IF(Z146+Z147+Z148+Z149+AB146+AB147+AB148+AB149=2,Fixo/30*FH$4,IF(Z146+Z147+Z148+Z149+AB146+AB147+AB148+AB149&gt;2,Fixo/30*FH$4+(Z146+Z147+Z148+Z149+AB146+AB147+AB148+AB149-2)*Cadeirante/30*FH$4)))+(Y146+Y147+Y148+AA146+AA147+AA148)*Percapita/30*FH$4+(Y149+AA149)*Crechee/30*FH$4,IF(C146=1,IF(Y146+Y147+Y148+Z146+Z147+Z148+AA146+AA147+AA148+AB146+AB147+AB148&lt;=15,(Y146+Y147+Y148+AA146+AA147+AA148)*Percapita/30*FH$4,IF(Y146+Y147+Y148+Z146+Z147+Z148+AA146+AA147+AA148+AB146+AB147+AB148&gt;=16,Fixo/30*FH$4+(Y146+Y147+Y148+Z146+Z147+Z148+AA146+AA147+AA148+AB146+AB147-16)*Percapita/30*FH$4))))))</f>
        <v>0</v>
      </c>
      <c r="FI146" s="177">
        <f>IF(C146=4,SUM(AC146+AC147+AC148+AE146+AE147+AE148)*Percapita/30*FI$4+(AD146+AD147+AD148+AF146+AF147+AF148)*Cadeirante/30*FI$4,IF(C146=3,IF(AC149+AE149=10,Fixo/30*FI$4+(AC146+AC147+AC148+AE146+AE147+AE148)*Percapita/30*FI$4+(AD149+AF149)*Cadeirante/30*FI$4,IF(AC149+AE149&lt;=9,(AC149+AE149)*Crechee/30*FI$4)+(AD149+AF149)*Cadeirante/30*FI$4+(AC146+AC147+AC148+AE146+AE147+AE148)*Percapita/30*FI$4)+IF(AC149+AE149&gt;=11,Fixo/30*FI$4+(AC149+AE149-10)*Crechee/30*FI$4,0),IF(C146=2,IF(AD146+AD147+AD148+AD149+AF146+AF147+AF148+AF149=1,Cadeirante/30*FI$4,IF(AD146+AD147+AD148+AD149+AF146+AF147+AF148+AF149=2,Fixo/30*FI$4,IF(AD146+AD147+AD148+AD149+AF146+AF147+AF148+AF149&gt;2,Fixo/30*FI$4+(AD146+AD147+AD148+AD149+AF146+AF147+AF148+AF149-2)*Cadeirante/30*FI$4)))+(AC146+AC147+AC148+AE146+AE147+AE148)*Percapita/30*FI$4+(AC149+AE149)*Crechee/30*FI$4,IF(C146=1,IF(AC146+AC147+AC148+AD146+AD147+AD148+AE146+AE147+AE148+AF146+AF147+AF148&lt;=15,(AC146+AC147+AC148+AE146+AE147+AE148)*Percapita/30*FI$4,IF(AC146+AC147+AC148+AD146+AD147+AD148+AE146+AE147+AE148+AF146+AF147+AF148&gt;=16,Fixo/30*FI$4+(AC146+AC147+AC148+AD146+AD147+AD148+AE146+AE147+AE148+AF146+AF147-16)*Percapita/30*FI$4))))))</f>
        <v>0</v>
      </c>
      <c r="FJ146" s="177">
        <f>IF(C146=4,SUM(AG146+AG147+AG148+AI146+AI147+AI148)*Percapita/30*FJ$4+(AH146+AH147+AH148+AJ146+AJ147+AJ148)*Cadeirante/30*FJ$4,IF(C146=3,IF(AG149+AI149=10,Fixo/30*FJ$4+(AG146+AG147+AG148+AI146+AI147+AI148)*Percapita/30*FJ$4+(AH149+AJ149)*Cadeirante/30*FJ$4,IF(AG149+AI149&lt;=9,(AG149+AI149)*Crechee/30*FJ$4)+(AH149+AJ149)*Cadeirante/30*FJ$4+(AG146+AG147+AG148+AI146+AI147+AI148)*Percapita/30*FJ$4)+IF(AG149+AI149&gt;=11,Fixo/30*FJ$4+(AG149+AI149-10)*Crechee/30*FJ$4,0),IF(C146=2,IF(AH146+AH147+AH148+AH149+AJ146+AJ147+AJ148+AJ149=1,Cadeirante/30*FJ$4,IF(AH146+AH147+AH148+AH149+AJ146+AJ147+AJ148+AJ149=2,Fixo/30*FJ$4,IF(AH146+AH147+AH148+AH149+AJ146+AJ147+AJ148+AJ149&gt;2,Fixo/30*FJ$4+(AH146+AH147+AH148+AH149+AJ146+AJ147+AJ148+AJ149-2)*Cadeirante/30*FJ$4)))+(AG146+AG147+AG148+AI146+AI147+AI148)*Percapita/30*FJ$4+(AG149+AI149)*Crechee/30*FJ$4,IF(C146=1,IF(AG146+AG147+AG148+AH146+AH147+AH148+AI146+AI147+AI148+AJ146+AJ147+AJ148&lt;=15,(AG146+AG147+AG148+AI146+AI147+AI148)*Percapita/30*FJ$4,IF(AG146+AG147+AG148+AH146+AH147+AH148+AI146+AI147+AI148+AJ146+AJ147+AJ148&gt;=16,Fixo/30*FJ$4+(AG146+AG147+AG148+AH146+AH147+AH148+AI146+AI147+AI148+AJ146+AJ147-16)*Percapita/30*FJ$4))))))</f>
        <v>0</v>
      </c>
      <c r="FK146" s="177">
        <f>IF(C146=4,SUM(AK146+AK147+AK148+AM146+AM147+AM148)*Percapita/30*FK$4+(AL146+AL147+AL148+AN146+AN147+AN148)*Cadeirante/30*FK$4,IF(C146=3,IF(AK149+AM149=10,Fixo/30*FK$4+(AK146+AK147+AK148+AM146+AM147+AM148)*Percapita/30*FK$4+(AL149+AN149)*Cadeirante/30*FK$4,IF(AK149+AM149&lt;=9,(AK149+AM149)*Crechee/30*FK$4)+(AL149+AN149)*Cadeirante/30*FK$4+(AK146+AK147+AK148+AM146+AM147+AM148)*Percapita/30*FK$4)+IF(AK149+AM149&gt;=11,Fixo/30*FK$4+(AK149+AM149-10)*Crechee/30*FK$4,0),IF(C146=2,IF(AL146+AL147+AL148+AL149+AN146+AN147+AN148+AN149=1,Cadeirante/30*FK$4,IF(AL146+AL147+AL148+AL149+AN146+AN147+AN148+AN149=2,Fixo/30*FK$4,IF(AL146+AL147+AL148+AL149+AN146+AN147+AN148+AN149&gt;2,Fixo/30*FK$4+(AL146+AL147+AL148+AL149+AN146+AN147+AN148+AN149-2)*Cadeirante/30*FK$4)))+(AK146+AK147+AK148+AM146+AM147+AM148)*Percapita/30*FK$4+(AK149+AM149)*Crechee/30*FK$4,IF(C146=1,IF(AK146+AK147+AK148+AL146+AL147+AL148+AM146+AM147+AM148+AN146+AN147+AN148&lt;=15,(AK146+AK147+AK148+AM146+AM147+AM148)*Percapita/30*FK$4,IF(AK146+AK147+AK148+AL146+AL147+AL148+AM146+AM147+AM148+AN146+AN147+AN148&gt;=16,Fixo/30*FK$4+(AK146+AK147+AK148+AL146+AL147+AL148+AM146+AM147+AM148+AN146+AN147-16)*Percapita/30*FK$4))))))</f>
        <v>0</v>
      </c>
      <c r="FL146" s="177">
        <f>IF(C146=4,SUM(AO146+AO147+AO148+AQ146+AQ147+AQ148)*Percapita/30*FL$4+(AP146+AP147+AP148+AR146+AR147+AR148)*Cadeirante/30*FL$4,IF(C146=3,IF(AO149+AQ149=10,Fixo/30*FL$4+(AO146+AO147+AO148+AQ146+AQ147+AQ148)*Percapita/30*FL$4+(AP149+AR149)*Cadeirante/30*FL$4,IF(AO149+AQ149&lt;=9,(AO149+AQ149)*Crechee/30*FL$4)+(AP149+AR149)*Cadeirante/30*FL$4+(AO146+AO147+AO148+AQ146+AQ147+AQ148)*Percapita/30*FL$4)+IF(AO149+AQ149&gt;=11,Fixo/30*FL$4+(AO149+AQ149-10)*Crechee/30*FL$4,0),IF(C146=2,IF(AP146+AP147+AP148+AP149+AR146+AR147+AR148+AR149=1,Cadeirante/30*FL$4,IF(AP146+AP147+AP148+AP149+AR146+AR147+AR148+AR149=2,Fixo/30*FL$4,IF(AP146+AP147+AP148+AP149+AR146+AR147+AR148+AR149&gt;2,Fixo/30*FL$4+(AP146+AP147+AP148+AP149+AR146+AR147+AR148+AR149-2)*Cadeirante/30*FL$4)))+(AO146+AO147+AO148+AQ146+AQ147+AQ148)*Percapita/30*FL$4+(AO149+AQ149)*Crechee/30*FL$4,IF(C146=1,IF(AO146+AO147+AO148+AP146+AP147+AP148+AQ146+AQ147+AQ148+AR146+AR147+AR148&lt;=15,(AO146+AO147+AO148+AQ146+AQ147+AQ148)*Percapita/30*FL$4,IF(AO146+AO147+AO148+AP146+AP147+AP148+AQ146+AQ147+AQ148+AR146+AR147+AR148&gt;=16,Fixo/30*FL$4+(AO146+AO147+AO148+AP146+AP147+AP148+AQ146+AQ147+AQ148+AR146+AR147-16)*Percapita/30*FL$4))))))</f>
        <v>0</v>
      </c>
      <c r="FM146" s="177">
        <f>IF(C146=4,SUM(AS146+AS147+AS148+AU146+AU147+AU148)*Percapita/30*FM$4+(AT146+AT147+AT148+AV146+AV147+AV148)*Cadeirante/30*FM$4,IF(C146=3,IF(AS149+AU149=10,Fixo/30*FM$4+(AS146+AS147+AS148+AU146+AU147+AU148)*Percapita/30*FM$4+(AT149+AV149)*Cadeirante/30*FM$4,IF(AS149+AU149&lt;=9,(AS149+AU149)*Crechee/30*FM$4)+(AT149+AV149)*Cadeirante/30*FM$4+(AS146+AS147+AS148+AU146+AU147+AU148)*Percapita/30*FM$4)+IF(AS149+AU149&gt;=11,Fixo/30*FM$4+(AS149+AU149-10)*Crechee/30*FM$4,0),IF(C146=2,IF(AT146+AT147+AT148+AT149+AV146+AV147+AV148+AV149=1,Cadeirante/30*FM$4,IF(AT146+AT147+AT148+AT149+AV146+AV147+AV148+AV149=2,Fixo/30*FM$4,IF(AT146+AT147+AT148+AT149+AV146+AV147+AV148+AV149&gt;2,Fixo/30*FM$4+(AT146+AT147+AT148+AT149+AV146+AV147+AV148+AV149-2)*Cadeirante/30*FM$4)))+(AS146+AS147+AS148+AU146+AU147+AU148)*Percapita/30*FM$4+(AS149+AU149)*Crechee/30*FM$4,IF(C146=1,IF(AS146+AS147+AS148+AT146+AT147+AT148+AU146+AU147+AU148+AV146+AV147+AV148&lt;=15,(AS146+AS147+AS148+AU146+AU147+AU148)*Percapita/30*FM$4,IF(AS146+AS147+AS148+AT146+AT147+AT148+AU146+AU147+AU148+AV146+AV147+AV148&gt;=16,Fixo/30*FM$4+(AS146+AS147+AS148+AT146+AT147+AT148+AU146+AU147+AU148+AV146+AV147-16)*Percapita/30*FM$4))))))</f>
        <v>0</v>
      </c>
      <c r="FN146" s="177">
        <f>IF(C146=4,SUM(AW146+AW147+AW148+AY146+AY147+AY148)*Percapita/30*FN$4+(AX146+AX147+AX148+AZ146+AZ147+AZ148)*Cadeirante/30*FN$4,IF(C146=3,IF(AW149+AY149=10,Fixo/30*FN$4+(AW146+AW147+AW148+AY146+AY147+AY148)*Percapita/30*FN$4+(AX149+AZ149)*Cadeirante/30*FN$4,IF(AW149+AY149&lt;=9,(AW149+AY149)*Crechee/30*FN$4)+(AX149+AZ149)*Cadeirante/30*FN$4+(AW146+AW147+AW148+AY146+AY147+AY148)*Percapita/30*FN$4)+IF(AW149+AY149&gt;=11,Fixo/30*FN$4+(AW149+AY149-10)*Crechee/30*FN$4,0),IF(C146=2,IF(AX146+AX147+AX148+AX149+AZ146+AZ147+AZ148+AZ149=1,Cadeirante/30*FN$4,IF(AX146+AX147+AX148+AX149+AZ146+AZ147+AZ148+AZ149=2,Fixo/30*FN$4,IF(AX146+AX147+AX148+AX149+AZ146+AZ147+AZ148+AZ149&gt;2,Fixo/30*FN$4+(AX146+AX147+AX148+AX149+AZ146+AZ147+AZ148+AZ149-2)*Cadeirante/30*FN$4)))+(AW146+AW147+AW148+AY146+AY147+AY148)*Percapita/30*FN$4+(AW149+AY149)*Crechee/30*FN$4,IF(C146=1,IF(AW146+AW147+AW148+AX146+AX147+AX148+AY146+AY147+AY148+AZ146+AZ147+AZ148&lt;=15,(AW146+AW147+AW148+AY146+AY147+AY148)*Percapita/30*FN$4,IF(AW146+AW147+AW148+AX146+AX147+AX148+AY146+AY147+AY148+AZ146+AZ147+AZ148&gt;=16,Fixo/30*FN$4+(AW146+AW147+AW148+AX146+AX147+AX148+AY146+AY147+AY148+AZ146+AZ147-16)*Percapita/30*FN$4))))))</f>
        <v>0</v>
      </c>
      <c r="FO146" s="177">
        <f>IF(C146=4,SUM(BA146+BA147+BA148+BC146+BC147+BC148)*Percapita/30*FO$4+(BB146+BB147+BB148+BD146+BD147+BD148)*Cadeirante/30*FO$4,IF(C146=3,IF(BA149+BC149=10,Fixo/30*FO$4+(BA146+BA147+BA148+BC146+BC147+BC148)*Percapita/30*FO$4+(BB149+BD149)*Cadeirante/30*FO$4,IF(BA149+BC149&lt;=9,(BA149+BC149)*Crechee/30*FO$4)+(BB149+BD149)*Cadeirante/30*FO$4+(BA146+BA147+BA148+BC146+BC147+BC148)*Percapita/30*FO$4)+IF(BA149+BC149&gt;=11,Fixo/30*FO$4+(BA149+BC149-10)*Crechee/30*FO$4,0),IF(C146=2,IF(BB146+BB147+BB148+BB149+BD146+BD147+BD148+BD149=1,Cadeirante/30*FO$4,IF(BB146+BB147+BB148+BB149+BD146+BD147+BD148+BD149=2,Fixo/30*FO$4,IF(BB146+BB147+BB148+BB149+BD146+BD147+BD148+BD149&gt;2,Fixo/30*FO$4+(BB146+BB147+BB148+BB149+BD146+BD147+BD148+BD149-2)*Cadeirante/30*FO$4)))+(BA146+BA147+BA148+BC146+BC147+BC148)*Percapita/30*FO$4+(BA149+BC149)*Crechee/30*FO$4,IF(C146=1,IF(BA146+BA147+BA148+BB146+BB147+BB148+BC146+BC147+BC148+BD146+BD147+BD148&lt;=15,(BA146+BA147+BA148+BC146+BC147+BC148)*Percapita/30*FO$4,IF(BA146+BA147+BA148+BB146+BB147+BB148+BC146+BC147+BC148+BD146+BD147+BD148&gt;=16,Fixo/30*FO$4+(BA146+BA147+BA148+BB146+BB147+BB148+BC146+BC147+BC148+BD146+BD147-16)*Percapita/30*FO$4))))))</f>
        <v>0</v>
      </c>
      <c r="FP146" s="177">
        <f>IF(C146=4,SUM(BE146+BE147+BE148+BG146+BG147+BG148)*Percapita/30*FP$4+(BF146+BF147+BF148+BH146+BH147+BH148)*Cadeirante/30*FP$4,IF(C146=3,IF(BE149+BG149=10,Fixo/30*FP$4+(BE146+BE147+BE148+BG146+BG147+BG148)*Percapita/30*FP$4+(BF149+BH149)*Cadeirante/30*FP$4,IF(BE149+BG149&lt;=9,(BE149+BG149)*Crechee/30*FP$4)+(BF149+BH149)*Cadeirante/30*FP$4+(BE146+BE147+BE148+BG146+BG147+BG148)*Percapita/30*FP$4)+IF(BE149+BG149&gt;=11,Fixo/30*FP$4+(BE149+BG149-10)*Crechee/30*FP$4,0),IF(C146=2,IF(BF146+BF147+BF148+BF149+BH146+BH147+BH148+BH149=1,Cadeirante/30*FP$4,IF(BF146+BF147+BF148+BF149+BH146+BH147+BH148+BH149=2,Fixo/30*FP$4,IF(BF146+BF147+BF148+BF149+BH146+BH147+BH148+BH149&gt;2,Fixo/30*FP$4+(BF146+BF147+BF148+BF149+BH146+BH147+BH148+BH149-2)*Cadeirante/30*FP$4)))+(BE146+BE147+BE148+BG146+BG147+BG148)*Percapita/30*FP$4+(BE149+BG149)*Crechee/30*FP$4,IF(C146=1,IF(BE146+BE147+BE148+BF146+BF147+BF148+BG146+BG147+BG148+BH146+BH147+BH148&lt;=15,(BE146+BE147+BE148+BG146+BG147+BG148)*Percapita/30*FP$4,IF(BE146+BE147+BE148+BF146+BF147+BF148+BG146+BG147+BG148+BH146+BH147+BH148&gt;=16,Fixo/30*FP$4+(BE146+BE147+BE148+BF146+BF147+BF148+BG146+BG147+BG148+BH146+BH147-16)*Percapita/30*FP$4))))))</f>
        <v>0</v>
      </c>
      <c r="FQ146" s="177">
        <f>IF(C146=4,SUM(BI146+BI147+BI148+BK146+BK147+BK148)*Percapita/30*FQ$4+(BJ146+BJ147+BJ148+BL146+BL147+BL148)*Cadeirante/30*FQ$4,IF(C146=3,IF(BI149+BK149=10,Fixo/30*FQ$4+(BI146+BI147+BI148+BK146+BK147+BK148)*Percapita/30*FQ$4+(BJ149+BL149)*Cadeirante/30*FQ$4,IF(BI149+BK149&lt;=9,(BI149+BK149)*Crechee/30*FQ$4)+(BJ149+BL149)*Cadeirante/30*FQ$4+(BI146+BI147+BI148+BK146+BK147+BK148)*Percapita/30*FQ$4)+IF(BI149+BK149&gt;=11,Fixo/30*FQ$4+(BI149+BK149-10)*Crechee/30*FQ$4,0),IF(C146=2,IF(BJ146+BJ147+BJ148+BJ149+BL146+BL147+BL148+BL149=1,Cadeirante/30*FQ$4,IF(BJ146+BJ147+BJ148+BJ149+BL146+BL147+BL148+BL149=2,Fixo/30*FQ$4,IF(BJ146+BJ147+BJ148+BJ149+BL146+BL147+BL148+BL149&gt;2,Fixo/30*FQ$4+(BJ146+BJ147+BJ148+BJ149+BL146+BL147+BL148+BL149-2)*Cadeirante/30*FQ$4)))+(BI146+BI147+BI148+BK146+BK147+BK148)*Percapita/30*FQ$4+(BI149+BK149)*Crechee/30*FQ$4,IF(C146=1,IF(BI146+BI147+BI148+BJ146+BJ147+BJ148+BK146+BK147+BK148+BL146+BL147+BL148&lt;=15,(BI146+BI147+BI148+BK146+BK147+BK148)*Percapita/30*FQ$4,IF(BI146+BI147+BI148+BJ146+BJ147+BJ148+BK146+BK147+BK148+BL146+BL147+BL148&gt;=16,Fixo/30*FQ$4+(BI146+BI147+BI148+BJ146+BJ147+BJ148+BK146+BK147+BK148+BL146+BL147-16)*Percapita/30*FQ$4))))))</f>
        <v>0</v>
      </c>
      <c r="FR146" s="177">
        <f>IF(C146=4,SUM(BM146+BM147+BM148+BO146+BO147+BO148)*Percapita/30*FR$4+(BN146+BN147+BN148+BP146+BP147+BP148)*Cadeirante/30*FR$4,IF(C146=3,IF(BM149+BO149=10,Fixo/30*FR$4+(BM146+BM147+BM148+BO146+BO147+BO148)*Percapita/30*FR$4+(BN149+BP149)*Cadeirante/30*FR$4,IF(BM149+BO149&lt;=9,(BM149+BO149)*Crechee/30*FR$4)+(BN149+BP149)*Cadeirante/30*FR$4+(BM146+BM147+BM148+BO146+BO147+BO148)*Percapita/30*FR$4)+IF(BM149+BO149&gt;=11,Fixo/30*FR$4+(BM149+BO149-10)*Crechee/30*FR$4,0),IF(C146=2,IF(BN146+BN147+BN148+BN149+BP146+BP147+BP148+BP149=1,Cadeirante/30*FR$4,IF(BN146+BN147+BN148+BN149+BP146+BP147+BP148+BP149=2,Fixo/30*FR$4,IF(BN146+BN147+BN148+BN149+BP146+BP147+BP148+BP149&gt;2,Fixo/30*FR$4+(BN146+BN147+BN148+BN149+BP146+BP147+BP148+BP149-2)*Cadeirante/30*FR$4)))+(BM146+BM147+BM148+BO146+BO147+BO148)*Percapita/30*FR$4+(BM149+BO149)*Crechee/30*FR$4,IF(C146=1,IF(BM146+BM147+BM148+BN146+BN147+BN148+BO146+BO147+BO148+BP146+BP147+BP148&lt;=15,(BM146+BM147+BM148+BO146+BO147+BO148)*Percapita/30*FR$4,IF(BM146+BM147+BM148+BN146+BN147+BN148+BO146+BO147+BO148+BP146+BP147+BP148&gt;=16,Fixo/30*FR$4+(BM146+BM147+BM148+BN146+BN147+BN148+BO146+BO147+BO148+BP146+BP147-16)*Percapita/30*FR$4))))))</f>
        <v>0</v>
      </c>
      <c r="FS146" s="177">
        <f>IF(C146=4,SUM(BQ146+BQ147+BQ148+BS146+BS147+BS148)*Percapita/30*FS$4+(BR146+BR147+BR148+BT146+BT147+BT148)*Cadeirante/30*FS$4,IF(C146=3,IF(BQ149+BS149=10,Fixo/30*FS$4+(BQ146+BQ147+BQ148+BS146+BS147+BS148)*Percapita/30*FS$4+(BR149+BT149)*Cadeirante/30*FS$4,IF(BQ149+BS149&lt;=9,(BQ149+BS149)*Crechee/30*FS$4)+(BR149+BT149)*Cadeirante/30*FS$4+(BQ146+BQ147+BQ148+BS146+BS147+BS148)*Percapita/30*FS$4)+IF(BQ149+BS149&gt;=11,Fixo/30*FS$4+(BQ149+BS149-10)*Crechee/30*FS$4,0),IF(C146=2,IF(BR146+BR147+BR148+BR149+BT146+BT147+BT148+BT149=1,Cadeirante/30*FS$4,IF(BR146+BR147+BR148+BR149+BT146+BT147+BT148+BT149=2,Fixo/30*FS$4,IF(BR146+BR147+BR148+BR149+BT146+BT147+BT148+BT149&gt;2,Fixo/30*FS$4+(BR146+BR147+BR148+BR149+BT146+BT147+BT148+BT149-2)*Cadeirante/30*FS$4)))+(BQ146+BQ147+BQ148+BS146+BS147+BS148)*Percapita/30*FS$4+(BQ149+BS149)*Crechee/30*FS$4,IF(C146=1,IF(BQ146+BQ147+BQ148+BR146+BR147+BR148+BS146+BS147+BS148+BT146+BT147+BT148&lt;=15,(BQ146+BQ147+BQ148+BS146+BS147+BS148)*Percapita/30*FS$4,IF(BQ146+BQ147+BQ148+BR146+BR147+BR148+BS146+BS147+BS148+BT146+BT147+BT148&gt;=16,Fixo/30*FS$4+(BQ146+BQ147+BQ148+BR146+BR147+BR148+BS146+BS147+BS148+BT146+BT147-16)*Percapita/30*FS$4))))))</f>
        <v>0</v>
      </c>
      <c r="FT146" s="177">
        <f>IF(C146=4,SUM(BU146+BU147+BU148+BW146+BW147+BW148)*Percapita/30*FT$4+(BV146+BV147+BV148+BX146+BX147+BX148)*Cadeirante/30*FT$4,IF(C146=3,IF(BU149+BW149=10,Fixo/30*FT$4+(BU146+BU147+BU148+BW146+BW147+BW148)*Percapita/30*FT$4+(BV149+BX149)*Cadeirante/30*FT$4,IF(BU149+BW149&lt;=9,(BU149+BW149)*Crechee/30*FT$4)+(BV149+BX149)*Cadeirante/30*FT$4+(BU146+BU147+BU148+BW146+BW147+BW148)*Percapita/30*FT$4)+IF(BU149+BW149&gt;=11,Fixo/30*FT$4+(BU149+BW149-10)*Crechee/30*FT$4,0),IF(C146=2,IF(BV146+BV147+BV148+BV149+BX146+BX147+BX148+BX149=1,Cadeirante/30*FT$4,IF(BV146+BV147+BV148+BV149+BX146+BX147+BX148+BX149=2,Fixo/30*FT$4,IF(BV146+BV147+BV148+BV149+BX146+BX147+BX148+BX149&gt;2,Fixo/30*FT$4+(BV146+BV147+BV148+BV149+BX146+BX147+BX148+BX149-2)*Cadeirante/30*FT$4)))+(BU146+BU147+BU148+BW146+BW147+BW148)*Percapita/30*FT$4+(BU149+BW149)*Crechee/30*FT$4,IF(C146=1,IF(BU146+BU147+BU148+BV146+BV147+BV148+BW146+BW147+BW148+BX146+BX147+BX148&lt;=15,(BU146+BU147+BU148+BW146+BW147+BW148)*Percapita/30*FT$4,IF(BU146+BU147+BU148+BV146+BV147+BV148+BW146+BW147+BW148+BX146+BX147+BX148&gt;=16,Fixo/30*FT$4+(BU146+BU147+BU148+BV146+BV147+BV148+BW146+BW147+BW148+BX146+BX147-16)*Percapita/30*FT$4))))))</f>
        <v>0</v>
      </c>
      <c r="FU146" s="177">
        <f>IF(C146=4,SUM(BY146+BY147+BY148+CA146+CA147+CA148)*Percapita/30*FU$4+(BZ146+BZ147+BZ148+CB146+CB147+CB148)*Cadeirante/30*FU$4,IF(C146=3,IF(BY149+CA149=10,Fixo/30*FU$4+(BY146+BY147+BY148+CA146+CA147+CA148)*Percapita/30*FU$4+(BZ149+CB149)*Cadeirante/30*FU$4,IF(BY149+CA149&lt;=9,(BY149+CA149)*Crechee/30*FU$4)+(BZ149+CB149)*Cadeirante/30*FU$4+(BY146+BY147+BY148+CA146+CA147+CA148)*Percapita/30*FU$4)+IF(BY149+CA149&gt;=11,Fixo/30*FU$4+(BY149+CA149-10)*Crechee/30*FU$4,0),IF(C146=2,IF(BZ146+BZ147+BZ148+BZ149+CB146+CB147+CB148+CB149=1,Cadeirante/30*FU$4,IF(BZ146+BZ147+BZ148+BZ149+CB146+CB147+CB148+CB149=2,Fixo/30*FU$4,IF(BZ146+BZ147+BZ148+BZ149+CB146+CB147+CB148+CB149&gt;2,Fixo/30*FU$4+(BZ146+BZ147+BZ148+BZ149+CB146+CB147+CB148+CB149-2)*Cadeirante/30*FU$4)))+(BY146+BY147+BY148+CA146+CA147+CA148)*Percapita/30*FU$4+(BY149+CA149)*Crechee/30*FU$4,IF(C146=1,IF(BY146+BY147+BY148+BZ146+BZ147+BZ148+CA146+CA147+CA148+CB146+CB147+CB148&lt;=15,(BY146+BY147+BY148+CA146+CA147+CA148)*Percapita/30*FU$4,IF(BY146+BY147+BY148+BZ146+BZ147+BZ148+CA146+CA147+CA148+CB146+CB147+CB148&gt;=16,Fixo/30*FU$4+(BY146+BY147+BY148+BZ146+BZ147+BZ148+CA146+CA147+CA148+CB146+CB147-16)*Percapita/30*FU$4))))))</f>
        <v>0</v>
      </c>
      <c r="FV146" s="177">
        <f>IF(C146=4,SUM(CC146+CC147+CC148+CE146+CE147+CE148)*Percapita/30*FV$4+(CD146+CD147+CD148+CF146+CF147+CF148)*Cadeirante/30*FV$4,IF(C146=3,IF(CC149+CE149=10,Fixo/30*FV$4+(CC146+CC147+CC148+CE146+CE147+CE148)*Percapita/30*FV$4+(CD149+CF149)*Cadeirante/30*FV$4,IF(CC149+CE149&lt;=9,(CC149+CE149)*Crechee/30*FV$4)+(CD149+CF149)*Cadeirante/30*FV$4+(CC146+CC147+CC148+CE146+CE147+CE148)*Percapita/30*FV$4)+IF(CC149+CE149&gt;=11,Fixo/30*FV$4+(CC149+CE149-10)*Crechee/30*FV$4,0),IF(C146=2,IF(CD146+CD147+CD148+CD149+CF146+CF147+CF148+CF149=1,Cadeirante/30*FV$4,IF(CD146+CD147+CD148+CD149+CF146+CF147+CF148+CF149=2,Fixo/30*FV$4,IF(CD146+CD147+CD148+CD149+CF146+CF147+CF148+CF149&gt;2,Fixo/30*FV$4+(CD146+CD147+CD148+CD149+CF146+CF147+CF148+CF149-2)*Cadeirante/30*FV$4)))+(CC146+CC147+CC148+CE146+CE147+CE148)*Percapita/30*FV$4+(CC149+CE149)*Crechee/30*FV$4,IF(C146=1,IF(CC146+CC147+CC148+CD146+CD147+CD148+CE146+CE147+CE148+CF146+CF147+CF148&lt;=15,(CC146+CC147+CC148+CE146+CE147+CE148)*Percapita/30*FV$4,IF(CC146+CC147+CC148+CD146+CD147+CD148+CE146+CE147+CE148+CF146+CF147+CF148&gt;=16,Fixo/30*FV$4+(CC146+CC147+CC148+CD146+CD147+CD148+CE146+CE147+CE148+CF146+CF147-16)*Percapita/30*FV$4))))))</f>
        <v>0</v>
      </c>
      <c r="FW146" s="177">
        <f>IF(C146=4,SUM(CG146+CG147+CG148+CI146+CI147+CI148)*Percapita/30*FW$4+(CH146+CH147+CH148+CJ146+CJ147+CJ148)*Cadeirante/30*FW$4,IF(C146=3,IF(CG149+CI149=10,Fixo/30*FW$4+(CG146+CG147+CG148+CI146+CI147+CI148)*Percapita/30*FW$4+(CH149+CJ149)*Cadeirante/30*FW$4,IF(CG149+CI149&lt;=9,(CG149+CI149)*Crechee/30*FW$4)+(CH149+CJ149)*Cadeirante/30*FW$4+(CG146+CG147+CG148+CI146+CI147+CI148)*Percapita/30*FW$4)+IF(CG149+CI149&gt;=11,Fixo/30*FW$4+(CG149+CI149-10)*Crechee/30*FW$4,0),IF(C146=2,IF(CH146+CH147+CH148+CH149+CJ146+CJ147+CJ148+CJ149=1,Cadeirante/30*FW$4,IF(CH146+CH147+CH148+CH149+CJ146+CJ147+CJ148+CJ149=2,Fixo/30*FW$4,IF(CH146+CH147+CH148+CH149+CJ146+CJ147+CJ148+CJ149&gt;2,Fixo/30*FW$4+(CH146+CH147+CH148+CH149+CJ146+CJ147+CJ148+CJ149-2)*Cadeirante/30*FW$4)))+(CG146+CG147+CG148+CI146+CI147+CI148)*Percapita/30*FW$4+(CG149+CI149)*Crechee/30*FW$4,IF(C146=1,IF(CG146+CG147+CG148+CH146+CH147+CH148+CI146+CI147+CI148+CJ146+CJ147+CJ148&lt;=15,(CG146+CG147+CG148+CI146+CI147+CI148)*Percapita/30*FW$4,IF(CG146+CG147+CG148+CH146+CH147+CH148+CI146+CI147+CI148+CJ146+CJ147+CJ148&gt;=16,Fixo/30*FW$4+(CG146+CG147+CG148+CH146+CH147+CH148+CI146+CI147+CI148+CJ146+CJ147-16)*Percapita/30*FW$4))))))</f>
        <v>0</v>
      </c>
      <c r="FX146" s="177">
        <f>IF(C146=4,SUM(CK146+CK147+CK148+CM146+CM147+CM148)*Percapita/30*FX$4+(CL146+CL147+CL148+CN146+CN147+CN148)*Cadeirante/30*FX$4,IF(C146=3,IF(CK149+CM149=10,Fixo/30*FX$4+(CK146+CK147+CK148+CM146+CM147+CM148)*Percapita/30*FX$4+(CL149+CN149)*Cadeirante/30*FX$4,IF(CK149+CM149&lt;=9,(CK149+CM149)*Crechee/30*FX$4)+(CL149+CN149)*Cadeirante/30*FX$4+(CK146+CK147+CK148+CM146+CM147+CM148)*Percapita/30*FX$4)+IF(CK149+CM149&gt;=11,Fixo/30*FX$4+(CK149+CM149-10)*Crechee/30*FX$4,0),IF(C146=2,IF(CL146+CL147+CL148+CL149+CN146+CN147+CN148+CN149=1,Cadeirante/30*FX$4,IF(CL146+CL147+CL148+CL149+CN146+CN147+CN148+CN149=2,Fixo/30*FX$4,IF(CL146+CL147+CL148+CL149+CN146+CN147+CN148+CN149&gt;2,Fixo/30*FX$4+(CL146+CL147+CL148+CL149+CN146+CN147+CN148+CN149-2)*Cadeirante/30*FX$4)))+(CK146+CK147+CK148+CM146+CM147+CM148)*Percapita/30*FX$4+(CK149+CM149)*Crechee/30*FX$4,IF(C146=1,IF(CK146+CK147+CK148+CL146+CL147+CL148+CM146+CM147+CM148+CN146+CN147+CN148&lt;=15,(CK146+CK147+CK148+CM146+CM147+CM148)*Percapita/30*FX$4,IF(CK146+CK147+CK148+CL146+CL147+CL148+CM146+CM147+CM148+CN146+CN147+CN148&gt;=16,Fixo/30*FX$4+(CK146+CK147+CK148+CL146+CL147+CL148+CM146+CM147+CM148+CN146+CN147-16)*Percapita/30*FX$4))))))</f>
        <v>0</v>
      </c>
      <c r="FY146" s="177">
        <f>IF(C146=4,SUM(CO146+CO147+CO148+CQ146+CQ147+CQ148)*Percapita/30*FY$4+(CP146+CP147+CP148+CR146+CR147+CR148)*Cadeirante/30*FY$4,IF(C146=3,IF(CO149+CQ149=10,Fixo/30*FY$4+(CO146+CO147+CO148+CQ146+CQ147+CQ148)*Percapita/30*FY$4+(CP149+CR149)*Cadeirante/30*FY$4,IF(CO149+CQ149&lt;=9,(CO149+CQ149)*Crechee/30*FY$4)+(CP149+CR149)*Cadeirante/30*FY$4+(CO146+CO147+CO148+CQ146+CQ147+CQ148)*Percapita/30*FY$4)+IF(CO149+CQ149&gt;=11,Fixo/30*FY$4+(CO149+CQ149-10)*Crechee/30*FY$4,0),IF(C146=2,IF(CP146+CP147+CP148+CP149+CR146+CR147+CR148+CR149=1,Cadeirante/30*FY$4,IF(CP146+CP147+CP148+CP149+CR146+CR147+CR148+CR149=2,Fixo/30*FY$4,IF(CP146+CP147+CP148+CP149+CR146+CR147+CR148+CR149&gt;2,Fixo/30*FY$4+(CP146+CP147+CP148+CP149+CR146+CR147+CR148+CR149-2)*Cadeirante/30*FY$4)))+(CO146+CO147+CO148+CQ146+CQ147+CQ148)*Percapita/30*FY$4+(CO149+CQ149)*Crechee/30*FY$4,IF(C146=1,IF(CO146+CO147+CO148+CP146+CP147+CP148+CQ146+CQ147+CQ148+CR146+CR147+CR148&lt;=15,(CO146+CO147+CO148+CQ146+CQ147+CQ148)*Percapita/30*FY$4,IF(CO146+CO147+CO148+CP146+CP147+CP148+CQ146+CQ147+CQ148+CR146+CR147+CR148&gt;=16,Fixo/30*FY$4+(CO146+CO147+CO148+CP146+CP147+CP148+CQ146+CQ147+CQ148+CR146+CR147-16)*Percapita/30*FY$4))))))</f>
        <v>0</v>
      </c>
      <c r="FZ146" s="177">
        <f>IF(C146=4,SUM(CS146+CS147+CS148+CU146+CU147+CU148)*Percapita/30*FZ$4+(CT146+CT147+CT148+CV146+CV147+CV148)*Cadeirante/30*FZ$4,IF(C146=3,IF(CS149+CU149=10,Fixo/30*FZ$4+(CS146+CS147+CS148+CU146+CU147+CU148)*Percapita/30*FZ$4+(CT149+CV149)*Cadeirante/30*FZ$4,IF(CS149+CU149&lt;=9,(CS149+CU149)*Crechee/30*FZ$4)+(CT149+CV149)*Cadeirante/30*FZ$4+(CS146+CS147+CS148+CU146+CU147+CU148)*Percapita/30*FZ$4)+IF(CS149+CU149&gt;=11,Fixo/30*FZ$4+(CS149+CU149-10)*Crechee/30*FZ$4,0),IF(C146=2,IF(CT146+CT147+CT148+CT149+CV146+CV147+CV148+CV149=1,Cadeirante/30*FZ$4,IF(CT146+CT147+CT148+CT149+CV146+CV147+CV148+CV149=2,Fixo/30*FZ$4,IF(CT146+CT147+CT148+CT149+CV146+CV147+CV148+CV149&gt;2,Fixo/30*FZ$4+(CT146+CT147+CT148+CT149+CV146+CV147+CV148+CV149-2)*Cadeirante/30*FZ$4)))+(CS146+CS147+CS148+CU146+CU147+CU148)*Percapita/30*FZ$4+(CS149+CU149)*Crechee/30*FZ$4,IF(C146=1,IF(CS146+CS147+CS148+CT146+CT147+CT148+CU146+CU147+CU148+CV146+CV147+CV148&lt;=15,(CS146+CS147+CS148+CU146+CU147+CU148)*Percapita/30*FZ$4,IF(CS146+CS147+CS148+CT146+CT147+CT148+CU146+CU147+CU148+CV146+CV147+CV148&gt;=16,Fixo/30*FZ$4+(CS146+CS147+CS148+CT146+CT147+CT148+CU146+CU147+CU148+CV146+CV147-16)*Percapita/30*FZ$4))))))</f>
        <v>0</v>
      </c>
      <c r="GA146" s="177">
        <f>IF(C146=4,SUM(CW146+CW147+CW148+CY146+CY147+CY148)*Percapita/30*GA$4+(CX146+CX147+CX148+CZ146+CZ147+CZ148)*Cadeirante/30*GA$4,IF(C146=3,IF(CW149+CY149=10,Fixo/30*GA$4+(CW146+CW147+CW148+CY146+CY147+CY148)*Percapita/30*GA$4+(CX149+CZ149)*Cadeirante/30*GA$4,IF(CW149+CY149&lt;=9,(CW149+CY149)*Crechee/30*GA$4)+(CX149+CZ149)*Cadeirante/30*GA$4+(CW146+CW147+CW148+CY146+CY147+CY148)*Percapita/30*GA$4)+IF(CW149+CY149&gt;=11,Fixo/30*GA$4+(CW149+CY149-10)*Crechee/30*GA$4,0),IF(C146=2,IF(CX146+CX147+CX148+CX149+CZ146+CZ147+CZ148+CZ149=1,Cadeirante/30*GA$4,IF(CX146+CX147+CX148+CX149+CZ146+CZ147+CZ148+CZ149=2,Fixo/30*GA$4,IF(CX146+CX147+CX148+CX149+CZ146+CZ147+CZ148+CZ149&gt;2,Fixo/30*GA$4+(CX146+CX147+CX148+CX149+CZ146+CZ147+CZ148+CZ149-2)*Cadeirante/30*GA$4)))+(CW146+CW147+CW148+CY146+CY147+CY148)*Percapita/30*GA$4+(CW149+CY149)*Crechee/30*GA$4,IF(C146=1,IF(CW146+CW147+CW148+CX146+CX147+CX148+CY146+CY147+CY148+CZ146+CZ147+CZ148&lt;=15,(CW146+CW147+CW148+CY146+CY147+CY148)*Percapita/30*GA$4,IF(CW146+CW147+CW148+CX146+CX147+CX148+CY146+CY147+CY148+CZ146+CZ147+CZ148&gt;=16,Fixo/30*GA$4+(CW146+CW147+CW148+CX146+CX147+CX148+CY146+CY147+CY148+CZ146+CZ147-16)*Percapita/30*GA$4))))))</f>
        <v>0</v>
      </c>
      <c r="GB146" s="177">
        <f>IF(C146=4,SUM(DA146+DA147+DA148+DC146+DC147+DC148)*Percapita/30*GB$4+(DB146+DB147+DB148+DD146+DD147+DD148)*Cadeirante/30*GB$4,IF(C146=3,IF(DA149+DC149=10,Fixo/30*GB$4+(DA146+DA147+DA148+DC146+DC147+DC148)*Percapita/30*GB$4+(DB149+DD149)*Cadeirante/30*GB$4,IF(DA149+DC149&lt;=9,(DA149+DC149)*Crechee/30*GB$4)+(DB149+DD149)*Cadeirante/30*GB$4+(DA146+DA147+DA148+DC146+DC147+DC148)*Percapita/30*GB$4)+IF(DA149+DC149&gt;=11,Fixo/30*GB$4+(DA149+DC149-10)*Crechee/30*GB$4,0),IF(C146=2,IF(DB146+DB147+DB148+DB149+DD146+DD147+DD148+DD149=1,Cadeirante/30*GB$4,IF(DB146+DB147+DB148+DB149+DD146+DD147+DD148+DD149=2,Fixo/30*GB$4,IF(DB146+DB147+DB148+DB149+DD146+DD147+DD148+DD149&gt;2,Fixo/30*GB$4+(DB146+DB147+DB148+DB149+DD146+DD147+DD148+DD149-2)*Cadeirante/30*GB$4)))+(DA146+DA147+DA148+DC146+DC147+DC148)*Percapita/30*GB$4+(DA149+DC149)*Crechee/30*GB$4,IF(C146=1,IF(DA146+DA147+DA148+DB146+DB147+DB148+DC146+DC147+DC148+DD146+DD147+DD148&lt;=15,(DA146+DA147+DA148+DC146+DC147+DC148)*Percapita/30*GB$4,IF(DA146+DA147+DA148+DB146+DB147+DB148+DC146+DC147+DC148+DD146+DD147+DD148&gt;=16,Fixo/30*GB$4+(DA146+DA147+DA148+DB146+DB147+DB148+DC146+DC147+DC148+DD146+DD147-16)*Percapita/30*GB$4))))))</f>
        <v>0</v>
      </c>
      <c r="GC146" s="177">
        <f>IF(C146=4,SUM(DE146+DE147+DE148+DG146+DG147+DG148)*Percapita/30*GC$4+(DF146+DF147+DF148+DH146+DH147+DH148)*Cadeirante/30*GC$4,IF(C146=3,IF(DE149+DG149=10,Fixo/30*GC$4+(DE146+DE147+DE148+DG146+DG147+DG148)*Percapita/30*GC$4+(DF149+DH149)*Cadeirante/30*GC$4,IF(DE149+DG149&lt;=9,(DE149+DG149)*Crechee/30*GC$4)+(DF149+DH149)*Cadeirante/30*GC$4+(DE146+DE147+DE148+DG146+DG147+DG148)*Percapita/30*GC$4)+IF(DE149+DG149&gt;=11,Fixo/30*GC$4+(DE149+DG149-10)*Crechee/30*GC$4,0),IF(C146=2,IF(DF146+DF147+DF148+DF149+DH146+DH147+DH148+DH149=1,Cadeirante/30*GC$4,IF(DF146+DF147+DF148+DF149+DH146+DH147+DH148+DH149=2,Fixo/30*GC$4,IF(DF146+DF147+DF148+DF149+DH146+DH147+DH148+DH149&gt;2,Fixo/30*GC$4+(DF146+DF147+DF148+DF149+DH146+DH147+DH148+DH149-2)*Cadeirante/30*GC$4)))+(DE146+DE147+DE148+DG146+DG147+DG148)*Percapita/30*GC$4+(DE149+DG149)*Crechee/30*GC$4,IF(C146=1,IF(DE146+DE147+DE148+DF146+DF147+DF148+DG146+DG147+DG148+DH146+DH147+DH148&lt;=15,(DE146+DE147+DE148+DG146+DG147+DG148)*Percapita/30*GC$4,IF(DE146+DE147+DE148+DF146+DF147+DF148+DG146+DG147+DG148+DH146+DH147+DH148&gt;=16,Fixo/30*GC$4+(DE146+DE147+DE148+DF146+DF147+DF148+DG146+DG147+DG148+DH146+DH147-16)*Percapita/30*GC$4))))))</f>
        <v>0</v>
      </c>
      <c r="GD146" s="177">
        <f>IF(C146=4,SUM(DI146+DI147+DI148+DK146+DK147+DK148)*Percapita/30*GD$4+(DJ146+DJ147+DJ148+DL146+DL147+DL148)*Cadeirante/30*GD$4,IF(C146=3,IF(DI149+DK149=10,Fixo/30*GD$4+(DI146+DI147+DI148+DK146+DK147+DK148)*Percapita/30*GD$4+(DJ149+DL149)*Cadeirante/30*GD$4,IF(DI149+DK149&lt;=9,(DI149+DK149)*Crechee/30*GD$4)+(DJ149+DL149)*Cadeirante/30*GD$4+(DI146+DI147+DI148+DK146+DK147+DK148)*Percapita/30*GD$4)+IF(DI149+DK149&gt;=11,Fixo/30*GD$4+(DI149+DK149-10)*Crechee/30*GD$4,0),IF(C146=2,IF(DJ146+DJ147+DJ148+DJ149+DL146+DL147+DL148+DL149=1,Cadeirante/30*GD$4,IF(DJ146+DJ147+DJ148+DJ149+DL146+DL147+DL148+DL149=2,Fixo/30*GD$4,IF(DJ146+DJ147+DJ148+DJ149+DL146+DL147+DL148+DL149&gt;2,Fixo/30*GD$4+(DJ146+DJ147+DJ148+DJ149+DL146+DL147+DL148+DL149-2)*Cadeirante/30*GD$4)))+(DI146+DI147+DI148+DK146+DK147+DK148)*Percapita/30*GD$4+(DI149+DK149)*Crechee/30*GD$4,IF(C146=1,IF(DI146+DI147+DI148+DJ146+DJ147+DJ148+DK146+DK147+DK148+DL146+DL147+DL148&lt;=15,(DI146+DI147+DI148+DK146+DK147+DK148)*Percapita/30*GD$4,IF(DI146+DI147+DI148+DJ146+DJ147+DJ148+DK146+DK147+DK148+DL146+DL147+DL148&gt;=16,Fixo/30*GD$4+(DI146+DI147+DI148+DJ146+DJ147+DJ148+DK146+DK147+DK148+DL146+DL147-16)*Percapita/30*GD$4))))))</f>
        <v>0</v>
      </c>
      <c r="GE146" s="177">
        <f>IF(C146=4,SUM(DM146+DM147+DM148+DO146+DO147+DO148)*Percapita/30*GE$4+(DN146+DN147+DN148+DP146+DP147+DP148)*Cadeirante/30*GE$4,IF(C146=3,IF(DM149+DO149=10,Fixo/30*GE$4+(DM146+DM147+DM148+DO146+DO147+DO148)*Percapita/30*GE$4+(DN149+DP149)*Cadeirante/30*GE$4,IF(DM149+DO149&lt;=9,(DM149+DO149)*Crechee/30*GE$4)+(DN149+DP149)*Cadeirante/30*GE$4+(DM146+DM147+DM148+DO146+DO147+DO148)*Percapita/30*GE$4)+IF(DM149+DO149&gt;=11,Fixo/30*GE$4+(DM149+DO149-10)*Crechee/30*GE$4,0),IF(C146=2,IF(DN146+DN147+DN148+DN149+DP146+DP147+DP148+DP149=1,Cadeirante/30*GE$4,IF(DN146+DN147+DN148+DN149+DP146+DP147+DP148+DP149=2,Fixo/30*GE$4,IF(DN146+DN147+DN148+DN149+DP146+DP147+DP148+DP149&gt;2,Fixo/30*GE$4+(DN146+DN147+DN148+DN149+DP146+DP147+DP148+DP149-2)*Cadeirante/30*GE$4)))+(DM146+DM147+DM148+DO146+DO147+DO148)*Percapita/30*GE$4+(DM149+DO149)*Crechee/30*GE$4,IF(C146=1,IF(DM146+DM147+DM148+DN146+DN147+DN148+DO146+DO147+DO148+DP146+DP147+DP148&lt;=15,(DM146+DM147+DM148+DO146+DO147+DO148)*Percapita/30*GE$4,IF(DM146+DM147+DM148+DN146+DN147+DN148+DO146+DO147+DO148+DP146+DP147+DP148&gt;=16,Fixo/30*GE$4+(DM146+DM147+DM148+DN146+DN147+DN148+DO146+DO147+DO148+DP146+DP147-16)*Percapita/30*GE$4))))))</f>
        <v>0</v>
      </c>
      <c r="GF146" s="177">
        <f>IF(C146=4,SUM(DQ146+DQ147+DQ148+DS146+DS147+DS148)*Percapita/30*GF$4+(DR146+DR147+DR148+DT146+DT147+DT148)*Cadeirante/30*GF$4,IF(C146=3,IF(DQ149+DS149=10,Fixo/30*GF$4+(DQ146+DQ147+DQ148+DS146+DS147+DS148)*Percapita/30*GF$4+(DR149+DT149)*Cadeirante/30*GF$4,IF(DQ149+DS149&lt;=9,(DQ149+DS149)*Crechee/30*GF$4)+(DR149+DT149)*Cadeirante/30*GF$4+(DQ146+DQ147+DQ148+DS146+DS147+DS148)*Percapita/30*GF$4)+IF(DQ149+DS149&gt;=11,Fixo/30*GF$4+(DQ149+DS149-10)*Crechee/30*GF$4,0),IF(C146=2,IF(DR146+DR147+DR148+DR149+DT146+DT147+DT148+DT149=1,Cadeirante/30*GF$4,IF(DR146+DR147+DR148+DR149+DT146+DT147+DT148+DT149=2,Fixo/30*GF$4,IF(DR146+DR147+DR148+DR149+DT146+DT147+DT148+DT149&gt;2,Fixo/30*GF$4+(DR146+DR147+DR148+DR149+DT146+DT147+DT148+DT149-2)*Cadeirante/30*GF$4)))+(DQ146+DQ147+DQ148+DS146+DS147+DS148)*Percapita/30*GF$4+(DQ149+DS149)*Crechee/30*GF$4,IF(C146=1,IF(DQ146+DQ147+DQ148+DR146+DR147+DR148+DS146+DS147+DS148+DT146+DT147+DT148&lt;=15,(DQ146+DQ147+DQ148+DS146+DS147+DS148)*Percapita/30*GF$4,IF(DQ146+DQ147+DQ148+DR146+DR147+DR148+DS146+DS147+DS148+DT146+DT147+DT148&gt;=16,Fixo/30*GF$4+(DQ146+DQ147+DQ148+DR146+DR147+DR148+DS146+DS147+DS148+DT146+DT147-16)*Percapita/30*GF$4))))))</f>
        <v>0</v>
      </c>
      <c r="GG146" s="177">
        <f>IF(C146=4,SUM(DU146+DU147+DU148+DW146+DW147+DW148)*Percapita/30*GG$4+(DV146+DV147+DV148+DX146+DX147+DX148)*Cadeirante/30*GG$4,IF(C146=3,IF(DU149+DW149=10,Fixo/30*GG$4+(DU146+DU147+DU148+DW146+DW147+DW148)*Percapita/30*GG$4+(DV149+DX149)*Cadeirante/30*GG$4,IF(DU149+DW149&lt;=9,(DU149+DW149)*Crechee/30*GG$4)+(DV149+DX149)*Cadeirante/30*GG$4+(DU146+DU147+DU148+DW146+DW147+DW148)*Percapita/30*GG$4)+IF(DU149+DW149&gt;=11,Fixo/30*GG$4+(DU149+DW149-10)*Crechee/30*GG$4,0),IF(C146=2,IF(DV146+DV147+DV148+DV149+DX146+DX147+DX148+DX149=1,Cadeirante/30*GG$4,IF(DV146+DV147+DV148+DV149+DX146+DX147+DX148+DX149=2,Fixo/30*GG$4,IF(DV146+DV147+DV148+DV149+DX146+DX147+DX148+DX149&gt;2,Fixo/30*GG$4+(DV146+DV147+DV148+DV149+DX146+DX147+DX148+DX149-2)*Cadeirante/30*GG$4)))+(DU146+DU147+DU148+DW146+DW147+DW148)*Percapita/30*GG$4+(DU149+DW149)*Crechee/30*GG$4,IF(C146=1,IF(DU146+DU147+DU148+DV146+DV147+DV148+DW146+DW147+DW148+DX146+DX147+DX148&lt;=15,(DU146+DU147+DU148+DW146+DW147+DW148)*Percapita/30*GG$4,IF(DU146+DU147+DU148+DV146+DV147+DV148+DW146+DW147+DW148+DX146+DX147+DX148&gt;=16,Fixo/30*GG$4+(DU146+DU147+DU148+DV146+DV147+DV148+DW146+DW147+DW148+DX146+DX147-16)*Percapita/30*GG$4))))))</f>
        <v>0</v>
      </c>
      <c r="GH146" s="177">
        <f>IF(C146=4,SUM(DY146+DY147+DY148+EA146+EA147+EA148)*Percapita/30*GH$4+(DZ146+DZ147+DZ148+EB146+EB147+EB148)*Cadeirante/30*GH$4,IF(C146=3,IF(DY149+EA149=10,Fixo/30*GH$4+(DY146+DY147+DY148+EA146+EA147+EA148)*Percapita/30*GH$4+(DZ149+EB149)*Cadeirante/30*GH$4,IF(DY149+EA149&lt;=9,(DY149+EA149)*Crechee/30*GH$4)+(DZ149+EB149)*Cadeirante/30*GH$4+(DY146+DY147+DY148+EA146+EA147+EA148)*Percapita/30*GH$4)+IF(DY149+EA149&gt;=11,Fixo/30*GH$4+(DY149+EA149-10)*Crechee/30*GH$4,0),IF(C146=2,IF(DZ146+DZ147+DZ148+DZ149+EB146+EB147+EB148+EB149=1,Cadeirante/30*GH$4,IF(DZ146+DZ147+DZ148+DZ149+EB146+EB147+EB148+EB149=2,Fixo/30*GH$4,IF(DZ146+DZ147+DZ148+DZ149+EB146+EB147+EB148+EB149&gt;2,Fixo/30*GH$4+(DZ146+DZ147+DZ148+DZ149+EB146+EB147+EB148+EB149-2)*Cadeirante/30*GH$4)))+(DY146+DY147+DY148+EA146+EA147+EA148)*Percapita/30*GH$4+(DY149+EA149)*Crechee/30*GH$4,IF(C146=1,IF(DY146+DY147+DY148+DZ146+DZ147+DZ148+EA146+EA147+EA148+EB146+EB147+EB148&lt;=15,(DY146+DY147+DY148+EA146+EA147+EA148)*Percapita/30*GH$4,IF(DY146+DY147+DY148+DZ146+DZ147+DZ148+EA146+EA147+EA148+EB146+EB147+EB148&gt;=16,Fixo/30*GH$4+(DY146+DY147+DY148+DZ146+DZ147+DZ148+EA146+EA147+EA148+EB146+EB147-16)*Percapita/30*GH$4))))))</f>
        <v>0</v>
      </c>
      <c r="GI146" s="177">
        <f>IF(C146=4,SUM(EC146+EC147+EC148+EE146+EE147+EE148)*Percapita/30*GI$4+(ED146+ED147+ED148+EF146+EF147+EF148)*Cadeirante/30*GI$4,IF(C146=3,IF(EC149+EE149=10,Fixo/30*GI$4+(EC146+EC147+EC148+EE146+EE147+EE148)*Percapita/30*GI$4+(ED149+EF149)*Cadeirante/30*GI$4,IF(EC149+EE149&lt;=9,(EC149+EE149)*Crechee/30*GI$4)+(ED149+EF149)*Cadeirante/30*GI$4+(EC146+EC147+EC148+EE146+EE147+EE148)*Percapita/30*GI$4)+IF(EC149+EE149&gt;=11,Fixo/30*GI$4+(EC149+EE149-10)*Crechee/30*GI$4,0),IF(C146=2,IF(ED146+ED147+ED148+ED149+EF146+EF147+EF148+EF149=1,Cadeirante/30*GI$4,IF(ED146+ED147+ED148+ED149+EF146+EF147+EF148+EF149=2,Fixo/30*GI$4,IF(ED146+ED147+ED148+ED149+EF146+EF147+EF148+EF149&gt;2,Fixo/30*GI$4+(ED146+ED147+ED148+ED149+EF146+EF147+EF148+EF149-2)*Cadeirante/30*GI$4)))+(EC146+EC147+EC148+EE146+EE147+EE148)*Percapita/30*GI$4+(EC149+EE149)*Crechee/30*GI$4,IF(C146=1,IF(EC146+EC147+EC148+ED146+ED147+ED148+EE146+EE147+EE148+EF146+EF147+EF148&lt;=15,(EC146+EC147+EC148+EE146+EE147+EE148)*Percapita/30*GI$4,IF(EC146+EC147+EC148+ED146+ED147+ED148+EE146+EE147+EE148+EF146+EF147+EF148&gt;=16,Fixo/30*GI$4+(EC146+EC147+EC148+ED146+ED147+ED148+EE146+EE147+EE148+EF146+EF147-16)*Percapita/30*GI$4))))))</f>
        <v>0</v>
      </c>
      <c r="GJ146" s="177">
        <f>IF(C146=4,SUM(EG146+EG147+EG148+EI146+EI147+EI148)*Percapita/30*GJ$4+(EH146+EH147+EH148+EJ146+EJ147+EJ148)*Cadeirante/30*GJ$4,IF(C146=3,IF(EG149+EI149=10,Fixo/30*GJ$4+(EG146+EG147+EG148+EI146+EI147+EI148)*Percapita/30*GJ$4+(EH149+EJ149)*Cadeirante/30*GJ$4,IF(EG149+EI149&lt;=9,(EG149+EI149)*Crechee/30*GJ$4)+(EH149+EJ149)*Cadeirante/30*GJ$4+(EG146+EG147+EG148+EI146+EI147+EI148)*Percapita/30*GJ$4)+IF(EG149+EI149&gt;=11,Fixo/30*GJ$4+(EG149+EI149-10)*Crechee/30*GJ$4,0),IF(C146=2,IF(EH146+EH147+EH148+EH149+EJ146+EJ147+EJ148+EJ149=1,Cadeirante/30*GJ$4,IF(EH146+EH147+EH148+EH149+EJ146+EJ147+EJ148+EJ149=2,Fixo/30*GJ$4,IF(EH146+EH147+EH148+EH149+EJ146+EJ147+EJ148+EJ149&gt;2,Fixo/30*GJ$4+(EH146+EH147+EH148+EH149+EJ146+EJ147+EJ148+EJ149-2)*Cadeirante/30*GJ$4)))+(EG146+EG147+EG148+EI146+EI147+EI148)*Percapita/30*GJ$4+(EG149+EI149)*Crechee/30*GJ$4,IF(C146=1,IF(EG146+EG147+EG148+EH146+EH147+EH148+EI146+EI147+EI148+EJ146+EJ147+EJ148&lt;=15,(EG146+EG147+EG148+EI146+EI147+EI148)*Percapita/30*GJ$4,IF(EG146+EG147+EG148+EH146+EH147+EH148+EI146+EI147+EI148+EJ146+EJ147+EJ148&gt;=16,Fixo/30*GJ$4+(EG146+EG147+EG148+EH146+EH147+EH148+EI146+EI147+EI148+EJ146+EJ147-16)*Percapita/30*GJ$4))))))</f>
        <v>0</v>
      </c>
      <c r="GK146" s="178"/>
      <c r="GL146" s="103">
        <f t="shared" si="175"/>
        <v>0</v>
      </c>
      <c r="GM146" s="124"/>
      <c r="GN146" s="104">
        <f>SUMIF(V146:V149,"&lt;0")*Cadeirante/30*GN$4+SUMIF(X146:X149,"&lt;0")*Cadeirante/30*GN$4</f>
        <v>0</v>
      </c>
      <c r="GO146" s="104">
        <f>SUMIF(Z146:Z149,"&lt;0")*Cadeirante/30*GO$4+SUMIF(AB146:AB149,"&lt;0")*Cadeirante/30*GO$4</f>
        <v>0</v>
      </c>
      <c r="GP146" s="104">
        <f>SUMIF(AD146:AD149,"&lt;0")*Cadeirante/30*GP$4+SUMIF(AF146:AF149,"&lt;0")*Cadeirante/30*GP$4</f>
        <v>0</v>
      </c>
      <c r="GQ146" s="104">
        <f>SUMIF(AH146:AH149,"&lt;0")*Cadeirante/30*GQ$4+SUMIF(AJ146:AJ149,"&lt;0")*Cadeirante/30*GQ$4</f>
        <v>0</v>
      </c>
      <c r="GR146" s="104">
        <f>SUMIF(AL146:AL149,"&lt;0")*Cadeirante/30*GR$4+SUMIF(AN146:AN149,"&lt;0")*Cadeirante/30*GR$4</f>
        <v>0</v>
      </c>
      <c r="GS146" s="104">
        <f>SUMIF(AP146:AP149,"&lt;0")*Cadeirante/30*GS$4+SUMIF(AR146:AR149,"&lt;0")*Cadeirante/30*GS$4</f>
        <v>0</v>
      </c>
      <c r="GT146" s="104">
        <f>SUMIF(AT146:AT149,"&lt;0")*Cadeirante/30*GT$4+SUMIF(AV146:AV149,"&lt;0")*Cadeirante/30*GT$4</f>
        <v>0</v>
      </c>
      <c r="GU146" s="104">
        <f>SUMIF(AX146:AX149,"&lt;0")*Cadeirante/30*GU$4+SUMIF(AZ146:AZ149,"&lt;0")*Cadeirante/30*GU$4</f>
        <v>0</v>
      </c>
      <c r="GV146" s="104">
        <f>SUMIF(BB146:BB149,"&lt;0")*Cadeirante/30*GV$4+SUMIF(BD146:BD149,"&lt;0")*Cadeirante/30*GV$4</f>
        <v>0</v>
      </c>
      <c r="GW146" s="104">
        <f>SUMIF(BF146:BF149,"&lt;0")*Cadeirante/30*GW$4+SUMIF(BH146:BH149,"&lt;0")*Cadeirante/30*GW$4</f>
        <v>0</v>
      </c>
      <c r="GX146" s="104">
        <f>SUMIF(BJ146:BJ149,"&lt;0")*Cadeirante/30*GX$4+SUMIF(BL146:BL149,"&lt;0")*Cadeirante/30*GX$4</f>
        <v>0</v>
      </c>
      <c r="GY146" s="104">
        <f>SUMIF(BN146:BN149,"&lt;0")*Cadeirante/30*GY$4+SUMIF(BP146:BP149,"&lt;0")*Cadeirante/30*GY$4</f>
        <v>0</v>
      </c>
      <c r="GZ146" s="104">
        <f>SUMIF(BR146:BR149,"&lt;0")*Cadeirante/30*GZ$4+SUMIF(BT146:BT149,"&lt;0")*Cadeirante/30*GZ$4</f>
        <v>0</v>
      </c>
      <c r="HA146" s="104">
        <f>SUMIF(BV146:BV149,"&lt;0")*Cadeirante/30*HA$4+SUMIF(BX146:BX149,"&lt;0")*Cadeirante/30*HA$4</f>
        <v>0</v>
      </c>
      <c r="HB146" s="104">
        <f>SUMIF(BZ146:BZ149,"&lt;0")*Cadeirante/30*HB$4+SUMIF(CB146:CB149,"&lt;0")*Cadeirante/30*HB$4</f>
        <v>0</v>
      </c>
      <c r="HC146" s="104">
        <f>SUMIF(CD146:CD149,"&lt;0")*Cadeirante/30*HC$4+SUMIF(CF146:CF149,"&lt;0")*Cadeirante/30*HC$4</f>
        <v>0</v>
      </c>
      <c r="HD146" s="104">
        <f>SUMIF(CH146:CH149,"&lt;0")*Cadeirante/30*HD$4+SUMIF(CJ146:CJ149,"&lt;0")*Cadeirante/30*HD$4</f>
        <v>0</v>
      </c>
      <c r="HE146" s="104">
        <f>SUMIF(CL146:CL149,"&lt;0")*Cadeirante/30*HE$4+SUMIF(CN146:CN149,"&lt;0")*Cadeirante/30*HE$4</f>
        <v>0</v>
      </c>
      <c r="HF146" s="104">
        <f>SUMIF(CP146:CP149,"&lt;0")*Cadeirante/30*HF$4+SUMIF(CR146:CR149,"&lt;0")*Cadeirante/30*HF$4</f>
        <v>0</v>
      </c>
      <c r="HG146" s="104">
        <f>SUMIF(CT146:CT149,"&lt;0")*Cadeirante/30*HG$4+SUMIF(CV146:CV149,"&lt;0")*Cadeirante/30*HG$4</f>
        <v>0</v>
      </c>
      <c r="HH146" s="104">
        <f>SUMIF(CX146:CX149,"&lt;0")*Cadeirante/30*HH$4+SUMIF(CZ146:CZ149,"&lt;0")*Cadeirante/30*HH$4</f>
        <v>0</v>
      </c>
      <c r="HI146" s="104">
        <f>SUMIF(DB146:DB149,"&lt;0")*Cadeirante/30*HI$4+SUMIF(DD146:DD149,"&lt;0")*Cadeirante/30*HI$4</f>
        <v>0</v>
      </c>
      <c r="HJ146" s="104">
        <f>SUMIF(DF146:DF149,"&lt;0")*Cadeirante/30*HJ$4+SUMIF(DH146:DH149,"&lt;0")*Cadeirante/30*HJ$4</f>
        <v>0</v>
      </c>
      <c r="HK146" s="104">
        <f>SUMIF(DJ146:DJ149,"&lt;0")*Cadeirante/30*HK$4+SUMIF(DL146:DL149,"&lt;0")*Cadeirante/30*HK$4</f>
        <v>0</v>
      </c>
      <c r="HL146" s="104">
        <f>SUMIF(DN146:DN149,"&lt;0")*Cadeirante/30*HL$4+SUMIF(DP146:DP149,"&lt;0")*Cadeirante/30*HL$4</f>
        <v>0</v>
      </c>
      <c r="HM146" s="104">
        <f>SUMIF(DR146:DR149,"&lt;0")*Cadeirante/30*HM$4+SUMIF(DT146:DT149,"&lt;0")*Cadeirante/30*HM$4</f>
        <v>0</v>
      </c>
      <c r="HN146" s="104">
        <f>SUMIF(DV146:DV149,"&lt;0")*Cadeirante/30*HN$4+SUMIF(DX146:DX149,"&lt;0")*Cadeirante/30*HN$4</f>
        <v>0</v>
      </c>
      <c r="HO146" s="104">
        <f>SUMIF(DZ146:DZ149,"&lt;0")*Cadeirante/30*HO$4+SUMIF(EB146:EB149,"&lt;0")*Cadeirante/30*HO$4</f>
        <v>0</v>
      </c>
      <c r="HP146" s="104">
        <f>SUMIF(ED146:ED149,"&lt;0")*Cadeirante/30*HP$4+SUMIF(EF146:EF149,"&lt;0")*Cadeirante/30*HP$4</f>
        <v>0</v>
      </c>
      <c r="HQ146" s="64"/>
      <c r="HR146" s="64"/>
      <c r="HS146" s="64"/>
      <c r="HT146" s="64"/>
      <c r="HU146" s="64"/>
      <c r="HV146" s="64"/>
      <c r="HW146" s="176">
        <v>17629.309999999998</v>
      </c>
      <c r="HX146" s="64"/>
      <c r="HY146" s="280">
        <f>IF(ISTEXT(EM146), VALUE(EM146), EM146)</f>
        <v>0</v>
      </c>
      <c r="HZ146" s="280">
        <f>IF(ISTEXT(EN146), VALUE(EN146), EN146)</f>
        <v>0</v>
      </c>
      <c r="IA146" s="280">
        <f>IF(ISTEXT(EO146), VALUE(EO146), EO146)</f>
        <v>0</v>
      </c>
      <c r="IB146" s="64" t="b">
        <f>HW146=FE146</f>
        <v>0</v>
      </c>
      <c r="IC146" s="64"/>
    </row>
    <row r="147" spans="1:237" s="106" customFormat="1" ht="22.5" customHeight="1" x14ac:dyDescent="0.25">
      <c r="A147" s="368" t="s">
        <v>3308</v>
      </c>
      <c r="B147" s="369" t="s">
        <v>3309</v>
      </c>
      <c r="C147" s="370" t="s">
        <v>3193</v>
      </c>
      <c r="D147" s="371" t="s">
        <v>3310</v>
      </c>
      <c r="E147" s="371" t="s">
        <v>3311</v>
      </c>
      <c r="F147" s="372" t="s">
        <v>3181</v>
      </c>
      <c r="G147" s="372" t="s">
        <v>3182</v>
      </c>
      <c r="H147" s="373" t="s">
        <v>2826</v>
      </c>
      <c r="I147" s="374" t="s">
        <v>2826</v>
      </c>
      <c r="J147" s="421" t="s">
        <v>3183</v>
      </c>
      <c r="K147" s="421" t="s">
        <v>3185</v>
      </c>
      <c r="L147" s="329">
        <f>CONTINUA!BV147</f>
        <v>0</v>
      </c>
      <c r="M147" s="329">
        <f>CONTINUA!BW147</f>
        <v>0</v>
      </c>
      <c r="N147" s="895"/>
      <c r="O147" s="896" t="s">
        <v>3432</v>
      </c>
      <c r="P147" s="897">
        <v>0</v>
      </c>
      <c r="Q147" s="400">
        <v>43</v>
      </c>
      <c r="R147" s="401"/>
      <c r="S147" s="400">
        <v>1</v>
      </c>
      <c r="T147" s="401"/>
      <c r="U147" s="400"/>
      <c r="V147" s="401"/>
      <c r="W147" s="400"/>
      <c r="X147" s="401"/>
      <c r="Y147" s="400"/>
      <c r="Z147" s="401"/>
      <c r="AA147" s="400"/>
      <c r="AB147" s="401"/>
      <c r="AC147" s="400"/>
      <c r="AD147" s="401"/>
      <c r="AE147" s="400"/>
      <c r="AF147" s="401"/>
      <c r="AG147" s="400"/>
      <c r="AH147" s="401"/>
      <c r="AI147" s="400"/>
      <c r="AJ147" s="401"/>
      <c r="AK147" s="400"/>
      <c r="AL147" s="401"/>
      <c r="AM147" s="400"/>
      <c r="AN147" s="401"/>
      <c r="AO147" s="400"/>
      <c r="AP147" s="401"/>
      <c r="AQ147" s="400"/>
      <c r="AR147" s="401"/>
      <c r="AS147" s="400"/>
      <c r="AT147" s="401"/>
      <c r="AU147" s="400"/>
      <c r="AV147" s="401"/>
      <c r="AW147" s="400"/>
      <c r="AX147" s="401"/>
      <c r="AY147" s="400"/>
      <c r="AZ147" s="401"/>
      <c r="BA147" s="400"/>
      <c r="BB147" s="401"/>
      <c r="BC147" s="400"/>
      <c r="BD147" s="401"/>
      <c r="BE147" s="400"/>
      <c r="BF147" s="401"/>
      <c r="BG147" s="400"/>
      <c r="BH147" s="401"/>
      <c r="BI147" s="400"/>
      <c r="BJ147" s="401"/>
      <c r="BK147" s="400"/>
      <c r="BL147" s="401"/>
      <c r="BM147" s="400"/>
      <c r="BN147" s="401"/>
      <c r="BO147" s="400"/>
      <c r="BP147" s="401"/>
      <c r="BQ147" s="400"/>
      <c r="BR147" s="401"/>
      <c r="BS147" s="400"/>
      <c r="BT147" s="401"/>
      <c r="BU147" s="400"/>
      <c r="BV147" s="401"/>
      <c r="BW147" s="400"/>
      <c r="BX147" s="401"/>
      <c r="BY147" s="400"/>
      <c r="BZ147" s="401"/>
      <c r="CA147" s="400"/>
      <c r="CB147" s="401"/>
      <c r="CC147" s="400"/>
      <c r="CD147" s="401"/>
      <c r="CE147" s="400"/>
      <c r="CF147" s="401"/>
      <c r="CG147" s="400"/>
      <c r="CH147" s="401"/>
      <c r="CI147" s="400"/>
      <c r="CJ147" s="401"/>
      <c r="CK147" s="400"/>
      <c r="CL147" s="401"/>
      <c r="CM147" s="400"/>
      <c r="CN147" s="401"/>
      <c r="CO147" s="400"/>
      <c r="CP147" s="401"/>
      <c r="CQ147" s="400"/>
      <c r="CR147" s="401"/>
      <c r="CS147" s="400"/>
      <c r="CT147" s="401"/>
      <c r="CU147" s="400"/>
      <c r="CV147" s="401"/>
      <c r="CW147" s="400"/>
      <c r="CX147" s="401"/>
      <c r="CY147" s="400"/>
      <c r="CZ147" s="401"/>
      <c r="DA147" s="400"/>
      <c r="DB147" s="401"/>
      <c r="DC147" s="400"/>
      <c r="DD147" s="401"/>
      <c r="DE147" s="400"/>
      <c r="DF147" s="401"/>
      <c r="DG147" s="400"/>
      <c r="DH147" s="401"/>
      <c r="DI147" s="400"/>
      <c r="DJ147" s="401"/>
      <c r="DK147" s="400"/>
      <c r="DL147" s="401"/>
      <c r="DM147" s="400"/>
      <c r="DN147" s="401"/>
      <c r="DO147" s="400"/>
      <c r="DP147" s="401"/>
      <c r="DQ147" s="400"/>
      <c r="DR147" s="401"/>
      <c r="DS147" s="400"/>
      <c r="DT147" s="401"/>
      <c r="DU147" s="400"/>
      <c r="DV147" s="401"/>
      <c r="DW147" s="400"/>
      <c r="DX147" s="401"/>
      <c r="DY147" s="400"/>
      <c r="DZ147" s="401"/>
      <c r="EA147" s="400"/>
      <c r="EB147" s="401"/>
      <c r="EC147" s="400"/>
      <c r="ED147" s="401"/>
      <c r="EE147" s="400"/>
      <c r="EF147" s="401"/>
      <c r="EG147" s="400"/>
      <c r="EH147" s="401"/>
      <c r="EI147" s="400"/>
      <c r="EJ147" s="447"/>
      <c r="EK147" s="511"/>
      <c r="EL147" s="514"/>
      <c r="EM147" s="448"/>
      <c r="EN147" s="344"/>
      <c r="EO147" s="345"/>
      <c r="EP147" s="171">
        <f t="shared" si="168"/>
        <v>43</v>
      </c>
      <c r="EQ147" s="171">
        <f t="shared" si="169"/>
        <v>0</v>
      </c>
      <c r="ER147" s="171">
        <f t="shared" si="170"/>
        <v>1</v>
      </c>
      <c r="ES147" s="171">
        <f t="shared" si="171"/>
        <v>0</v>
      </c>
      <c r="ET147" s="171">
        <f t="shared" si="172"/>
        <v>0</v>
      </c>
      <c r="EU147" s="171">
        <f t="shared" si="173"/>
        <v>0</v>
      </c>
      <c r="EV147" s="172">
        <f t="shared" si="174"/>
        <v>44</v>
      </c>
      <c r="EW147" s="173"/>
      <c r="EX147" s="248">
        <f t="shared" si="181"/>
        <v>0</v>
      </c>
      <c r="EY147" s="174">
        <f>(L147*regular)+(M147*Cadeirantee)</f>
        <v>0</v>
      </c>
      <c r="EZ147" s="249">
        <f>SUMIF(FG147:GJ147,"&gt;0")</f>
        <v>0</v>
      </c>
      <c r="FA147" s="249">
        <f>SUMIF(FG147:GJ147,"&lt;0")+SUMIF(GN147:HP147,"&lt;0")</f>
        <v>0</v>
      </c>
      <c r="FB147" s="174">
        <v>0</v>
      </c>
      <c r="FC147" s="126">
        <f>N147*km*'VALORES TABELA'!$B$13</f>
        <v>0</v>
      </c>
      <c r="FD147" s="250">
        <f t="shared" ref="FD147:FD150" si="182">GL147</f>
        <v>0</v>
      </c>
      <c r="FE147" s="105"/>
      <c r="FF147" s="119"/>
      <c r="FG147" s="119"/>
      <c r="FH147" s="119"/>
      <c r="FI147" s="119"/>
      <c r="FJ147" s="119"/>
      <c r="FK147" s="119"/>
      <c r="FL147" s="119"/>
      <c r="FM147" s="119"/>
      <c r="FN147" s="119"/>
      <c r="FO147" s="119"/>
      <c r="FP147" s="119"/>
      <c r="FQ147" s="119"/>
      <c r="FR147" s="119"/>
      <c r="FS147" s="119"/>
      <c r="FT147" s="119"/>
      <c r="FU147" s="119"/>
      <c r="FV147" s="119"/>
      <c r="FW147" s="119"/>
      <c r="FX147" s="119"/>
      <c r="FY147" s="119"/>
      <c r="FZ147" s="119"/>
      <c r="GA147" s="119"/>
      <c r="GB147" s="119"/>
      <c r="GC147" s="119"/>
      <c r="GD147" s="119"/>
      <c r="GE147" s="119"/>
      <c r="GF147" s="119"/>
      <c r="GG147" s="119"/>
      <c r="GH147" s="119"/>
      <c r="GI147" s="119"/>
      <c r="GJ147" s="119"/>
      <c r="GK147" s="251"/>
      <c r="GL147" s="103">
        <f t="shared" si="175"/>
        <v>0</v>
      </c>
      <c r="GM147" s="124"/>
      <c r="GN147" s="104"/>
      <c r="GO147" s="104"/>
      <c r="GP147" s="104"/>
      <c r="GQ147" s="104"/>
      <c r="GR147" s="104"/>
      <c r="GS147" s="104"/>
      <c r="GT147" s="104"/>
      <c r="GU147" s="104"/>
      <c r="GV147" s="104"/>
      <c r="GW147" s="104"/>
      <c r="GX147" s="104"/>
      <c r="GY147" s="104"/>
      <c r="GZ147" s="104"/>
      <c r="HA147" s="104"/>
      <c r="HB147" s="104"/>
      <c r="HC147" s="104"/>
      <c r="HD147" s="104"/>
      <c r="HE147" s="104"/>
      <c r="HF147" s="104"/>
      <c r="HG147" s="104"/>
      <c r="HH147" s="104"/>
      <c r="HI147" s="104"/>
      <c r="HJ147" s="104"/>
      <c r="HK147" s="104"/>
      <c r="HL147" s="104"/>
      <c r="HM147" s="104"/>
      <c r="HN147" s="104"/>
      <c r="HO147" s="104"/>
      <c r="HP147" s="104"/>
      <c r="HQ147" s="64"/>
      <c r="HR147" s="64"/>
      <c r="HS147" s="64"/>
      <c r="HT147" s="64"/>
      <c r="HU147" s="64"/>
      <c r="HV147" s="64"/>
      <c r="HW147" s="105"/>
      <c r="HX147" s="64"/>
      <c r="HY147" s="280">
        <f t="shared" ref="HY147:HY150" si="183">IF(ISTEXT(EM147), VALUE(EM147), EM147)</f>
        <v>0</v>
      </c>
      <c r="HZ147" s="280">
        <f t="shared" ref="HZ147:HZ150" si="184">IF(ISTEXT(EN147), VALUE(EN147), EN147)</f>
        <v>0</v>
      </c>
      <c r="IA147" s="280">
        <f t="shared" ref="IA147:IA150" si="185">IF(ISTEXT(EO147), VALUE(EO147), EO147)</f>
        <v>0</v>
      </c>
      <c r="IB147" s="64"/>
      <c r="IC147" s="64"/>
    </row>
    <row r="148" spans="1:237" s="106" customFormat="1" ht="22.5" customHeight="1" x14ac:dyDescent="0.25">
      <c r="A148" s="368" t="s">
        <v>3308</v>
      </c>
      <c r="B148" s="369" t="s">
        <v>3309</v>
      </c>
      <c r="C148" s="375" t="s">
        <v>3193</v>
      </c>
      <c r="D148" s="371" t="s">
        <v>3310</v>
      </c>
      <c r="E148" s="371" t="s">
        <v>3311</v>
      </c>
      <c r="F148" s="376" t="s">
        <v>3181</v>
      </c>
      <c r="G148" s="376" t="s">
        <v>3182</v>
      </c>
      <c r="H148" s="373" t="s">
        <v>2826</v>
      </c>
      <c r="I148" s="374" t="s">
        <v>2826</v>
      </c>
      <c r="J148" s="421" t="s">
        <v>3183</v>
      </c>
      <c r="K148" s="422" t="s">
        <v>3186</v>
      </c>
      <c r="L148" s="329">
        <f>CONTINUA!BV148</f>
        <v>0</v>
      </c>
      <c r="M148" s="329">
        <f>CONTINUA!BW148</f>
        <v>0</v>
      </c>
      <c r="N148" s="895"/>
      <c r="O148" s="896" t="s">
        <v>3432</v>
      </c>
      <c r="P148" s="897">
        <v>0</v>
      </c>
      <c r="Q148" s="400"/>
      <c r="R148" s="401"/>
      <c r="S148" s="400"/>
      <c r="T148" s="401"/>
      <c r="U148" s="400"/>
      <c r="V148" s="401"/>
      <c r="W148" s="400"/>
      <c r="X148" s="401"/>
      <c r="Y148" s="400"/>
      <c r="Z148" s="401"/>
      <c r="AA148" s="400"/>
      <c r="AB148" s="401"/>
      <c r="AC148" s="400"/>
      <c r="AD148" s="401"/>
      <c r="AE148" s="400"/>
      <c r="AF148" s="401"/>
      <c r="AG148" s="400"/>
      <c r="AH148" s="401"/>
      <c r="AI148" s="400"/>
      <c r="AJ148" s="401"/>
      <c r="AK148" s="400"/>
      <c r="AL148" s="401"/>
      <c r="AM148" s="400"/>
      <c r="AN148" s="401"/>
      <c r="AO148" s="400"/>
      <c r="AP148" s="401"/>
      <c r="AQ148" s="400"/>
      <c r="AR148" s="401"/>
      <c r="AS148" s="400"/>
      <c r="AT148" s="401"/>
      <c r="AU148" s="400"/>
      <c r="AV148" s="401"/>
      <c r="AW148" s="400"/>
      <c r="AX148" s="401"/>
      <c r="AY148" s="400"/>
      <c r="AZ148" s="401"/>
      <c r="BA148" s="400"/>
      <c r="BB148" s="401"/>
      <c r="BC148" s="400"/>
      <c r="BD148" s="401"/>
      <c r="BE148" s="400"/>
      <c r="BF148" s="401"/>
      <c r="BG148" s="400"/>
      <c r="BH148" s="401"/>
      <c r="BI148" s="400"/>
      <c r="BJ148" s="401"/>
      <c r="BK148" s="400"/>
      <c r="BL148" s="401"/>
      <c r="BM148" s="400"/>
      <c r="BN148" s="401"/>
      <c r="BO148" s="400"/>
      <c r="BP148" s="401"/>
      <c r="BQ148" s="400"/>
      <c r="BR148" s="401"/>
      <c r="BS148" s="400"/>
      <c r="BT148" s="401"/>
      <c r="BU148" s="400"/>
      <c r="BV148" s="401"/>
      <c r="BW148" s="400"/>
      <c r="BX148" s="401"/>
      <c r="BY148" s="400"/>
      <c r="BZ148" s="401"/>
      <c r="CA148" s="400"/>
      <c r="CB148" s="401"/>
      <c r="CC148" s="400"/>
      <c r="CD148" s="401"/>
      <c r="CE148" s="400"/>
      <c r="CF148" s="401"/>
      <c r="CG148" s="400"/>
      <c r="CH148" s="401"/>
      <c r="CI148" s="400"/>
      <c r="CJ148" s="401"/>
      <c r="CK148" s="400"/>
      <c r="CL148" s="401"/>
      <c r="CM148" s="400"/>
      <c r="CN148" s="401"/>
      <c r="CO148" s="400"/>
      <c r="CP148" s="401"/>
      <c r="CQ148" s="400"/>
      <c r="CR148" s="401"/>
      <c r="CS148" s="400"/>
      <c r="CT148" s="401"/>
      <c r="CU148" s="400"/>
      <c r="CV148" s="401"/>
      <c r="CW148" s="400"/>
      <c r="CX148" s="401"/>
      <c r="CY148" s="400"/>
      <c r="CZ148" s="401"/>
      <c r="DA148" s="400"/>
      <c r="DB148" s="401"/>
      <c r="DC148" s="400"/>
      <c r="DD148" s="401"/>
      <c r="DE148" s="400"/>
      <c r="DF148" s="401"/>
      <c r="DG148" s="400"/>
      <c r="DH148" s="401"/>
      <c r="DI148" s="400"/>
      <c r="DJ148" s="401"/>
      <c r="DK148" s="400"/>
      <c r="DL148" s="401"/>
      <c r="DM148" s="400"/>
      <c r="DN148" s="401"/>
      <c r="DO148" s="400"/>
      <c r="DP148" s="401"/>
      <c r="DQ148" s="400"/>
      <c r="DR148" s="401"/>
      <c r="DS148" s="400"/>
      <c r="DT148" s="401"/>
      <c r="DU148" s="400"/>
      <c r="DV148" s="401"/>
      <c r="DW148" s="400"/>
      <c r="DX148" s="401"/>
      <c r="DY148" s="400"/>
      <c r="DZ148" s="401"/>
      <c r="EA148" s="400"/>
      <c r="EB148" s="401"/>
      <c r="EC148" s="400"/>
      <c r="ED148" s="401"/>
      <c r="EE148" s="400"/>
      <c r="EF148" s="401"/>
      <c r="EG148" s="400"/>
      <c r="EH148" s="401"/>
      <c r="EI148" s="400"/>
      <c r="EJ148" s="447"/>
      <c r="EK148" s="511"/>
      <c r="EL148" s="514"/>
      <c r="EM148" s="448"/>
      <c r="EN148" s="344"/>
      <c r="EO148" s="345"/>
      <c r="EP148" s="171">
        <f t="shared" si="168"/>
        <v>0</v>
      </c>
      <c r="EQ148" s="171">
        <f t="shared" si="169"/>
        <v>0</v>
      </c>
      <c r="ER148" s="171">
        <f t="shared" si="170"/>
        <v>0</v>
      </c>
      <c r="ES148" s="171">
        <f t="shared" si="171"/>
        <v>0</v>
      </c>
      <c r="ET148" s="171">
        <f t="shared" si="172"/>
        <v>0</v>
      </c>
      <c r="EU148" s="171">
        <f t="shared" si="173"/>
        <v>0</v>
      </c>
      <c r="EV148" s="172">
        <f t="shared" si="174"/>
        <v>0</v>
      </c>
      <c r="EW148" s="125"/>
      <c r="EX148" s="248">
        <f t="shared" si="181"/>
        <v>0</v>
      </c>
      <c r="EY148" s="174">
        <f>(L148*regular)+(M148*Cadeirantee)</f>
        <v>0</v>
      </c>
      <c r="EZ148" s="249">
        <f>SUMIF(FG148:GJ148,"&gt;0")</f>
        <v>0</v>
      </c>
      <c r="FA148" s="249">
        <f>SUMIF(FG148:GJ148,"&lt;0")+SUMIF(GN148:HP148,"&lt;0")</f>
        <v>0</v>
      </c>
      <c r="FB148" s="174">
        <v>0</v>
      </c>
      <c r="FC148" s="126">
        <f>N148*km*'VALORES TABELA'!$B$13</f>
        <v>0</v>
      </c>
      <c r="FD148" s="250">
        <f t="shared" si="182"/>
        <v>0</v>
      </c>
      <c r="FE148" s="105"/>
      <c r="FF148" s="108"/>
      <c r="FG148" s="108"/>
      <c r="FH148" s="108"/>
      <c r="FI148" s="108"/>
      <c r="FJ148" s="108"/>
      <c r="FK148" s="108"/>
      <c r="FL148" s="108"/>
      <c r="FM148" s="108"/>
      <c r="FN148" s="108"/>
      <c r="FO148" s="108"/>
      <c r="FP148" s="108"/>
      <c r="FQ148" s="108"/>
      <c r="FR148" s="108"/>
      <c r="FS148" s="108"/>
      <c r="FT148" s="108"/>
      <c r="FU148" s="108"/>
      <c r="FV148" s="108"/>
      <c r="FW148" s="108"/>
      <c r="FX148" s="108"/>
      <c r="FY148" s="108"/>
      <c r="FZ148" s="108"/>
      <c r="GA148" s="108"/>
      <c r="GB148" s="108"/>
      <c r="GC148" s="108"/>
      <c r="GD148" s="108"/>
      <c r="GE148" s="108"/>
      <c r="GF148" s="108"/>
      <c r="GG148" s="108"/>
      <c r="GH148" s="108"/>
      <c r="GI148" s="108"/>
      <c r="GJ148" s="108"/>
      <c r="GK148" s="251"/>
      <c r="GL148" s="103">
        <f t="shared" si="175"/>
        <v>0</v>
      </c>
      <c r="GM148" s="124"/>
      <c r="GN148" s="104"/>
      <c r="GO148" s="104"/>
      <c r="GP148" s="104"/>
      <c r="GQ148" s="104"/>
      <c r="GR148" s="104"/>
      <c r="GS148" s="104"/>
      <c r="GT148" s="104"/>
      <c r="GU148" s="104"/>
      <c r="GV148" s="104"/>
      <c r="GW148" s="104"/>
      <c r="GX148" s="104"/>
      <c r="GY148" s="104"/>
      <c r="GZ148" s="104"/>
      <c r="HA148" s="104"/>
      <c r="HB148" s="104"/>
      <c r="HC148" s="104"/>
      <c r="HD148" s="104"/>
      <c r="HE148" s="104"/>
      <c r="HF148" s="104"/>
      <c r="HG148" s="104"/>
      <c r="HH148" s="104"/>
      <c r="HI148" s="104"/>
      <c r="HJ148" s="104"/>
      <c r="HK148" s="104"/>
      <c r="HL148" s="104"/>
      <c r="HM148" s="104"/>
      <c r="HN148" s="104"/>
      <c r="HO148" s="104"/>
      <c r="HP148" s="104"/>
      <c r="HQ148" s="64"/>
      <c r="HR148" s="64"/>
      <c r="HS148" s="64"/>
      <c r="HT148" s="64"/>
      <c r="HU148" s="64"/>
      <c r="HV148" s="64"/>
      <c r="HW148" s="105"/>
      <c r="HX148" s="64"/>
      <c r="HY148" s="280">
        <f t="shared" si="183"/>
        <v>0</v>
      </c>
      <c r="HZ148" s="280">
        <f t="shared" si="184"/>
        <v>0</v>
      </c>
      <c r="IA148" s="280">
        <f t="shared" si="185"/>
        <v>0</v>
      </c>
      <c r="IB148" s="64"/>
      <c r="IC148" s="64"/>
    </row>
    <row r="149" spans="1:237" s="106" customFormat="1" ht="22.5" customHeight="1" x14ac:dyDescent="0.25">
      <c r="A149" s="368" t="s">
        <v>3308</v>
      </c>
      <c r="B149" s="369" t="s">
        <v>3309</v>
      </c>
      <c r="C149" s="375" t="s">
        <v>3193</v>
      </c>
      <c r="D149" s="371" t="s">
        <v>3310</v>
      </c>
      <c r="E149" s="371" t="s">
        <v>3311</v>
      </c>
      <c r="F149" s="376" t="s">
        <v>3181</v>
      </c>
      <c r="G149" s="376" t="s">
        <v>3182</v>
      </c>
      <c r="H149" s="373" t="s">
        <v>2826</v>
      </c>
      <c r="I149" s="374" t="s">
        <v>2826</v>
      </c>
      <c r="J149" s="421" t="s">
        <v>3183</v>
      </c>
      <c r="K149" s="423" t="s">
        <v>3187</v>
      </c>
      <c r="L149" s="329">
        <f>CONTINUA!BV149</f>
        <v>0</v>
      </c>
      <c r="M149" s="329">
        <f>CONTINUA!BW149</f>
        <v>0</v>
      </c>
      <c r="N149" s="895"/>
      <c r="O149" s="896" t="s">
        <v>3432</v>
      </c>
      <c r="P149" s="897">
        <v>0</v>
      </c>
      <c r="Q149" s="400"/>
      <c r="R149" s="401"/>
      <c r="S149" s="400"/>
      <c r="T149" s="401"/>
      <c r="U149" s="400"/>
      <c r="V149" s="401"/>
      <c r="W149" s="400"/>
      <c r="X149" s="401"/>
      <c r="Y149" s="400"/>
      <c r="Z149" s="401"/>
      <c r="AA149" s="400"/>
      <c r="AB149" s="401"/>
      <c r="AC149" s="400"/>
      <c r="AD149" s="401"/>
      <c r="AE149" s="400"/>
      <c r="AF149" s="401"/>
      <c r="AG149" s="400"/>
      <c r="AH149" s="401"/>
      <c r="AI149" s="400"/>
      <c r="AJ149" s="401"/>
      <c r="AK149" s="400"/>
      <c r="AL149" s="401"/>
      <c r="AM149" s="400"/>
      <c r="AN149" s="401"/>
      <c r="AO149" s="400"/>
      <c r="AP149" s="401"/>
      <c r="AQ149" s="400"/>
      <c r="AR149" s="401"/>
      <c r="AS149" s="400"/>
      <c r="AT149" s="401"/>
      <c r="AU149" s="400"/>
      <c r="AV149" s="401"/>
      <c r="AW149" s="400"/>
      <c r="AX149" s="401"/>
      <c r="AY149" s="400"/>
      <c r="AZ149" s="401"/>
      <c r="BA149" s="400"/>
      <c r="BB149" s="401"/>
      <c r="BC149" s="400"/>
      <c r="BD149" s="401"/>
      <c r="BE149" s="400"/>
      <c r="BF149" s="401"/>
      <c r="BG149" s="400"/>
      <c r="BH149" s="401"/>
      <c r="BI149" s="400"/>
      <c r="BJ149" s="401"/>
      <c r="BK149" s="400"/>
      <c r="BL149" s="401"/>
      <c r="BM149" s="400"/>
      <c r="BN149" s="401"/>
      <c r="BO149" s="400"/>
      <c r="BP149" s="401"/>
      <c r="BQ149" s="400"/>
      <c r="BR149" s="401"/>
      <c r="BS149" s="400"/>
      <c r="BT149" s="401"/>
      <c r="BU149" s="400"/>
      <c r="BV149" s="401"/>
      <c r="BW149" s="400"/>
      <c r="BX149" s="401"/>
      <c r="BY149" s="400"/>
      <c r="BZ149" s="401"/>
      <c r="CA149" s="400"/>
      <c r="CB149" s="401"/>
      <c r="CC149" s="400"/>
      <c r="CD149" s="401"/>
      <c r="CE149" s="400"/>
      <c r="CF149" s="401"/>
      <c r="CG149" s="400"/>
      <c r="CH149" s="401"/>
      <c r="CI149" s="400"/>
      <c r="CJ149" s="401"/>
      <c r="CK149" s="400"/>
      <c r="CL149" s="401"/>
      <c r="CM149" s="400"/>
      <c r="CN149" s="401"/>
      <c r="CO149" s="400"/>
      <c r="CP149" s="401"/>
      <c r="CQ149" s="400"/>
      <c r="CR149" s="401"/>
      <c r="CS149" s="400"/>
      <c r="CT149" s="401"/>
      <c r="CU149" s="400"/>
      <c r="CV149" s="401"/>
      <c r="CW149" s="400"/>
      <c r="CX149" s="401"/>
      <c r="CY149" s="400"/>
      <c r="CZ149" s="401"/>
      <c r="DA149" s="400"/>
      <c r="DB149" s="401"/>
      <c r="DC149" s="400"/>
      <c r="DD149" s="401"/>
      <c r="DE149" s="400"/>
      <c r="DF149" s="401"/>
      <c r="DG149" s="400"/>
      <c r="DH149" s="401"/>
      <c r="DI149" s="400"/>
      <c r="DJ149" s="401"/>
      <c r="DK149" s="400"/>
      <c r="DL149" s="401"/>
      <c r="DM149" s="400"/>
      <c r="DN149" s="401"/>
      <c r="DO149" s="400"/>
      <c r="DP149" s="401"/>
      <c r="DQ149" s="400"/>
      <c r="DR149" s="401"/>
      <c r="DS149" s="400"/>
      <c r="DT149" s="401"/>
      <c r="DU149" s="400"/>
      <c r="DV149" s="401"/>
      <c r="DW149" s="400"/>
      <c r="DX149" s="401"/>
      <c r="DY149" s="400"/>
      <c r="DZ149" s="401"/>
      <c r="EA149" s="400"/>
      <c r="EB149" s="401"/>
      <c r="EC149" s="400"/>
      <c r="ED149" s="401"/>
      <c r="EE149" s="400"/>
      <c r="EF149" s="401"/>
      <c r="EG149" s="400"/>
      <c r="EH149" s="401"/>
      <c r="EI149" s="400"/>
      <c r="EJ149" s="447"/>
      <c r="EK149" s="511"/>
      <c r="EL149" s="514"/>
      <c r="EM149" s="448"/>
      <c r="EN149" s="344"/>
      <c r="EO149" s="345"/>
      <c r="EP149" s="171">
        <f t="shared" si="168"/>
        <v>0</v>
      </c>
      <c r="EQ149" s="171">
        <f t="shared" si="169"/>
        <v>0</v>
      </c>
      <c r="ER149" s="171">
        <f t="shared" si="170"/>
        <v>0</v>
      </c>
      <c r="ES149" s="171">
        <f t="shared" si="171"/>
        <v>0</v>
      </c>
      <c r="ET149" s="171">
        <f t="shared" si="172"/>
        <v>0</v>
      </c>
      <c r="EU149" s="171">
        <f t="shared" si="173"/>
        <v>0</v>
      </c>
      <c r="EV149" s="172">
        <f t="shared" si="174"/>
        <v>0</v>
      </c>
      <c r="EW149" s="127"/>
      <c r="EX149" s="248">
        <f t="shared" si="181"/>
        <v>0</v>
      </c>
      <c r="EY149" s="174">
        <f>(L149*regular)+(M149*Cadeirantee)</f>
        <v>0</v>
      </c>
      <c r="EZ149" s="249">
        <f>SUMIF(FG149:GJ149,"&gt;0")</f>
        <v>0</v>
      </c>
      <c r="FA149" s="249">
        <f>SUMIF(FG149:GJ149,"&lt;0")+SUMIF(GN149:HP149,"&lt;0")</f>
        <v>0</v>
      </c>
      <c r="FB149" s="174">
        <v>0</v>
      </c>
      <c r="FC149" s="126">
        <f>N149*km*'VALORES TABELA'!$B$13</f>
        <v>0</v>
      </c>
      <c r="FD149" s="250">
        <f t="shared" si="182"/>
        <v>0</v>
      </c>
      <c r="FE149" s="105"/>
      <c r="FF149" s="118"/>
      <c r="FG149" s="118"/>
      <c r="FH149" s="118"/>
      <c r="FI149" s="118"/>
      <c r="FJ149" s="118"/>
      <c r="FK149" s="118"/>
      <c r="FL149" s="118"/>
      <c r="FM149" s="118"/>
      <c r="FN149" s="118"/>
      <c r="FO149" s="118"/>
      <c r="FP149" s="118"/>
      <c r="FQ149" s="118"/>
      <c r="FR149" s="118"/>
      <c r="FS149" s="118"/>
      <c r="FT149" s="118"/>
      <c r="FU149" s="118"/>
      <c r="FV149" s="118"/>
      <c r="FW149" s="118"/>
      <c r="FX149" s="118"/>
      <c r="FY149" s="118"/>
      <c r="FZ149" s="118"/>
      <c r="GA149" s="118"/>
      <c r="GB149" s="118"/>
      <c r="GC149" s="118"/>
      <c r="GD149" s="118"/>
      <c r="GE149" s="118"/>
      <c r="GF149" s="118"/>
      <c r="GG149" s="118"/>
      <c r="GH149" s="118"/>
      <c r="GI149" s="118"/>
      <c r="GJ149" s="118"/>
      <c r="GK149" s="252"/>
      <c r="GL149" s="103">
        <f t="shared" si="175"/>
        <v>0</v>
      </c>
      <c r="GM149" s="124"/>
      <c r="GN149" s="104"/>
      <c r="GO149" s="104"/>
      <c r="GP149" s="104"/>
      <c r="GQ149" s="104"/>
      <c r="GR149" s="104"/>
      <c r="GS149" s="104"/>
      <c r="GT149" s="104"/>
      <c r="GU149" s="104"/>
      <c r="GV149" s="104"/>
      <c r="GW149" s="104"/>
      <c r="GX149" s="104"/>
      <c r="GY149" s="104"/>
      <c r="GZ149" s="104"/>
      <c r="HA149" s="104"/>
      <c r="HB149" s="104"/>
      <c r="HC149" s="104"/>
      <c r="HD149" s="104"/>
      <c r="HE149" s="104"/>
      <c r="HF149" s="104"/>
      <c r="HG149" s="104"/>
      <c r="HH149" s="104"/>
      <c r="HI149" s="104"/>
      <c r="HJ149" s="104"/>
      <c r="HK149" s="104"/>
      <c r="HL149" s="104"/>
      <c r="HM149" s="104"/>
      <c r="HN149" s="104"/>
      <c r="HO149" s="104"/>
      <c r="HP149" s="104"/>
      <c r="HQ149" s="64"/>
      <c r="HR149" s="65"/>
      <c r="HS149" s="65"/>
      <c r="HT149" s="65"/>
      <c r="HU149" s="65"/>
      <c r="HV149" s="65"/>
      <c r="HW149" s="105"/>
      <c r="HX149" s="65"/>
      <c r="HY149" s="280">
        <f t="shared" si="183"/>
        <v>0</v>
      </c>
      <c r="HZ149" s="280">
        <f t="shared" si="184"/>
        <v>0</v>
      </c>
      <c r="IA149" s="280">
        <f t="shared" si="185"/>
        <v>0</v>
      </c>
      <c r="IB149" s="65"/>
      <c r="IC149" s="65"/>
    </row>
    <row r="150" spans="1:237" s="106" customFormat="1" ht="22.5" customHeight="1" thickBot="1" x14ac:dyDescent="0.3">
      <c r="A150" s="377" t="s">
        <v>3308</v>
      </c>
      <c r="B150" s="378" t="s">
        <v>3309</v>
      </c>
      <c r="C150" s="379" t="s">
        <v>3193</v>
      </c>
      <c r="D150" s="380" t="s">
        <v>3310</v>
      </c>
      <c r="E150" s="380" t="s">
        <v>3311</v>
      </c>
      <c r="F150" s="381" t="s">
        <v>3181</v>
      </c>
      <c r="G150" s="381" t="s">
        <v>3182</v>
      </c>
      <c r="H150" s="382" t="s">
        <v>2826</v>
      </c>
      <c r="I150" s="383" t="s">
        <v>2826</v>
      </c>
      <c r="J150" s="421" t="s">
        <v>3183</v>
      </c>
      <c r="K150" s="424" t="s">
        <v>60</v>
      </c>
      <c r="L150" s="329">
        <f>CONTINUA!BV150</f>
        <v>0</v>
      </c>
      <c r="M150" s="329">
        <f>CONTINUA!BW150</f>
        <v>0</v>
      </c>
      <c r="N150" s="895"/>
      <c r="O150" s="896" t="s">
        <v>3432</v>
      </c>
      <c r="P150" s="897">
        <v>0</v>
      </c>
      <c r="Q150" s="400"/>
      <c r="R150" s="401"/>
      <c r="S150" s="400"/>
      <c r="T150" s="401"/>
      <c r="U150" s="400"/>
      <c r="V150" s="401"/>
      <c r="W150" s="400"/>
      <c r="X150" s="401"/>
      <c r="Y150" s="400"/>
      <c r="Z150" s="401"/>
      <c r="AA150" s="400"/>
      <c r="AB150" s="401"/>
      <c r="AC150" s="400"/>
      <c r="AD150" s="401"/>
      <c r="AE150" s="400"/>
      <c r="AF150" s="401"/>
      <c r="AG150" s="400"/>
      <c r="AH150" s="401"/>
      <c r="AI150" s="400"/>
      <c r="AJ150" s="401"/>
      <c r="AK150" s="400"/>
      <c r="AL150" s="401"/>
      <c r="AM150" s="400"/>
      <c r="AN150" s="401"/>
      <c r="AO150" s="400"/>
      <c r="AP150" s="401"/>
      <c r="AQ150" s="400"/>
      <c r="AR150" s="401"/>
      <c r="AS150" s="400"/>
      <c r="AT150" s="401"/>
      <c r="AU150" s="400"/>
      <c r="AV150" s="401"/>
      <c r="AW150" s="400"/>
      <c r="AX150" s="401"/>
      <c r="AY150" s="400"/>
      <c r="AZ150" s="401"/>
      <c r="BA150" s="400"/>
      <c r="BB150" s="401"/>
      <c r="BC150" s="400"/>
      <c r="BD150" s="401"/>
      <c r="BE150" s="400"/>
      <c r="BF150" s="401"/>
      <c r="BG150" s="400"/>
      <c r="BH150" s="401"/>
      <c r="BI150" s="400"/>
      <c r="BJ150" s="401"/>
      <c r="BK150" s="400"/>
      <c r="BL150" s="401"/>
      <c r="BM150" s="400"/>
      <c r="BN150" s="401"/>
      <c r="BO150" s="400"/>
      <c r="BP150" s="401"/>
      <c r="BQ150" s="400"/>
      <c r="BR150" s="401"/>
      <c r="BS150" s="400"/>
      <c r="BT150" s="401"/>
      <c r="BU150" s="400"/>
      <c r="BV150" s="401"/>
      <c r="BW150" s="400"/>
      <c r="BX150" s="401"/>
      <c r="BY150" s="400"/>
      <c r="BZ150" s="401"/>
      <c r="CA150" s="400"/>
      <c r="CB150" s="401"/>
      <c r="CC150" s="400"/>
      <c r="CD150" s="401"/>
      <c r="CE150" s="400"/>
      <c r="CF150" s="401"/>
      <c r="CG150" s="400"/>
      <c r="CH150" s="401"/>
      <c r="CI150" s="400"/>
      <c r="CJ150" s="401"/>
      <c r="CK150" s="400"/>
      <c r="CL150" s="401"/>
      <c r="CM150" s="400"/>
      <c r="CN150" s="401"/>
      <c r="CO150" s="400"/>
      <c r="CP150" s="401"/>
      <c r="CQ150" s="400"/>
      <c r="CR150" s="401"/>
      <c r="CS150" s="400"/>
      <c r="CT150" s="401"/>
      <c r="CU150" s="400"/>
      <c r="CV150" s="401"/>
      <c r="CW150" s="400"/>
      <c r="CX150" s="401"/>
      <c r="CY150" s="400"/>
      <c r="CZ150" s="401"/>
      <c r="DA150" s="400"/>
      <c r="DB150" s="401"/>
      <c r="DC150" s="400"/>
      <c r="DD150" s="401"/>
      <c r="DE150" s="400"/>
      <c r="DF150" s="401"/>
      <c r="DG150" s="400"/>
      <c r="DH150" s="401"/>
      <c r="DI150" s="400"/>
      <c r="DJ150" s="401"/>
      <c r="DK150" s="400"/>
      <c r="DL150" s="401"/>
      <c r="DM150" s="400"/>
      <c r="DN150" s="401"/>
      <c r="DO150" s="400"/>
      <c r="DP150" s="401"/>
      <c r="DQ150" s="400"/>
      <c r="DR150" s="401"/>
      <c r="DS150" s="400"/>
      <c r="DT150" s="401"/>
      <c r="DU150" s="400"/>
      <c r="DV150" s="401"/>
      <c r="DW150" s="400"/>
      <c r="DX150" s="401"/>
      <c r="DY150" s="400"/>
      <c r="DZ150" s="401"/>
      <c r="EA150" s="400"/>
      <c r="EB150" s="401"/>
      <c r="EC150" s="400"/>
      <c r="ED150" s="401"/>
      <c r="EE150" s="400"/>
      <c r="EF150" s="401"/>
      <c r="EG150" s="400"/>
      <c r="EH150" s="401"/>
      <c r="EI150" s="400"/>
      <c r="EJ150" s="447"/>
      <c r="EK150" s="512"/>
      <c r="EL150" s="515"/>
      <c r="EM150" s="450"/>
      <c r="EN150" s="348"/>
      <c r="EO150" s="348"/>
      <c r="EP150" s="179">
        <f t="shared" si="168"/>
        <v>0</v>
      </c>
      <c r="EQ150" s="179">
        <f t="shared" si="169"/>
        <v>0</v>
      </c>
      <c r="ER150" s="179">
        <f t="shared" si="170"/>
        <v>0</v>
      </c>
      <c r="ES150" s="179">
        <f t="shared" si="171"/>
        <v>0</v>
      </c>
      <c r="ET150" s="179">
        <f t="shared" si="172"/>
        <v>0</v>
      </c>
      <c r="EU150" s="179">
        <f t="shared" si="173"/>
        <v>0</v>
      </c>
      <c r="EV150" s="172">
        <f t="shared" si="174"/>
        <v>0</v>
      </c>
      <c r="EW150" s="253"/>
      <c r="EX150" s="254">
        <v>0</v>
      </c>
      <c r="EY150" s="180">
        <v>0</v>
      </c>
      <c r="EZ150" s="255">
        <v>0</v>
      </c>
      <c r="FA150" s="255">
        <v>0</v>
      </c>
      <c r="FB150" s="180">
        <f>SUM(FF150:GI150)/2</f>
        <v>0</v>
      </c>
      <c r="FC150" s="256">
        <f>N150*km*'VALORES TABELA'!$B$13</f>
        <v>0</v>
      </c>
      <c r="FD150" s="250">
        <f t="shared" si="182"/>
        <v>0</v>
      </c>
      <c r="FE150" s="257"/>
      <c r="FF150" s="181">
        <f>((Q150+S150)*Percapita)+((R150+T150)*Cadeirante)</f>
        <v>0</v>
      </c>
      <c r="FG150" s="181">
        <f>((U150+W150)*Percapita/30*FG$4)+((V150+X150)*Cadeirante/30*FG$4)</f>
        <v>0</v>
      </c>
      <c r="FH150" s="181">
        <f>((Y150+AA150)*Percapita/30*FH$4)+((Z150+AB150)*Cadeirante/30*FH$4)</f>
        <v>0</v>
      </c>
      <c r="FI150" s="181">
        <f>((AC150+AE150)*Percapita/30*FI$4)+((AD150+AF150)*Cadeirante/30*FI$4)</f>
        <v>0</v>
      </c>
      <c r="FJ150" s="181">
        <f>((AG150+AI150)*Percapita/30*FJ$4)+((AH150+AJ150)*Cadeirante/30*FJ$4)</f>
        <v>0</v>
      </c>
      <c r="FK150" s="181">
        <f>((AK150+AM150)*Percapita/30*FK$4)+((AL150+AN150)*Cadeirante/30*FK$4)</f>
        <v>0</v>
      </c>
      <c r="FL150" s="181">
        <f>((AO150+AQ150)*Percapita/30*FL$4)+((AP150+AR150)*Cadeirante/30*FL$4)</f>
        <v>0</v>
      </c>
      <c r="FM150" s="181">
        <f>((AS150+AU150)*Percapita/30*FM$4)+((AT150+AV150)*Cadeirante/30*FM$4)</f>
        <v>0</v>
      </c>
      <c r="FN150" s="181">
        <f>((AW150+AY150)*Percapita/30*FN$4)+((AX150+AZ150)*Cadeirante/30*FN$4)</f>
        <v>0</v>
      </c>
      <c r="FO150" s="181">
        <f>((BA150+BC150)*Percapita/30*FO$4)+((BB150+BD150)*Cadeirante/30*FO$4)</f>
        <v>0</v>
      </c>
      <c r="FP150" s="181">
        <f>((BE150+BG150)*Percapita/30*FP$4)+((BF150+BH150)*Cadeirante/30*FP$4)</f>
        <v>0</v>
      </c>
      <c r="FQ150" s="181">
        <f>((BI150+BK150)*Percapita/30*FQ$4)+((BJ150+BL150)*Cadeirante/30*FQ$4)</f>
        <v>0</v>
      </c>
      <c r="FR150" s="181">
        <f>((BM150+BO150)*Percapita/30*FR$4)+((BN150+BP150)*Cadeirante/30*FR$4)</f>
        <v>0</v>
      </c>
      <c r="FS150" s="181">
        <f>((BQ150+BS150)*Percapita/30*FS$4)+((BR150+BT150)*Cadeirante/30*FS$4)</f>
        <v>0</v>
      </c>
      <c r="FT150" s="181">
        <f>((BU150+BW150)*Percapita/30*FT$4)+((BV150+BX150)*Cadeirante/30*FT$4)</f>
        <v>0</v>
      </c>
      <c r="FU150" s="181">
        <f>((BY150+CA150)*Percapita/30*FU$4)+((BZ150+CB150)*Cadeirante/30*FU$4)</f>
        <v>0</v>
      </c>
      <c r="FV150" s="181">
        <f>((CC150+CE150)*Percapita/30*FV$4)+((CD150+CF150)*Cadeirante/30*FV$4)</f>
        <v>0</v>
      </c>
      <c r="FW150" s="181">
        <f>((CG150+CI150)*Percapita/30*FW$4)+((CI150+CK150)*Cadeirante/30*FW$4)</f>
        <v>0</v>
      </c>
      <c r="FX150" s="181">
        <f>((CK150+CM150)*Percapita/30*FX$4)+((CL150+CN150)*Cadeirante/30*FX$4)</f>
        <v>0</v>
      </c>
      <c r="FY150" s="181">
        <f>((CO150+CQ150)*Percapita/30*FY$4)+((CP150+CR150)*Cadeirante/30*FY$4)</f>
        <v>0</v>
      </c>
      <c r="FZ150" s="181">
        <f>((CS150+CU150)*Percapita/30*FZ$4)+((CT150+CV150)*Cadeirante/30*FZ$4)</f>
        <v>0</v>
      </c>
      <c r="GA150" s="181">
        <f>((CW150+CY150)*Percapita/30*GA$4)+((CX150+CZ150)*Cadeirante/30*GA$4)</f>
        <v>0</v>
      </c>
      <c r="GB150" s="181">
        <f>((DA150+DC150)*Percapita/30*GB$4)+((DB150+DD150)*Cadeirante/30*GB$4)</f>
        <v>0</v>
      </c>
      <c r="GC150" s="181">
        <f>((DE150+DG150)*Percapita/30*GC$4)+((DF150+DH150)*Cadeirante/30*GC$4)</f>
        <v>0</v>
      </c>
      <c r="GD150" s="181">
        <f>((DI150+DK150)*Percapita/30*GD$4)+((DJ150+DL150)*Cadeirante/30*GD$4)</f>
        <v>0</v>
      </c>
      <c r="GE150" s="181">
        <f>((DM150+DO150)*Percapita/30*GE$4)+((DN150+DP150)*Cadeirante/30*GE$4)</f>
        <v>0</v>
      </c>
      <c r="GF150" s="181">
        <f>((DQ150+DS150)*Percapita/30*GF$4)+((DR150+DT150)*Cadeirante/30*GF$4)</f>
        <v>0</v>
      </c>
      <c r="GG150" s="181">
        <f>((DU150+DW150)*Percapita/30*GG$4)+((DV150+DX150)*Cadeirante/30*GG$4)</f>
        <v>0</v>
      </c>
      <c r="GH150" s="181">
        <f>((DY150+EA150)*Percapita/30*GH$4)+((DZ150+EB150)*Cadeirante/30*GH$4)</f>
        <v>0</v>
      </c>
      <c r="GI150" s="181">
        <f>((EC150+EE150)*Percapita/30*GI$4)+((ED150+EF150)*Cadeirante/30*GI$4)</f>
        <v>0</v>
      </c>
      <c r="GJ150" s="181">
        <f>((EG150+EI150)*Percapita)+((EH150+EJ150)*Cadeirante)</f>
        <v>0</v>
      </c>
      <c r="GK150" s="258"/>
      <c r="GL150" s="103">
        <f t="shared" si="175"/>
        <v>0</v>
      </c>
      <c r="GM150" s="124"/>
      <c r="GN150" s="182"/>
      <c r="GO150" s="182"/>
      <c r="GP150" s="182"/>
      <c r="GQ150" s="182"/>
      <c r="GR150" s="182"/>
      <c r="GS150" s="182"/>
      <c r="GT150" s="182"/>
      <c r="GU150" s="182"/>
      <c r="GV150" s="182"/>
      <c r="GW150" s="182"/>
      <c r="GX150" s="182"/>
      <c r="GY150" s="182"/>
      <c r="GZ150" s="182"/>
      <c r="HA150" s="182"/>
      <c r="HB150" s="182"/>
      <c r="HC150" s="182"/>
      <c r="HD150" s="182"/>
      <c r="HE150" s="182"/>
      <c r="HF150" s="182"/>
      <c r="HG150" s="182"/>
      <c r="HH150" s="182"/>
      <c r="HI150" s="182"/>
      <c r="HJ150" s="182"/>
      <c r="HK150" s="182"/>
      <c r="HL150" s="182"/>
      <c r="HM150" s="182"/>
      <c r="HN150" s="182"/>
      <c r="HO150" s="182"/>
      <c r="HP150" s="259"/>
      <c r="HQ150" s="64"/>
      <c r="HW150" s="257"/>
      <c r="HY150" s="280">
        <f t="shared" si="183"/>
        <v>0</v>
      </c>
      <c r="HZ150" s="280">
        <f t="shared" si="184"/>
        <v>0</v>
      </c>
      <c r="IA150" s="280">
        <f t="shared" si="185"/>
        <v>0</v>
      </c>
    </row>
    <row r="151" spans="1:237" s="106" customFormat="1" ht="22.5" customHeight="1" x14ac:dyDescent="0.25">
      <c r="A151" t="s">
        <v>3312</v>
      </c>
      <c r="B151" s="522" t="s">
        <v>3313</v>
      </c>
      <c r="C151" s="523">
        <v>1</v>
      </c>
      <c r="D151" s="524" t="s">
        <v>3314</v>
      </c>
      <c r="E151" s="524" t="s">
        <v>3195</v>
      </c>
      <c r="F151" s="525" t="s">
        <v>3181</v>
      </c>
      <c r="G151" s="901">
        <v>46141</v>
      </c>
      <c r="H151" s="350" t="s">
        <v>2827</v>
      </c>
      <c r="I151" s="351" t="s">
        <v>2827</v>
      </c>
      <c r="J151" s="409" t="s">
        <v>3183</v>
      </c>
      <c r="K151" s="410" t="s">
        <v>3184</v>
      </c>
      <c r="L151" s="329">
        <f>CONTINUA!BV151</f>
        <v>0</v>
      </c>
      <c r="M151" s="329">
        <f>CONTINUA!BW151</f>
        <v>0</v>
      </c>
      <c r="N151" s="895"/>
      <c r="O151" s="896" t="s">
        <v>3433</v>
      </c>
      <c r="P151" s="897">
        <v>0</v>
      </c>
      <c r="Q151" s="400"/>
      <c r="R151" s="401"/>
      <c r="S151" s="400"/>
      <c r="T151" s="401"/>
      <c r="U151" s="400"/>
      <c r="V151" s="401"/>
      <c r="W151" s="400"/>
      <c r="X151" s="401"/>
      <c r="Y151" s="400"/>
      <c r="Z151" s="401"/>
      <c r="AA151" s="400"/>
      <c r="AB151" s="401"/>
      <c r="AC151" s="400"/>
      <c r="AD151" s="401"/>
      <c r="AE151" s="400"/>
      <c r="AF151" s="401"/>
      <c r="AG151" s="400"/>
      <c r="AH151" s="401"/>
      <c r="AI151" s="400"/>
      <c r="AJ151" s="401"/>
      <c r="AK151" s="400"/>
      <c r="AL151" s="401"/>
      <c r="AM151" s="400"/>
      <c r="AN151" s="401"/>
      <c r="AO151" s="400"/>
      <c r="AP151" s="401"/>
      <c r="AQ151" s="400"/>
      <c r="AR151" s="401"/>
      <c r="AS151" s="400"/>
      <c r="AT151" s="401"/>
      <c r="AU151" s="400"/>
      <c r="AV151" s="401"/>
      <c r="AW151" s="400"/>
      <c r="AX151" s="401"/>
      <c r="AY151" s="400"/>
      <c r="AZ151" s="401"/>
      <c r="BA151" s="400"/>
      <c r="BB151" s="401"/>
      <c r="BC151" s="400"/>
      <c r="BD151" s="401"/>
      <c r="BE151" s="400"/>
      <c r="BF151" s="401"/>
      <c r="BG151" s="400"/>
      <c r="BH151" s="401"/>
      <c r="BI151" s="400"/>
      <c r="BJ151" s="401"/>
      <c r="BK151" s="400"/>
      <c r="BL151" s="401"/>
      <c r="BM151" s="400"/>
      <c r="BN151" s="401"/>
      <c r="BO151" s="400"/>
      <c r="BP151" s="401"/>
      <c r="BQ151" s="400"/>
      <c r="BR151" s="401"/>
      <c r="BS151" s="400"/>
      <c r="BT151" s="401"/>
      <c r="BU151" s="400"/>
      <c r="BV151" s="401"/>
      <c r="BW151" s="400"/>
      <c r="BX151" s="401"/>
      <c r="BY151" s="400"/>
      <c r="BZ151" s="401"/>
      <c r="CA151" s="400"/>
      <c r="CB151" s="401"/>
      <c r="CC151" s="400"/>
      <c r="CD151" s="401"/>
      <c r="CE151" s="400"/>
      <c r="CF151" s="401"/>
      <c r="CG151" s="400"/>
      <c r="CH151" s="401"/>
      <c r="CI151" s="400"/>
      <c r="CJ151" s="401"/>
      <c r="CK151" s="400"/>
      <c r="CL151" s="401"/>
      <c r="CM151" s="400"/>
      <c r="CN151" s="401"/>
      <c r="CO151" s="400"/>
      <c r="CP151" s="401"/>
      <c r="CQ151" s="400"/>
      <c r="CR151" s="401"/>
      <c r="CS151" s="400"/>
      <c r="CT151" s="401"/>
      <c r="CU151" s="400"/>
      <c r="CV151" s="401"/>
      <c r="CW151" s="400"/>
      <c r="CX151" s="401"/>
      <c r="CY151" s="400"/>
      <c r="CZ151" s="401"/>
      <c r="DA151" s="400"/>
      <c r="DB151" s="401"/>
      <c r="DC151" s="400"/>
      <c r="DD151" s="401"/>
      <c r="DE151" s="400"/>
      <c r="DF151" s="401"/>
      <c r="DG151" s="400"/>
      <c r="DH151" s="401"/>
      <c r="DI151" s="400"/>
      <c r="DJ151" s="401"/>
      <c r="DK151" s="400"/>
      <c r="DL151" s="401"/>
      <c r="DM151" s="400"/>
      <c r="DN151" s="401"/>
      <c r="DO151" s="400"/>
      <c r="DP151" s="401"/>
      <c r="DQ151" s="400"/>
      <c r="DR151" s="401"/>
      <c r="DS151" s="400"/>
      <c r="DT151" s="401"/>
      <c r="DU151" s="400"/>
      <c r="DV151" s="401"/>
      <c r="DW151" s="400"/>
      <c r="DX151" s="401"/>
      <c r="DY151" s="400"/>
      <c r="DZ151" s="401"/>
      <c r="EA151" s="400"/>
      <c r="EB151" s="401"/>
      <c r="EC151" s="400"/>
      <c r="ED151" s="401"/>
      <c r="EE151" s="400"/>
      <c r="EF151" s="401"/>
      <c r="EG151" s="400"/>
      <c r="EH151" s="401"/>
      <c r="EI151" s="400"/>
      <c r="EJ151" s="447"/>
      <c r="EK151" s="510"/>
      <c r="EL151" s="513"/>
      <c r="EM151" s="520"/>
      <c r="EN151" s="520"/>
      <c r="EO151" s="520"/>
      <c r="EP151" s="171">
        <f t="shared" si="168"/>
        <v>0</v>
      </c>
      <c r="EQ151" s="171">
        <f t="shared" si="169"/>
        <v>0</v>
      </c>
      <c r="ER151" s="171">
        <f t="shared" si="170"/>
        <v>0</v>
      </c>
      <c r="ES151" s="171">
        <f t="shared" si="171"/>
        <v>0</v>
      </c>
      <c r="ET151" s="171">
        <f t="shared" si="172"/>
        <v>0</v>
      </c>
      <c r="EU151" s="171">
        <f t="shared" si="173"/>
        <v>0</v>
      </c>
      <c r="EV151" s="172">
        <f t="shared" si="174"/>
        <v>0</v>
      </c>
      <c r="EW151" s="367">
        <f>IF(C151=4,IF(MAX(Q151:EJ153)&gt;0,(Especiall/30*(IF(($G151-$F151)=($G$5-$F$5),30,IF(DAY($G151)=31,($G151-$F151),($G151-$F151)+1)))),0),0)</f>
        <v>0</v>
      </c>
      <c r="EX151" s="248">
        <f t="shared" ref="EX151:EX154" si="186">FF151</f>
        <v>11730.050000000001</v>
      </c>
      <c r="EY151" s="174">
        <f>(L151*regular)+(M151*Cadeirantee)</f>
        <v>0</v>
      </c>
      <c r="EZ151" s="249">
        <f>SUMIF(FG151:GJ151,"&gt;0")</f>
        <v>0</v>
      </c>
      <c r="FA151" s="249">
        <f>SUMIF(FG151:GJ151,"&lt;0")+SUMIF(GN151:HP151,"&lt;0")</f>
        <v>-359.548</v>
      </c>
      <c r="FB151" s="174">
        <v>0</v>
      </c>
      <c r="FC151" s="175">
        <f>N151*km*'VALORES TABELA'!$B$13</f>
        <v>0</v>
      </c>
      <c r="FD151" s="250">
        <f>GL151</f>
        <v>0</v>
      </c>
      <c r="FE151" s="176">
        <f>(EW151+EW152+EW153+EW154+EX151+EX152+EX153+EX154+EY151+EY152+EY153+EY154+EY155+EZ151+EZ152+EZ153+EZ154+FA151+FA152+FA153+FA154+FC151+FC152+FC153+FC154+HY151-HZ151-IA151+FD151+FD152+FD153+FD154+FB155)</f>
        <v>11370.502</v>
      </c>
      <c r="FF151" s="177">
        <f>IF(C151=4,SUM(Q151+Q152+Q153+S151+S152+S153)*Percapita/30*FF$4+(R151+R152+R153+T151+T152+T153)*Cadeirante/30*FF$4,IF(C151=3,IF(Q154+S154=10,Fixo/30*FF$4+(Q151+Q152+Q153+S151+S152+S153)*Percapita/30*FF$4+(R154+T154)*Cadeirante/30*FF$4,IF(Q154+S154&lt;=9,(Q154+S154)*Crechee/30*FF$4)+(R154+T154)*Cadeirante/30*FF$4+(Q151+Q152+Q153+S151+S152+S153)*Percapita/30*FF$4)+IF(Q154+S154&gt;=11,Fixo/30*FF$4+(Q154+S154-10)*Crechee/30*FF$4,0),IF(C151=2,IF(R151+R152+R153+R154+T151+T152+T153+T154=1,Cadeirante/30*FF$4,IF(R151+R152+R153+R154+T151+T152+T153+T154=2,Fixo/30*FF$4,IF(R151+R152+R153+R154+T151+T152+T153+T154&gt;2,Fixo/30*FF$4+(R151+R152+R153+R154+T151+T152+T153+T154-2)*Cadeirante/30*FF$4)))+(Q151+Q152+Q153+S151+S152+S153)*Percapita/30*FF$4+(Q154+S154)*Crechee/30*FF$4,IF(C151=1,IF(Q151+Q152+Q153+R151+R152+R153+S151+S152+S153+T151+T152+T153&lt;=15,(Q151+Q152+Q153+S151+S152+S153)*Percapita/30*FF$4,IF(Q151+Q152+Q153+R151+R152+R153+S151+S152+S153+T151+T152+T153&gt;=16,Fixo/30*FF$4+(Q151+Q152+Q153+R151+R152+R153+S151+S152+S153+T151+T152-16)*Percapita/30*FF$4))))))</f>
        <v>11730.050000000001</v>
      </c>
      <c r="FG151" s="177">
        <f>IF(C151=4,SUM(U151+U152+U153+W151+W152+W153)*Percapita/30*FG$4+(V151+V152+V153+X151+X152+X153)*Cadeirante/30*FG$4,IF(C151=3,IF(U154+W154=10,Fixo/30*FG$4+(U151+U152+U153+W151+W152+W153)*Percapita/30*FG$4+(V154+X154)*Cadeirante/30*FG$4,IF(U154+W154&lt;=9,(U154+W154)*Crechee/30*FG$4)+(V154+X154)*Cadeirante/30*FG$4+(U151+U152+U153+W151+W152+W153)*Percapita/30*FG$4)+IF(U154+W154&gt;=11,Fixo/30*FG$4+(U154+W154-10)*Crechee/30*FG$4,0),IF(C151=2,IF(V151+V152+V153+V154+X151+X152+X153+X154=1,Cadeirante/30*FG$4,IF(V151+V152+V153+V154+X151+X152+X153+X154=2,Fixo/30*FG$4,IF(V151+V152+V153+V154+X151+X152+X153+X154&gt;2,Fixo/30*FG$4+(V151+V152+V153+V154+X151+X152+X153+X154-2)*Cadeirante/30*FG$4)))+(U151+U152+U153+W151+W152+W153)*Percapita/30*FG$4+(U154+W154)*Crechee/30*FG$4,IF(C151=1,IF(U151+U152+U153+V151+V152+V153+W151+W152+W153+X151+X152+X153&lt;=15,(U151+U152+U153+W151+W152+W153)*Percapita/30*FG$4,IF(U151+U152+U153+V151+V152+V153+W151+W152+W153+X151+X152+X153&gt;=16,Fixo/30*FG$4+(U151+U152+U153+V151+V152+V153+W151+W152+W153+X151+X152-16)*Percapita/30*FG$4))))))</f>
        <v>0</v>
      </c>
      <c r="FH151" s="177">
        <f>IF(C151=4,SUM(Y151+Y152+Y153+AA151+AA152+AA153)*Percapita/30*FH$4+(Z151+Z152+Z153+AB151+AB152+AB153)*Cadeirante/30*FH$4,IF(C151=3,IF(Y154+AA154=10,Fixo/30*FH$4+(Y151+Y152+Y153+AA151+AA152+AA153)*Percapita/30*FH$4+(Z154+AB154)*Cadeirante/30*FH$4,IF(Y154+AA154&lt;=9,(Y154+AA154)*Crechee/30*FH$4)+(Z154+AB154)*Cadeirante/30*FH$4+(Y151+Y152+Y153+AA151+AA152+AA153)*Percapita/30*FH$4)+IF(Y154+AA154&gt;=11,Fixo/30*FH$4+(Y154+AA154-10)*Crechee/30*FH$4,0),IF(C151=2,IF(Z151+Z152+Z153+Z154+AB151+AB152+AB153+AB154=1,Cadeirante/30*FH$4,IF(Z151+Z152+Z153+Z154+AB151+AB152+AB153+AB154=2,Fixo/30*FH$4,IF(Z151+Z152+Z153+Z154+AB151+AB152+AB153+AB154&gt;2,Fixo/30*FH$4+(Z151+Z152+Z153+Z154+AB151+AB152+AB153+AB154-2)*Cadeirante/30*FH$4)))+(Y151+Y152+Y153+AA151+AA152+AA153)*Percapita/30*FH$4+(Y154+AA154)*Crechee/30*FH$4,IF(C151=1,IF(Y151+Y152+Y153+Z151+Z152+Z153+AA151+AA152+AA153+AB151+AB152+AB153&lt;=15,(Y151+Y152+Y153+AA151+AA152+AA153)*Percapita/30*FH$4,IF(Y151+Y152+Y153+Z151+Z152+Z153+AA151+AA152+AA153+AB151+AB152+AB153&gt;=16,Fixo/30*FH$4+(Y151+Y152+Y153+Z151+Z152+Z153+AA151+AA152+AA153+AB151+AB152-16)*Percapita/30*FH$4))))))</f>
        <v>0</v>
      </c>
      <c r="FI151" s="177">
        <f>IF(C151=4,SUM(AC151+AC152+AC153+AE151+AE152+AE153)*Percapita/30*FI$4+(AD151+AD152+AD153+AF151+AF152+AF153)*Cadeirante/30*FI$4,IF(C151=3,IF(AC154+AE154=10,Fixo/30*FI$4+(AC151+AC152+AC153+AE151+AE152+AE153)*Percapita/30*FI$4+(AD154+AF154)*Cadeirante/30*FI$4,IF(AC154+AE154&lt;=9,(AC154+AE154)*Crechee/30*FI$4)+(AD154+AF154)*Cadeirante/30*FI$4+(AC151+AC152+AC153+AE151+AE152+AE153)*Percapita/30*FI$4)+IF(AC154+AE154&gt;=11,Fixo/30*FI$4+(AC154+AE154-10)*Crechee/30*FI$4,0),IF(C151=2,IF(AD151+AD152+AD153+AD154+AF151+AF152+AF153+AF154=1,Cadeirante/30*FI$4,IF(AD151+AD152+AD153+AD154+AF151+AF152+AF153+AF154=2,Fixo/30*FI$4,IF(AD151+AD152+AD153+AD154+AF151+AF152+AF153+AF154&gt;2,Fixo/30*FI$4+(AD151+AD152+AD153+AD154+AF151+AF152+AF153+AF154-2)*Cadeirante/30*FI$4)))+(AC151+AC152+AC153+AE151+AE152+AE153)*Percapita/30*FI$4+(AC154+AE154)*Crechee/30*FI$4,IF(C151=1,IF(AC151+AC152+AC153+AD151+AD152+AD153+AE151+AE152+AE153+AF151+AF152+AF153&lt;=15,(AC151+AC152+AC153+AE151+AE152+AE153)*Percapita/30*FI$4,IF(AC151+AC152+AC153+AD151+AD152+AD153+AE151+AE152+AE153+AF151+AF152+AF153&gt;=16,Fixo/30*FI$4+(AC151+AC152+AC153+AD151+AD152+AD153+AE151+AE152+AE153+AF151+AF152-16)*Percapita/30*FI$4))))))</f>
        <v>0</v>
      </c>
      <c r="FJ151" s="177">
        <f>IF(C151=4,SUM(AG151+AG152+AG153+AI151+AI152+AI153)*Percapita/30*FJ$4+(AH151+AH152+AH153+AJ151+AJ152+AJ153)*Cadeirante/30*FJ$4,IF(C151=3,IF(AG154+AI154=10,Fixo/30*FJ$4+(AG151+AG152+AG153+AI151+AI152+AI153)*Percapita/30*FJ$4+(AH154+AJ154)*Cadeirante/30*FJ$4,IF(AG154+AI154&lt;=9,(AG154+AI154)*Crechee/30*FJ$4)+(AH154+AJ154)*Cadeirante/30*FJ$4+(AG151+AG152+AG153+AI151+AI152+AI153)*Percapita/30*FJ$4)+IF(AG154+AI154&gt;=11,Fixo/30*FJ$4+(AG154+AI154-10)*Crechee/30*FJ$4,0),IF(C151=2,IF(AH151+AH152+AH153+AH154+AJ151+AJ152+AJ153+AJ154=1,Cadeirante/30*FJ$4,IF(AH151+AH152+AH153+AH154+AJ151+AJ152+AJ153+AJ154=2,Fixo/30*FJ$4,IF(AH151+AH152+AH153+AH154+AJ151+AJ152+AJ153+AJ154&gt;2,Fixo/30*FJ$4+(AH151+AH152+AH153+AH154+AJ151+AJ152+AJ153+AJ154-2)*Cadeirante/30*FJ$4)))+(AG151+AG152+AG153+AI151+AI152+AI153)*Percapita/30*FJ$4+(AG154+AI154)*Crechee/30*FJ$4,IF(C151=1,IF(AG151+AG152+AG153+AH151+AH152+AH153+AI151+AI152+AI153+AJ151+AJ152+AJ153&lt;=15,(AG151+AG152+AG153+AI151+AI152+AI153)*Percapita/30*FJ$4,IF(AG151+AG152+AG153+AH151+AH152+AH153+AI151+AI152+AI153+AJ151+AJ152+AJ153&gt;=16,Fixo/30*FJ$4+(AG151+AG152+AG153+AH151+AH152+AH153+AI151+AI152+AI153+AJ151+AJ152-16)*Percapita/30*FJ$4))))))</f>
        <v>0</v>
      </c>
      <c r="FK151" s="177">
        <f>IF(C151=4,SUM(AK151+AK152+AK153+AM151+AM152+AM153)*Percapita/30*FK$4+(AL151+AL152+AL153+AN151+AN152+AN153)*Cadeirante/30*FK$4,IF(C151=3,IF(AK154+AM154=10,Fixo/30*FK$4+(AK151+AK152+AK153+AM151+AM152+AM153)*Percapita/30*FK$4+(AL154+AN154)*Cadeirante/30*FK$4,IF(AK154+AM154&lt;=9,(AK154+AM154)*Crechee/30*FK$4)+(AL154+AN154)*Cadeirante/30*FK$4+(AK151+AK152+AK153+AM151+AM152+AM153)*Percapita/30*FK$4)+IF(AK154+AM154&gt;=11,Fixo/30*FK$4+(AK154+AM154-10)*Crechee/30*FK$4,0),IF(C151=2,IF(AL151+AL152+AL153+AL154+AN151+AN152+AN153+AN154=1,Cadeirante/30*FK$4,IF(AL151+AL152+AL153+AL154+AN151+AN152+AN153+AN154=2,Fixo/30*FK$4,IF(AL151+AL152+AL153+AL154+AN151+AN152+AN153+AN154&gt;2,Fixo/30*FK$4+(AL151+AL152+AL153+AL154+AN151+AN152+AN153+AN154-2)*Cadeirante/30*FK$4)))+(AK151+AK152+AK153+AM151+AM152+AM153)*Percapita/30*FK$4+(AK154+AM154)*Crechee/30*FK$4,IF(C151=1,IF(AK151+AK152+AK153+AL151+AL152+AL153+AM151+AM152+AM153+AN151+AN152+AN153&lt;=15,(AK151+AK152+AK153+AM151+AM152+AM153)*Percapita/30*FK$4,IF(AK151+AK152+AK153+AL151+AL152+AL153+AM151+AM152+AM153+AN151+AN152+AN153&gt;=16,Fixo/30*FK$4+(AK151+AK152+AK153+AL151+AL152+AL153+AM151+AM152+AM153+AN151+AN152-16)*Percapita/30*FK$4))))))</f>
        <v>0</v>
      </c>
      <c r="FL151" s="177">
        <f>IF(C151=4,SUM(AO151+AO152+AO153+AQ151+AQ152+AQ153)*Percapita/30*FL$4+(AP151+AP152+AP153+AR151+AR152+AR153)*Cadeirante/30*FL$4,IF(C151=3,IF(AO154+AQ154=10,Fixo/30*FL$4+(AO151+AO152+AO153+AQ151+AQ152+AQ153)*Percapita/30*FL$4+(AP154+AR154)*Cadeirante/30*FL$4,IF(AO154+AQ154&lt;=9,(AO154+AQ154)*Crechee/30*FL$4)+(AP154+AR154)*Cadeirante/30*FL$4+(AO151+AO152+AO153+AQ151+AQ152+AQ153)*Percapita/30*FL$4)+IF(AO154+AQ154&gt;=11,Fixo/30*FL$4+(AO154+AQ154-10)*Crechee/30*FL$4,0),IF(C151=2,IF(AP151+AP152+AP153+AP154+AR151+AR152+AR153+AR154=1,Cadeirante/30*FL$4,IF(AP151+AP152+AP153+AP154+AR151+AR152+AR153+AR154=2,Fixo/30*FL$4,IF(AP151+AP152+AP153+AP154+AR151+AR152+AR153+AR154&gt;2,Fixo/30*FL$4+(AP151+AP152+AP153+AP154+AR151+AR152+AR153+AR154-2)*Cadeirante/30*FL$4)))+(AO151+AO152+AO153+AQ151+AQ152+AQ153)*Percapita/30*FL$4+(AO154+AQ154)*Crechee/30*FL$4,IF(C151=1,IF(AO151+AO152+AO153+AP151+AP152+AP153+AQ151+AQ152+AQ153+AR151+AR152+AR153&lt;=15,(AO151+AO152+AO153+AQ151+AQ152+AQ153)*Percapita/30*FL$4,IF(AO151+AO152+AO153+AP151+AP152+AP153+AQ151+AQ152+AQ153+AR151+AR152+AR153&gt;=16,Fixo/30*FL$4+(AO151+AO152+AO153+AP151+AP152+AP153+AQ151+AQ152+AQ153+AR151+AR152-16)*Percapita/30*FL$4))))))</f>
        <v>0</v>
      </c>
      <c r="FM151" s="177">
        <f>IF(C151=4,SUM(AS151+AS152+AS153+AU151+AU152+AU153)*Percapita/30*FM$4+(AT151+AT152+AT153+AV151+AV152+AV153)*Cadeirante/30*FM$4,IF(C151=3,IF(AS154+AU154=10,Fixo/30*FM$4+(AS151+AS152+AS153+AU151+AU152+AU153)*Percapita/30*FM$4+(AT154+AV154)*Cadeirante/30*FM$4,IF(AS154+AU154&lt;=9,(AS154+AU154)*Crechee/30*FM$4)+(AT154+AV154)*Cadeirante/30*FM$4+(AS151+AS152+AS153+AU151+AU152+AU153)*Percapita/30*FM$4)+IF(AS154+AU154&gt;=11,Fixo/30*FM$4+(AS154+AU154-10)*Crechee/30*FM$4,0),IF(C151=2,IF(AT151+AT152+AT153+AT154+AV151+AV152+AV153+AV154=1,Cadeirante/30*FM$4,IF(AT151+AT152+AT153+AT154+AV151+AV152+AV153+AV154=2,Fixo/30*FM$4,IF(AT151+AT152+AT153+AT154+AV151+AV152+AV153+AV154&gt;2,Fixo/30*FM$4+(AT151+AT152+AT153+AT154+AV151+AV152+AV153+AV154-2)*Cadeirante/30*FM$4)))+(AS151+AS152+AS153+AU151+AU152+AU153)*Percapita/30*FM$4+(AS154+AU154)*Crechee/30*FM$4,IF(C151=1,IF(AS151+AS152+AS153+AT151+AT152+AT153+AU151+AU152+AU153+AV151+AV152+AV153&lt;=15,(AS151+AS152+AS153+AU151+AU152+AU153)*Percapita/30*FM$4,IF(AS151+AS152+AS153+AT151+AT152+AT153+AU151+AU152+AU153+AV151+AV152+AV153&gt;=16,Fixo/30*FM$4+(AS151+AS152+AS153+AT151+AT152+AT153+AU151+AU152+AU153+AV151+AV152-16)*Percapita/30*FM$4))))))</f>
        <v>0</v>
      </c>
      <c r="FN151" s="177">
        <f>IF(C151=4,SUM(AW151+AW152+AW153+AY151+AY152+AY153)*Percapita/30*FN$4+(AX151+AX152+AX153+AZ151+AZ152+AZ153)*Cadeirante/30*FN$4,IF(C151=3,IF(AW154+AY154=10,Fixo/30*FN$4+(AW151+AW152+AW153+AY151+AY152+AY153)*Percapita/30*FN$4+(AX154+AZ154)*Cadeirante/30*FN$4,IF(AW154+AY154&lt;=9,(AW154+AY154)*Crechee/30*FN$4)+(AX154+AZ154)*Cadeirante/30*FN$4+(AW151+AW152+AW153+AY151+AY152+AY153)*Percapita/30*FN$4)+IF(AW154+AY154&gt;=11,Fixo/30*FN$4+(AW154+AY154-10)*Crechee/30*FN$4,0),IF(C151=2,IF(AX151+AX152+AX153+AX154+AZ151+AZ152+AZ153+AZ154=1,Cadeirante/30*FN$4,IF(AX151+AX152+AX153+AX154+AZ151+AZ152+AZ153+AZ154=2,Fixo/30*FN$4,IF(AX151+AX152+AX153+AX154+AZ151+AZ152+AZ153+AZ154&gt;2,Fixo/30*FN$4+(AX151+AX152+AX153+AX154+AZ151+AZ152+AZ153+AZ154-2)*Cadeirante/30*FN$4)))+(AW151+AW152+AW153+AY151+AY152+AY153)*Percapita/30*FN$4+(AW154+AY154)*Crechee/30*FN$4,IF(C151=1,IF(AW151+AW152+AW153+AX151+AX152+AX153+AY151+AY152+AY153+AZ151+AZ152+AZ153&lt;=15,(AW151+AW152+AW153+AY151+AY152+AY153)*Percapita/30*FN$4,IF(AW151+AW152+AW153+AX151+AX152+AX153+AY151+AY152+AY153+AZ151+AZ152+AZ153&gt;=16,Fixo/30*FN$4+(AW151+AW152+AW153+AX151+AX152+AX153+AY151+AY152+AY153+AZ151+AZ152-16)*Percapita/30*FN$4))))))</f>
        <v>0</v>
      </c>
      <c r="FO151" s="177">
        <f>IF(C151=4,SUM(BA151+BA152+BA153+BC151+BC152+BC153)*Percapita/30*FO$4+(BB151+BB152+BB153+BD151+BD152+BD153)*Cadeirante/30*FO$4,IF(C151=3,IF(BA154+BC154=10,Fixo/30*FO$4+(BA151+BA152+BA153+BC151+BC152+BC153)*Percapita/30*FO$4+(BB154+BD154)*Cadeirante/30*FO$4,IF(BA154+BC154&lt;=9,(BA154+BC154)*Crechee/30*FO$4)+(BB154+BD154)*Cadeirante/30*FO$4+(BA151+BA152+BA153+BC151+BC152+BC153)*Percapita/30*FO$4)+IF(BA154+BC154&gt;=11,Fixo/30*FO$4+(BA154+BC154-10)*Crechee/30*FO$4,0),IF(C151=2,IF(BB151+BB152+BB153+BB154+BD151+BD152+BD153+BD154=1,Cadeirante/30*FO$4,IF(BB151+BB152+BB153+BB154+BD151+BD152+BD153+BD154=2,Fixo/30*FO$4,IF(BB151+BB152+BB153+BB154+BD151+BD152+BD153+BD154&gt;2,Fixo/30*FO$4+(BB151+BB152+BB153+BB154+BD151+BD152+BD153+BD154-2)*Cadeirante/30*FO$4)))+(BA151+BA152+BA153+BC151+BC152+BC153)*Percapita/30*FO$4+(BA154+BC154)*Crechee/30*FO$4,IF(C151=1,IF(BA151+BA152+BA153+BB151+BB152+BB153+BC151+BC152+BC153+BD151+BD152+BD153&lt;=15,(BA151+BA152+BA153+BC151+BC152+BC153)*Percapita/30*FO$4,IF(BA151+BA152+BA153+BB151+BB152+BB153+BC151+BC152+BC153+BD151+BD152+BD153&gt;=16,Fixo/30*FO$4+(BA151+BA152+BA153+BB151+BB152+BB153+BC151+BC152+BC153+BD151+BD152-16)*Percapita/30*FO$4))))))</f>
        <v>0</v>
      </c>
      <c r="FP151" s="177">
        <f>IF(C151=4,SUM(BE151+BE152+BE153+BG151+BG152+BG153)*Percapita/30*FP$4+(BF151+BF152+BF153+BH151+BH152+BH153)*Cadeirante/30*FP$4,IF(C151=3,IF(BE154+BG154=10,Fixo/30*FP$4+(BE151+BE152+BE153+BG151+BG152+BG153)*Percapita/30*FP$4+(BF154+BH154)*Cadeirante/30*FP$4,IF(BE154+BG154&lt;=9,(BE154+BG154)*Crechee/30*FP$4)+(BF154+BH154)*Cadeirante/30*FP$4+(BE151+BE152+BE153+BG151+BG152+BG153)*Percapita/30*FP$4)+IF(BE154+BG154&gt;=11,Fixo/30*FP$4+(BE154+BG154-10)*Crechee/30*FP$4,0),IF(C151=2,IF(BF151+BF152+BF153+BF154+BH151+BH152+BH153+BH154=1,Cadeirante/30*FP$4,IF(BF151+BF152+BF153+BF154+BH151+BH152+BH153+BH154=2,Fixo/30*FP$4,IF(BF151+BF152+BF153+BF154+BH151+BH152+BH153+BH154&gt;2,Fixo/30*FP$4+(BF151+BF152+BF153+BF154+BH151+BH152+BH153+BH154-2)*Cadeirante/30*FP$4)))+(BE151+BE152+BE153+BG151+BG152+BG153)*Percapita/30*FP$4+(BE154+BG154)*Crechee/30*FP$4,IF(C151=1,IF(BE151+BE152+BE153+BF151+BF152+BF153+BG151+BG152+BG153+BH151+BH152+BH153&lt;=15,(BE151+BE152+BE153+BG151+BG152+BG153)*Percapita/30*FP$4,IF(BE151+BE152+BE153+BF151+BF152+BF153+BG151+BG152+BG153+BH151+BH152+BH153&gt;=16,Fixo/30*FP$4+(BE151+BE152+BE153+BF151+BF152+BF153+BG151+BG152+BG153+BH151+BH152-16)*Percapita/30*FP$4))))))</f>
        <v>0</v>
      </c>
      <c r="FQ151" s="177">
        <f>IF(C151=4,SUM(BI151+BI152+BI153+BK151+BK152+BK153)*Percapita/30*FQ$4+(BJ151+BJ152+BJ153+BL151+BL152+BL153)*Cadeirante/30*FQ$4,IF(C151=3,IF(BI154+BK154=10,Fixo/30*FQ$4+(BI151+BI152+BI153+BK151+BK152+BK153)*Percapita/30*FQ$4+(BJ154+BL154)*Cadeirante/30*FQ$4,IF(BI154+BK154&lt;=9,(BI154+BK154)*Crechee/30*FQ$4)+(BJ154+BL154)*Cadeirante/30*FQ$4+(BI151+BI152+BI153+BK151+BK152+BK153)*Percapita/30*FQ$4)+IF(BI154+BK154&gt;=11,Fixo/30*FQ$4+(BI154+BK154-10)*Crechee/30*FQ$4,0),IF(C151=2,IF(BJ151+BJ152+BJ153+BJ154+BL151+BL152+BL153+BL154=1,Cadeirante/30*FQ$4,IF(BJ151+BJ152+BJ153+BJ154+BL151+BL152+BL153+BL154=2,Fixo/30*FQ$4,IF(BJ151+BJ152+BJ153+BJ154+BL151+BL152+BL153+BL154&gt;2,Fixo/30*FQ$4+(BJ151+BJ152+BJ153+BJ154+BL151+BL152+BL153+BL154-2)*Cadeirante/30*FQ$4)))+(BI151+BI152+BI153+BK151+BK152+BK153)*Percapita/30*FQ$4+(BI154+BK154)*Crechee/30*FQ$4,IF(C151=1,IF(BI151+BI152+BI153+BJ151+BJ152+BJ153+BK151+BK152+BK153+BL151+BL152+BL153&lt;=15,(BI151+BI152+BI153+BK151+BK152+BK153)*Percapita/30*FQ$4,IF(BI151+BI152+BI153+BJ151+BJ152+BJ153+BK151+BK152+BK153+BL151+BL152+BL153&gt;=16,Fixo/30*FQ$4+(BI151+BI152+BI153+BJ151+BJ152+BJ153+BK151+BK152+BK153+BL151+BL152-16)*Percapita/30*FQ$4))))))</f>
        <v>0</v>
      </c>
      <c r="FR151" s="177">
        <f>IF(C151=4,SUM(BM151+BM152+BM153+BO151+BO152+BO153)*Percapita/30*FR$4+(BN151+BN152+BN153+BP151+BP152+BP153)*Cadeirante/30*FR$4,IF(C151=3,IF(BM154+BO154=10,Fixo/30*FR$4+(BM151+BM152+BM153+BO151+BO152+BO153)*Percapita/30*FR$4+(BN154+BP154)*Cadeirante/30*FR$4,IF(BM154+BO154&lt;=9,(BM154+BO154)*Crechee/30*FR$4)+(BN154+BP154)*Cadeirante/30*FR$4+(BM151+BM152+BM153+BO151+BO152+BO153)*Percapita/30*FR$4)+IF(BM154+BO154&gt;=11,Fixo/30*FR$4+(BM154+BO154-10)*Crechee/30*FR$4,0),IF(C151=2,IF(BN151+BN152+BN153+BN154+BP151+BP152+BP153+BP154=1,Cadeirante/30*FR$4,IF(BN151+BN152+BN153+BN154+BP151+BP152+BP153+BP154=2,Fixo/30*FR$4,IF(BN151+BN152+BN153+BN154+BP151+BP152+BP153+BP154&gt;2,Fixo/30*FR$4+(BN151+BN152+BN153+BN154+BP151+BP152+BP153+BP154-2)*Cadeirante/30*FR$4)))+(BM151+BM152+BM153+BO151+BO152+BO153)*Percapita/30*FR$4+(BM154+BO154)*Crechee/30*FR$4,IF(C151=1,IF(BM151+BM152+BM153+BN151+BN152+BN153+BO151+BO152+BO153+BP151+BP152+BP153&lt;=15,(BM151+BM152+BM153+BO151+BO152+BO153)*Percapita/30*FR$4,IF(BM151+BM152+BM153+BN151+BN152+BN153+BO151+BO152+BO153+BP151+BP152+BP153&gt;=16,Fixo/30*FR$4+(BM151+BM152+BM153+BN151+BN152+BN153+BO151+BO152+BO153+BP151+BP152-16)*Percapita/30*FR$4))))))</f>
        <v>0</v>
      </c>
      <c r="FS151" s="177">
        <f>IF(C151=4,SUM(BQ151+BQ152+BQ153+BS151+BS152+BS153)*Percapita/30*FS$4+(BR151+BR152+BR153+BT151+BT152+BT153)*Cadeirante/30*FS$4,IF(C151=3,IF(BQ154+BS154=10,Fixo/30*FS$4+(BQ151+BQ152+BQ153+BS151+BS152+BS153)*Percapita/30*FS$4+(BR154+BT154)*Cadeirante/30*FS$4,IF(BQ154+BS154&lt;=9,(BQ154+BS154)*Crechee/30*FS$4)+(BR154+BT154)*Cadeirante/30*FS$4+(BQ151+BQ152+BQ153+BS151+BS152+BS153)*Percapita/30*FS$4)+IF(BQ154+BS154&gt;=11,Fixo/30*FS$4+(BQ154+BS154-10)*Crechee/30*FS$4,0),IF(C151=2,IF(BR151+BR152+BR153+BR154+BT151+BT152+BT153+BT154=1,Cadeirante/30*FS$4,IF(BR151+BR152+BR153+BR154+BT151+BT152+BT153+BT154=2,Fixo/30*FS$4,IF(BR151+BR152+BR153+BR154+BT151+BT152+BT153+BT154&gt;2,Fixo/30*FS$4+(BR151+BR152+BR153+BR154+BT151+BT152+BT153+BT154-2)*Cadeirante/30*FS$4)))+(BQ151+BQ152+BQ153+BS151+BS152+BS153)*Percapita/30*FS$4+(BQ154+BS154)*Crechee/30*FS$4,IF(C151=1,IF(BQ151+BQ152+BQ153+BR151+BR152+BR153+BS151+BS152+BS153+BT151+BT152+BT153&lt;=15,(BQ151+BQ152+BQ153+BS151+BS152+BS153)*Percapita/30*FS$4,IF(BQ151+BQ152+BQ153+BR151+BR152+BR153+BS151+BS152+BS153+BT151+BT152+BT153&gt;=16,Fixo/30*FS$4+(BQ151+BQ152+BQ153+BR151+BR152+BR153+BS151+BS152+BS153+BT151+BT152-16)*Percapita/30*FS$4))))))</f>
        <v>0</v>
      </c>
      <c r="FT151" s="177">
        <f>IF(C151=4,SUM(BU151+BU152+BU153+BW151+BW152+BW153)*Percapita/30*FT$4+(BV151+BV152+BV153+BX151+BX152+BX153)*Cadeirante/30*FT$4,IF(C151=3,IF(BU154+BW154=10,Fixo/30*FT$4+(BU151+BU152+BU153+BW151+BW152+BW153)*Percapita/30*FT$4+(BV154+BX154)*Cadeirante/30*FT$4,IF(BU154+BW154&lt;=9,(BU154+BW154)*Crechee/30*FT$4)+(BV154+BX154)*Cadeirante/30*FT$4+(BU151+BU152+BU153+BW151+BW152+BW153)*Percapita/30*FT$4)+IF(BU154+BW154&gt;=11,Fixo/30*FT$4+(BU154+BW154-10)*Crechee/30*FT$4,0),IF(C151=2,IF(BV151+BV152+BV153+BV154+BX151+BX152+BX153+BX154=1,Cadeirante/30*FT$4,IF(BV151+BV152+BV153+BV154+BX151+BX152+BX153+BX154=2,Fixo/30*FT$4,IF(BV151+BV152+BV153+BV154+BX151+BX152+BX153+BX154&gt;2,Fixo/30*FT$4+(BV151+BV152+BV153+BV154+BX151+BX152+BX153+BX154-2)*Cadeirante/30*FT$4)))+(BU151+BU152+BU153+BW151+BW152+BW153)*Percapita/30*FT$4+(BU154+BW154)*Crechee/30*FT$4,IF(C151=1,IF(BU151+BU152+BU153+BV151+BV152+BV153+BW151+BW152+BW153+BX151+BX152+BX153&lt;=15,(BU151+BU152+BU153+BW151+BW152+BW153)*Percapita/30*FT$4,IF(BU151+BU152+BU153+BV151+BV152+BV153+BW151+BW152+BW153+BX151+BX152+BX153&gt;=16,Fixo/30*FT$4+(BU151+BU152+BU153+BV151+BV152+BV153+BW151+BW152+BW153+BX151+BX152-16)*Percapita/30*FT$4))))))</f>
        <v>0</v>
      </c>
      <c r="FU151" s="177">
        <f>IF(C151=4,SUM(BY151+BY152+BY153+CA151+CA152+CA153)*Percapita/30*FU$4+(BZ151+BZ152+BZ153+CB151+CB152+CB153)*Cadeirante/30*FU$4,IF(C151=3,IF(BY154+CA154=10,Fixo/30*FU$4+(BY151+BY152+BY153+CA151+CA152+CA153)*Percapita/30*FU$4+(BZ154+CB154)*Cadeirante/30*FU$4,IF(BY154+CA154&lt;=9,(BY154+CA154)*Crechee/30*FU$4)+(BZ154+CB154)*Cadeirante/30*FU$4+(BY151+BY152+BY153+CA151+CA152+CA153)*Percapita/30*FU$4)+IF(BY154+CA154&gt;=11,Fixo/30*FU$4+(BY154+CA154-10)*Crechee/30*FU$4,0),IF(C151=2,IF(BZ151+BZ152+BZ153+BZ154+CB151+CB152+CB153+CB154=1,Cadeirante/30*FU$4,IF(BZ151+BZ152+BZ153+BZ154+CB151+CB152+CB153+CB154=2,Fixo/30*FU$4,IF(BZ151+BZ152+BZ153+BZ154+CB151+CB152+CB153+CB154&gt;2,Fixo/30*FU$4+(BZ151+BZ152+BZ153+BZ154+CB151+CB152+CB153+CB154-2)*Cadeirante/30*FU$4)))+(BY151+BY152+BY153+CA151+CA152+CA153)*Percapita/30*FU$4+(BY154+CA154)*Crechee/30*FU$4,IF(C151=1,IF(BY151+BY152+BY153+BZ151+BZ152+BZ153+CA151+CA152+CA153+CB151+CB152+CB153&lt;=15,(BY151+BY152+BY153+CA151+CA152+CA153)*Percapita/30*FU$4,IF(BY151+BY152+BY153+BZ151+BZ152+BZ153+CA151+CA152+CA153+CB151+CB152+CB153&gt;=16,Fixo/30*FU$4+(BY151+BY152+BY153+BZ151+BZ152+BZ153+CA151+CA152+CA153+CB151+CB152-16)*Percapita/30*FU$4))))))</f>
        <v>0</v>
      </c>
      <c r="FV151" s="177">
        <f>IF(C151=4,SUM(CC151+CC152+CC153+CE151+CE152+CE153)*Percapita/30*FV$4+(CD151+CD152+CD153+CF151+CF152+CF153)*Cadeirante/30*FV$4,IF(C151=3,IF(CC154+CE154=10,Fixo/30*FV$4+(CC151+CC152+CC153+CE151+CE152+CE153)*Percapita/30*FV$4+(CD154+CF154)*Cadeirante/30*FV$4,IF(CC154+CE154&lt;=9,(CC154+CE154)*Crechee/30*FV$4)+(CD154+CF154)*Cadeirante/30*FV$4+(CC151+CC152+CC153+CE151+CE152+CE153)*Percapita/30*FV$4)+IF(CC154+CE154&gt;=11,Fixo/30*FV$4+(CC154+CE154-10)*Crechee/30*FV$4,0),IF(C151=2,IF(CD151+CD152+CD153+CD154+CF151+CF152+CF153+CF154=1,Cadeirante/30*FV$4,IF(CD151+CD152+CD153+CD154+CF151+CF152+CF153+CF154=2,Fixo/30*FV$4,IF(CD151+CD152+CD153+CD154+CF151+CF152+CF153+CF154&gt;2,Fixo/30*FV$4+(CD151+CD152+CD153+CD154+CF151+CF152+CF153+CF154-2)*Cadeirante/30*FV$4)))+(CC151+CC152+CC153+CE151+CE152+CE153)*Percapita/30*FV$4+(CC154+CE154)*Crechee/30*FV$4,IF(C151=1,IF(CC151+CC152+CC153+CD151+CD152+CD153+CE151+CE152+CE153+CF151+CF152+CF153&lt;=15,(CC151+CC152+CC153+CE151+CE152+CE153)*Percapita/30*FV$4,IF(CC151+CC152+CC153+CD151+CD152+CD153+CE151+CE152+CE153+CF151+CF152+CF153&gt;=16,Fixo/30*FV$4+(CC151+CC152+CC153+CD151+CD152+CD153+CE151+CE152+CE153+CF151+CF152-16)*Percapita/30*FV$4))))))</f>
        <v>0</v>
      </c>
      <c r="FW151" s="177">
        <f>IF(C151=4,SUM(CG151+CG152+CG153+CI151+CI152+CI153)*Percapita/30*FW$4+(CH151+CH152+CH153+CJ151+CJ152+CJ153)*Cadeirante/30*FW$4,IF(C151=3,IF(CG154+CI154=10,Fixo/30*FW$4+(CG151+CG152+CG153+CI151+CI152+CI153)*Percapita/30*FW$4+(CH154+CJ154)*Cadeirante/30*FW$4,IF(CG154+CI154&lt;=9,(CG154+CI154)*Crechee/30*FW$4)+(CH154+CJ154)*Cadeirante/30*FW$4+(CG151+CG152+CG153+CI151+CI152+CI153)*Percapita/30*FW$4)+IF(CG154+CI154&gt;=11,Fixo/30*FW$4+(CG154+CI154-10)*Crechee/30*FW$4,0),IF(C151=2,IF(CH151+CH152+CH153+CH154+CJ151+CJ152+CJ153+CJ154=1,Cadeirante/30*FW$4,IF(CH151+CH152+CH153+CH154+CJ151+CJ152+CJ153+CJ154=2,Fixo/30*FW$4,IF(CH151+CH152+CH153+CH154+CJ151+CJ152+CJ153+CJ154&gt;2,Fixo/30*FW$4+(CH151+CH152+CH153+CH154+CJ151+CJ152+CJ153+CJ154-2)*Cadeirante/30*FW$4)))+(CG151+CG152+CG153+CI151+CI152+CI153)*Percapita/30*FW$4+(CG154+CI154)*Crechee/30*FW$4,IF(C151=1,IF(CG151+CG152+CG153+CH151+CH152+CH153+CI151+CI152+CI153+CJ151+CJ152+CJ153&lt;=15,(CG151+CG152+CG153+CI151+CI152+CI153)*Percapita/30*FW$4,IF(CG151+CG152+CG153+CH151+CH152+CH153+CI151+CI152+CI153+CJ151+CJ152+CJ153&gt;=16,Fixo/30*FW$4+(CG151+CG152+CG153+CH151+CH152+CH153+CI151+CI152+CI153+CJ151+CJ152-16)*Percapita/30*FW$4))))))</f>
        <v>0</v>
      </c>
      <c r="FX151" s="177">
        <f>IF(C151=4,SUM(CK151+CK152+CK153+CM151+CM152+CM153)*Percapita/30*FX$4+(CL151+CL152+CL153+CN151+CN152+CN153)*Cadeirante/30*FX$4,IF(C151=3,IF(CK154+CM154=10,Fixo/30*FX$4+(CK151+CK152+CK153+CM151+CM152+CM153)*Percapita/30*FX$4+(CL154+CN154)*Cadeirante/30*FX$4,IF(CK154+CM154&lt;=9,(CK154+CM154)*Crechee/30*FX$4)+(CL154+CN154)*Cadeirante/30*FX$4+(CK151+CK152+CK153+CM151+CM152+CM153)*Percapita/30*FX$4)+IF(CK154+CM154&gt;=11,Fixo/30*FX$4+(CK154+CM154-10)*Crechee/30*FX$4,0),IF(C151=2,IF(CL151+CL152+CL153+CL154+CN151+CN152+CN153+CN154=1,Cadeirante/30*FX$4,IF(CL151+CL152+CL153+CL154+CN151+CN152+CN153+CN154=2,Fixo/30*FX$4,IF(CL151+CL152+CL153+CL154+CN151+CN152+CN153+CN154&gt;2,Fixo/30*FX$4+(CL151+CL152+CL153+CL154+CN151+CN152+CN153+CN154-2)*Cadeirante/30*FX$4)))+(CK151+CK152+CK153+CM151+CM152+CM153)*Percapita/30*FX$4+(CK154+CM154)*Crechee/30*FX$4,IF(C151=1,IF(CK151+CK152+CK153+CL151+CL152+CL153+CM151+CM152+CM153+CN151+CN152+CN153&lt;=15,(CK151+CK152+CK153+CM151+CM152+CM153)*Percapita/30*FX$4,IF(CK151+CK152+CK153+CL151+CL152+CL153+CM151+CM152+CM153+CN151+CN152+CN153&gt;=16,Fixo/30*FX$4+(CK151+CK152+CK153+CL151+CL152+CL153+CM151+CM152+CM153+CN151+CN152-16)*Percapita/30*FX$4))))))</f>
        <v>0</v>
      </c>
      <c r="FY151" s="177">
        <f>IF(C151=4,SUM(CO151+CO152+CO153+CQ151+CQ152+CQ153)*Percapita/30*FY$4+(CP151+CP152+CP153+CR151+CR152+CR153)*Cadeirante/30*FY$4,IF(C151=3,IF(CO154+CQ154=10,Fixo/30*FY$4+(CO151+CO152+CO153+CQ151+CQ152+CQ153)*Percapita/30*FY$4+(CP154+CR154)*Cadeirante/30*FY$4,IF(CO154+CQ154&lt;=9,(CO154+CQ154)*Crechee/30*FY$4)+(CP154+CR154)*Cadeirante/30*FY$4+(CO151+CO152+CO153+CQ151+CQ152+CQ153)*Percapita/30*FY$4)+IF(CO154+CQ154&gt;=11,Fixo/30*FY$4+(CO154+CQ154-10)*Crechee/30*FY$4,0),IF(C151=2,IF(CP151+CP152+CP153+CP154+CR151+CR152+CR153+CR154=1,Cadeirante/30*FY$4,IF(CP151+CP152+CP153+CP154+CR151+CR152+CR153+CR154=2,Fixo/30*FY$4,IF(CP151+CP152+CP153+CP154+CR151+CR152+CR153+CR154&gt;2,Fixo/30*FY$4+(CP151+CP152+CP153+CP154+CR151+CR152+CR153+CR154-2)*Cadeirante/30*FY$4)))+(CO151+CO152+CO153+CQ151+CQ152+CQ153)*Percapita/30*FY$4+(CO154+CQ154)*Crechee/30*FY$4,IF(C151=1,IF(CO151+CO152+CO153+CP151+CP152+CP153+CQ151+CQ152+CQ153+CR151+CR152+CR153&lt;=15,(CO151+CO152+CO153+CQ151+CQ152+CQ153)*Percapita/30*FY$4,IF(CO151+CO152+CO153+CP151+CP152+CP153+CQ151+CQ152+CQ153+CR151+CR152+CR153&gt;=16,Fixo/30*FY$4+(CO151+CO152+CO153+CP151+CP152+CP153+CQ151+CQ152+CQ153+CR151+CR152-16)*Percapita/30*FY$4))))))</f>
        <v>0</v>
      </c>
      <c r="FZ151" s="177">
        <f>IF(C151=4,SUM(CS151+CS152+CS153+CU151+CU152+CU153)*Percapita/30*FZ$4+(CT151+CT152+CT153+CV151+CV152+CV153)*Cadeirante/30*FZ$4,IF(C151=3,IF(CS154+CU154=10,Fixo/30*FZ$4+(CS151+CS152+CS153+CU151+CU152+CU153)*Percapita/30*FZ$4+(CT154+CV154)*Cadeirante/30*FZ$4,IF(CS154+CU154&lt;=9,(CS154+CU154)*Crechee/30*FZ$4)+(CT154+CV154)*Cadeirante/30*FZ$4+(CS151+CS152+CS153+CU151+CU152+CU153)*Percapita/30*FZ$4)+IF(CS154+CU154&gt;=11,Fixo/30*FZ$4+(CS154+CU154-10)*Crechee/30*FZ$4,0),IF(C151=2,IF(CT151+CT152+CT153+CT154+CV151+CV152+CV153+CV154=1,Cadeirante/30*FZ$4,IF(CT151+CT152+CT153+CT154+CV151+CV152+CV153+CV154=2,Fixo/30*FZ$4,IF(CT151+CT152+CT153+CT154+CV151+CV152+CV153+CV154&gt;2,Fixo/30*FZ$4+(CT151+CT152+CT153+CT154+CV151+CV152+CV153+CV154-2)*Cadeirante/30*FZ$4)))+(CS151+CS152+CS153+CU151+CU152+CU153)*Percapita/30*FZ$4+(CS154+CU154)*Crechee/30*FZ$4,IF(C151=1,IF(CS151+CS152+CS153+CT151+CT152+CT153+CU151+CU152+CU153+CV151+CV152+CV153&lt;=15,(CS151+CS152+CS153+CU151+CU152+CU153)*Percapita/30*FZ$4,IF(CS151+CS152+CS153+CT151+CT152+CT153+CU151+CU152+CU153+CV151+CV152+CV153&gt;=16,Fixo/30*FZ$4+(CS151+CS152+CS153+CT151+CT152+CT153+CU151+CU152+CU153+CV151+CV152-16)*Percapita/30*FZ$4))))))</f>
        <v>0</v>
      </c>
      <c r="GA151" s="177">
        <f>IF(C151=4,SUM(CW151+CW152+CW153+CY151+CY152+CY153)*Percapita/30*GA$4+(CX151+CX152+CX153+CZ151+CZ152+CZ153)*Cadeirante/30*GA$4,IF(C151=3,IF(CW154+CY154=10,Fixo/30*GA$4+(CW151+CW152+CW153+CY151+CY152+CY153)*Percapita/30*GA$4+(CX154+CZ154)*Cadeirante/30*GA$4,IF(CW154+CY154&lt;=9,(CW154+CY154)*Crechee/30*GA$4)+(CX154+CZ154)*Cadeirante/30*GA$4+(CW151+CW152+CW153+CY151+CY152+CY153)*Percapita/30*GA$4)+IF(CW154+CY154&gt;=11,Fixo/30*GA$4+(CW154+CY154-10)*Crechee/30*GA$4,0),IF(C151=2,IF(CX151+CX152+CX153+CX154+CZ151+CZ152+CZ153+CZ154=1,Cadeirante/30*GA$4,IF(CX151+CX152+CX153+CX154+CZ151+CZ152+CZ153+CZ154=2,Fixo/30*GA$4,IF(CX151+CX152+CX153+CX154+CZ151+CZ152+CZ153+CZ154&gt;2,Fixo/30*GA$4+(CX151+CX152+CX153+CX154+CZ151+CZ152+CZ153+CZ154-2)*Cadeirante/30*GA$4)))+(CW151+CW152+CW153+CY151+CY152+CY153)*Percapita/30*GA$4+(CW154+CY154)*Crechee/30*GA$4,IF(C151=1,IF(CW151+CW152+CW153+CX151+CX152+CX153+CY151+CY152+CY153+CZ151+CZ152+CZ153&lt;=15,(CW151+CW152+CW153+CY151+CY152+CY153)*Percapita/30*GA$4,IF(CW151+CW152+CW153+CX151+CX152+CX153+CY151+CY152+CY153+CZ151+CZ152+CZ153&gt;=16,Fixo/30*GA$4+(CW151+CW152+CW153+CX151+CX152+CX153+CY151+CY152+CY153+CZ151+CZ152-16)*Percapita/30*GA$4))))))</f>
        <v>0</v>
      </c>
      <c r="GB151" s="177">
        <f>IF(C151=4,SUM(DA151+DA152+DA153+DC151+DC152+DC153)*Percapita/30*GB$4+(DB151+DB152+DB153+DD151+DD152+DD153)*Cadeirante/30*GB$4,IF(C151=3,IF(DA154+DC154=10,Fixo/30*GB$4+(DA151+DA152+DA153+DC151+DC152+DC153)*Percapita/30*GB$4+(DB154+DD154)*Cadeirante/30*GB$4,IF(DA154+DC154&lt;=9,(DA154+DC154)*Crechee/30*GB$4)+(DB154+DD154)*Cadeirante/30*GB$4+(DA151+DA152+DA153+DC151+DC152+DC153)*Percapita/30*GB$4)+IF(DA154+DC154&gt;=11,Fixo/30*GB$4+(DA154+DC154-10)*Crechee/30*GB$4,0),IF(C151=2,IF(DB151+DB152+DB153+DB154+DD151+DD152+DD153+DD154=1,Cadeirante/30*GB$4,IF(DB151+DB152+DB153+DB154+DD151+DD152+DD153+DD154=2,Fixo/30*GB$4,IF(DB151+DB152+DB153+DB154+DD151+DD152+DD153+DD154&gt;2,Fixo/30*GB$4+(DB151+DB152+DB153+DB154+DD151+DD152+DD153+DD154-2)*Cadeirante/30*GB$4)))+(DA151+DA152+DA153+DC151+DC152+DC153)*Percapita/30*GB$4+(DA154+DC154)*Crechee/30*GB$4,IF(C151=1,IF(DA151+DA152+DA153+DB151+DB152+DB153+DC151+DC152+DC153+DD151+DD152+DD153&lt;=15,(DA151+DA152+DA153+DC151+DC152+DC153)*Percapita/30*GB$4,IF(DA151+DA152+DA153+DB151+DB152+DB153+DC151+DC152+DC153+DD151+DD152+DD153&gt;=16,Fixo/30*GB$4+(DA151+DA152+DA153+DB151+DB152+DB153+DC151+DC152+DC153+DD151+DD152-16)*Percapita/30*GB$4))))))</f>
        <v>0</v>
      </c>
      <c r="GC151" s="177">
        <f>IF(C151=4,SUM(DE151+DE152+DE153+DG151+DG152+DG153)*Percapita/30*GC$4+(DF151+DF152+DF153+DH151+DH152+DH153)*Cadeirante/30*GC$4,IF(C151=3,IF(DE154+DG154=10,Fixo/30*GC$4+(DE151+DE152+DE153+DG151+DG152+DG153)*Percapita/30*GC$4+(DF154+DH154)*Cadeirante/30*GC$4,IF(DE154+DG154&lt;=9,(DE154+DG154)*Crechee/30*GC$4)+(DF154+DH154)*Cadeirante/30*GC$4+(DE151+DE152+DE153+DG151+DG152+DG153)*Percapita/30*GC$4)+IF(DE154+DG154&gt;=11,Fixo/30*GC$4+(DE154+DG154-10)*Crechee/30*GC$4,0),IF(C151=2,IF(DF151+DF152+DF153+DF154+DH151+DH152+DH153+DH154=1,Cadeirante/30*GC$4,IF(DF151+DF152+DF153+DF154+DH151+DH152+DH153+DH154=2,Fixo/30*GC$4,IF(DF151+DF152+DF153+DF154+DH151+DH152+DH153+DH154&gt;2,Fixo/30*GC$4+(DF151+DF152+DF153+DF154+DH151+DH152+DH153+DH154-2)*Cadeirante/30*GC$4)))+(DE151+DE152+DE153+DG151+DG152+DG153)*Percapita/30*GC$4+(DE154+DG154)*Crechee/30*GC$4,IF(C151=1,IF(DE151+DE152+DE153+DF151+DF152+DF153+DG151+DG152+DG153+DH151+DH152+DH153&lt;=15,(DE151+DE152+DE153+DG151+DG152+DG153)*Percapita/30*GC$4,IF(DE151+DE152+DE153+DF151+DF152+DF153+DG151+DG152+DG153+DH151+DH152+DH153&gt;=16,Fixo/30*GC$4+(DE151+DE152+DE153+DF151+DF152+DF153+DG151+DG152+DG153+DH151+DH152-16)*Percapita/30*GC$4))))))</f>
        <v>0</v>
      </c>
      <c r="GD151" s="177">
        <f>IF(C151=4,SUM(DI151+DI152+DI153+DK151+DK152+DK153)*Percapita/30*GD$4+(DJ151+DJ152+DJ153+DL151+DL152+DL153)*Cadeirante/30*GD$4,IF(C151=3,IF(DI154+DK154=10,Fixo/30*GD$4+(DI151+DI152+DI153+DK151+DK152+DK153)*Percapita/30*GD$4+(DJ154+DL154)*Cadeirante/30*GD$4,IF(DI154+DK154&lt;=9,(DI154+DK154)*Crechee/30*GD$4)+(DJ154+DL154)*Cadeirante/30*GD$4+(DI151+DI152+DI153+DK151+DK152+DK153)*Percapita/30*GD$4)+IF(DI154+DK154&gt;=11,Fixo/30*GD$4+(DI154+DK154-10)*Crechee/30*GD$4,0),IF(C151=2,IF(DJ151+DJ152+DJ153+DJ154+DL151+DL152+DL153+DL154=1,Cadeirante/30*GD$4,IF(DJ151+DJ152+DJ153+DJ154+DL151+DL152+DL153+DL154=2,Fixo/30*GD$4,IF(DJ151+DJ152+DJ153+DJ154+DL151+DL152+DL153+DL154&gt;2,Fixo/30*GD$4+(DJ151+DJ152+DJ153+DJ154+DL151+DL152+DL153+DL154-2)*Cadeirante/30*GD$4)))+(DI151+DI152+DI153+DK151+DK152+DK153)*Percapita/30*GD$4+(DI154+DK154)*Crechee/30*GD$4,IF(C151=1,IF(DI151+DI152+DI153+DJ151+DJ152+DJ153+DK151+DK152+DK153+DL151+DL152+DL153&lt;=15,(DI151+DI152+DI153+DK151+DK152+DK153)*Percapita/30*GD$4,IF(DI151+DI152+DI153+DJ151+DJ152+DJ153+DK151+DK152+DK153+DL151+DL152+DL153&gt;=16,Fixo/30*GD$4+(DI151+DI152+DI153+DJ151+DJ152+DJ153+DK151+DK152+DK153+DL151+DL152-16)*Percapita/30*GD$4))))))</f>
        <v>0</v>
      </c>
      <c r="GE151" s="177">
        <f>IF(C151=4,SUM(DM151+DM152+DM153+DO151+DO152+DO153)*Percapita/30*GE$4+(DN151+DN152+DN153+DP151+DP152+DP153)*Cadeirante/30*GE$4,IF(C151=3,IF(DM154+DO154=10,Fixo/30*GE$4+(DM151+DM152+DM153+DO151+DO152+DO153)*Percapita/30*GE$4+(DN154+DP154)*Cadeirante/30*GE$4,IF(DM154+DO154&lt;=9,(DM154+DO154)*Crechee/30*GE$4)+(DN154+DP154)*Cadeirante/30*GE$4+(DM151+DM152+DM153+DO151+DO152+DO153)*Percapita/30*GE$4)+IF(DM154+DO154&gt;=11,Fixo/30*GE$4+(DM154+DO154-10)*Crechee/30*GE$4,0),IF(C151=2,IF(DN151+DN152+DN153+DN154+DP151+DP152+DP153+DP154=1,Cadeirante/30*GE$4,IF(DN151+DN152+DN153+DN154+DP151+DP152+DP153+DP154=2,Fixo/30*GE$4,IF(DN151+DN152+DN153+DN154+DP151+DP152+DP153+DP154&gt;2,Fixo/30*GE$4+(DN151+DN152+DN153+DN154+DP151+DP152+DP153+DP154-2)*Cadeirante/30*GE$4)))+(DM151+DM152+DM153+DO151+DO152+DO153)*Percapita/30*GE$4+(DM154+DO154)*Crechee/30*GE$4,IF(C151=1,IF(DM151+DM152+DM153+DN151+DN152+DN153+DO151+DO152+DO153+DP151+DP152+DP153&lt;=15,(DM151+DM152+DM153+DO151+DO152+DO153)*Percapita/30*GE$4,IF(DM151+DM152+DM153+DN151+DN152+DN153+DO151+DO152+DO153+DP151+DP152+DP153&gt;=16,Fixo/30*GE$4+(DM151+DM152+DM153+DN151+DN152+DN153+DO151+DO152+DO153+DP151+DP152-16)*Percapita/30*GE$4))))))</f>
        <v>0</v>
      </c>
      <c r="GF151" s="177">
        <f>IF(C151=4,SUM(DQ151+DQ152+DQ153+DS151+DS152+DS153)*Percapita/30*GF$4+(DR151+DR152+DR153+DT151+DT152+DT153)*Cadeirante/30*GF$4,IF(C151=3,IF(DQ154+DS154=10,Fixo/30*GF$4+(DQ151+DQ152+DQ153+DS151+DS152+DS153)*Percapita/30*GF$4+(DR154+DT154)*Cadeirante/30*GF$4,IF(DQ154+DS154&lt;=9,(DQ154+DS154)*Crechee/30*GF$4)+(DR154+DT154)*Cadeirante/30*GF$4+(DQ151+DQ152+DQ153+DS151+DS152+DS153)*Percapita/30*GF$4)+IF(DQ154+DS154&gt;=11,Fixo/30*GF$4+(DQ154+DS154-10)*Crechee/30*GF$4,0),IF(C151=2,IF(DR151+DR152+DR153+DR154+DT151+DT152+DT153+DT154=1,Cadeirante/30*GF$4,IF(DR151+DR152+DR153+DR154+DT151+DT152+DT153+DT154=2,Fixo/30*GF$4,IF(DR151+DR152+DR153+DR154+DT151+DT152+DT153+DT154&gt;2,Fixo/30*GF$4+(DR151+DR152+DR153+DR154+DT151+DT152+DT153+DT154-2)*Cadeirante/30*GF$4)))+(DQ151+DQ152+DQ153+DS151+DS152+DS153)*Percapita/30*GF$4+(DQ154+DS154)*Crechee/30*GF$4,IF(C151=1,IF(DQ151+DQ152+DQ153+DR151+DR152+DR153+DS151+DS152+DS153+DT151+DT152+DT153&lt;=15,(DQ151+DQ152+DQ153+DS151+DS152+DS153)*Percapita/30*GF$4,IF(DQ151+DQ152+DQ153+DR151+DR152+DR153+DS151+DS152+DS153+DT151+DT152+DT153&gt;=16,Fixo/30*GF$4+(DQ151+DQ152+DQ153+DR151+DR152+DR153+DS151+DS152+DS153+DT151+DT152-16)*Percapita/30*GF$4))))))</f>
        <v>0</v>
      </c>
      <c r="GG151" s="177">
        <f>IF(C151=4,SUM(DU151+DU152+DU153+DW151+DW152+DW153)*Percapita/30*GG$4+(DV151+DV152+DV153+DX151+DX152+DX153)*Cadeirante/30*GG$4,IF(C151=3,IF(DU154+DW154=10,Fixo/30*GG$4+(DU151+DU152+DU153+DW151+DW152+DW153)*Percapita/30*GG$4+(DV154+DX154)*Cadeirante/30*GG$4,IF(DU154+DW154&lt;=9,(DU154+DW154)*Crechee/30*GG$4)+(DV154+DX154)*Cadeirante/30*GG$4+(DU151+DU152+DU153+DW151+DW152+DW153)*Percapita/30*GG$4)+IF(DU154+DW154&gt;=11,Fixo/30*GG$4+(DU154+DW154-10)*Crechee/30*GG$4,0),IF(C151=2,IF(DV151+DV152+DV153+DV154+DX151+DX152+DX153+DX154=1,Cadeirante/30*GG$4,IF(DV151+DV152+DV153+DV154+DX151+DX152+DX153+DX154=2,Fixo/30*GG$4,IF(DV151+DV152+DV153+DV154+DX151+DX152+DX153+DX154&gt;2,Fixo/30*GG$4+(DV151+DV152+DV153+DV154+DX151+DX152+DX153+DX154-2)*Cadeirante/30*GG$4)))+(DU151+DU152+DU153+DW151+DW152+DW153)*Percapita/30*GG$4+(DU154+DW154)*Crechee/30*GG$4,IF(C151=1,IF(DU151+DU152+DU153+DV151+DV152+DV153+DW151+DW152+DW153+DX151+DX152+DX153&lt;=15,(DU151+DU152+DU153+DW151+DW152+DW153)*Percapita/30*GG$4,IF(DU151+DU152+DU153+DV151+DV152+DV153+DW151+DW152+DW153+DX151+DX152+DX153&gt;=16,Fixo/30*GG$4+(DU151+DU152+DU153+DV151+DV152+DV153+DW151+DW152+DW153+DX151+DX152-16)*Percapita/30*GG$4))))))</f>
        <v>0</v>
      </c>
      <c r="GH151" s="177">
        <f>IF(C151=4,SUM(DY151+DY152+DY153+EA151+EA152+EA153)*Percapita/30*GH$4+(DZ151+DZ152+DZ153+EB151+EB152+EB153)*Cadeirante/30*GH$4,IF(C151=3,IF(DY154+EA154=10,Fixo/30*GH$4+(DY151+DY152+DY153+EA151+EA152+EA153)*Percapita/30*GH$4+(DZ154+EB154)*Cadeirante/30*GH$4,IF(DY154+EA154&lt;=9,(DY154+EA154)*Crechee/30*GH$4)+(DZ154+EB154)*Cadeirante/30*GH$4+(DY151+DY152+DY153+EA151+EA152+EA153)*Percapita/30*GH$4)+IF(DY154+EA154&gt;=11,Fixo/30*GH$4+(DY154+EA154-10)*Crechee/30*GH$4,0),IF(C151=2,IF(DZ151+DZ152+DZ153+DZ154+EB151+EB152+EB153+EB154=1,Cadeirante/30*GH$4,IF(DZ151+DZ152+DZ153+DZ154+EB151+EB152+EB153+EB154=2,Fixo/30*GH$4,IF(DZ151+DZ152+DZ153+DZ154+EB151+EB152+EB153+EB154&gt;2,Fixo/30*GH$4+(DZ151+DZ152+DZ153+DZ154+EB151+EB152+EB153+EB154-2)*Cadeirante/30*GH$4)))+(DY151+DY152+DY153+EA151+EA152+EA153)*Percapita/30*GH$4+(DY154+EA154)*Crechee/30*GH$4,IF(C151=1,IF(DY151+DY152+DY153+DZ151+DZ152+DZ153+EA151+EA152+EA153+EB151+EB152+EB153&lt;=15,(DY151+DY152+DY153+EA151+EA152+EA153)*Percapita/30*GH$4,IF(DY151+DY152+DY153+DZ151+DZ152+DZ153+EA151+EA152+EA153+EB151+EB152+EB153&gt;=16,Fixo/30*GH$4+(DY151+DY152+DY153+DZ151+DZ152+DZ153+EA151+EA152+EA153+EB151+EB152-16)*Percapita/30*GH$4))))))</f>
        <v>-25.682000000000002</v>
      </c>
      <c r="GI151" s="177">
        <f>IF(C151=4,SUM(EC151+EC152+EC153+EE151+EE152+EE153)*Percapita/30*GI$4+(ED151+ED152+ED153+EF151+EF152+EF153)*Cadeirante/30*GI$4,IF(C151=3,IF(EC154+EE154=10,Fixo/30*GI$4+(EC151+EC152+EC153+EE151+EE152+EE153)*Percapita/30*GI$4+(ED154+EF154)*Cadeirante/30*GI$4,IF(EC154+EE154&lt;=9,(EC154+EE154)*Crechee/30*GI$4)+(ED154+EF154)*Cadeirante/30*GI$4+(EC151+EC152+EC153+EE151+EE152+EE153)*Percapita/30*GI$4)+IF(EC154+EE154&gt;=11,Fixo/30*GI$4+(EC154+EE154-10)*Crechee/30*GI$4,0),IF(C151=2,IF(ED151+ED152+ED153+ED154+EF151+EF152+EF153+EF154=1,Cadeirante/30*GI$4,IF(ED151+ED152+ED153+ED154+EF151+EF152+EF153+EF154=2,Fixo/30*GI$4,IF(ED151+ED152+ED153+ED154+EF151+EF152+EF153+EF154&gt;2,Fixo/30*GI$4+(ED151+ED152+ED153+ED154+EF151+EF152+EF153+EF154-2)*Cadeirante/30*GI$4)))+(EC151+EC152+EC153+EE151+EE152+EE153)*Percapita/30*GI$4+(EC154+EE154)*Crechee/30*GI$4,IF(C151=1,IF(EC151+EC152+EC153+ED151+ED152+ED153+EE151+EE152+EE153+EF151+EF152+EF153&lt;=15,(EC151+EC152+EC153+EE151+EE152+EE153)*Percapita/30*GI$4,IF(EC151+EC152+EC153+ED151+ED152+ED153+EE151+EE152+EE153+EF151+EF152+EF153&gt;=16,Fixo/30*GI$4+(EC151+EC152+EC153+ED151+ED152+ED153+EE151+EE152+EE153+EF151+EF152-16)*Percapita/30*GI$4))))))</f>
        <v>-333.86599999999999</v>
      </c>
      <c r="GJ151" s="177">
        <f>IF(C151=4,SUM(EG151+EG152+EG153+EI151+EI152+EI153)*Percapita/30*GJ$4+(EH151+EH152+EH153+EJ151+EJ152+EJ153)*Cadeirante/30*GJ$4,IF(C151=3,IF(EG154+EI154=10,Fixo/30*GJ$4+(EG151+EG152+EG153+EI151+EI152+EI153)*Percapita/30*GJ$4+(EH154+EJ154)*Cadeirante/30*GJ$4,IF(EG154+EI154&lt;=9,(EG154+EI154)*Crechee/30*GJ$4)+(EH154+EJ154)*Cadeirante/30*GJ$4+(EG151+EG152+EG153+EI151+EI152+EI153)*Percapita/30*GJ$4)+IF(EG154+EI154&gt;=11,Fixo/30*GJ$4+(EG154+EI154-10)*Crechee/30*GJ$4,0),IF(C151=2,IF(EH151+EH152+EH153+EH154+EJ151+EJ152+EJ153+EJ154=1,Cadeirante/30*GJ$4,IF(EH151+EH152+EH153+EH154+EJ151+EJ152+EJ153+EJ154=2,Fixo/30*GJ$4,IF(EH151+EH152+EH153+EH154+EJ151+EJ152+EJ153+EJ154&gt;2,Fixo/30*GJ$4+(EH151+EH152+EH153+EH154+EJ151+EJ152+EJ153+EJ154-2)*Cadeirante/30*GJ$4)))+(EG151+EG152+EG153+EI151+EI152+EI153)*Percapita/30*GJ$4+(EG154+EI154)*Crechee/30*GJ$4,IF(C151=1,IF(EG151+EG152+EG153+EH151+EH152+EH153+EI151+EI152+EI153+EJ151+EJ152+EJ153&lt;=15,(EG151+EG152+EG153+EI151+EI152+EI153)*Percapita/30*GJ$4,IF(EG151+EG152+EG153+EH151+EH152+EH153+EI151+EI152+EI153+EJ151+EJ152+EJ153&gt;=16,Fixo/30*GJ$4+(EG151+EG152+EG153+EH151+EH152+EH153+EI151+EI152+EI153+EJ151+EJ152-16)*Percapita/30*GJ$4))))))</f>
        <v>0</v>
      </c>
      <c r="GK151" s="178"/>
      <c r="GL151" s="103">
        <f t="shared" si="175"/>
        <v>0</v>
      </c>
      <c r="GM151" s="124"/>
      <c r="GN151" s="104">
        <f>SUMIF(V151:V154,"&lt;0")*Cadeirante/30*GN$4+SUMIF(X151:X154,"&lt;0")*Cadeirante/30*GN$4</f>
        <v>0</v>
      </c>
      <c r="GO151" s="104">
        <f>SUMIF(Z151:Z154,"&lt;0")*Cadeirante/30*GO$4+SUMIF(AB151:AB154,"&lt;0")*Cadeirante/30*GO$4</f>
        <v>0</v>
      </c>
      <c r="GP151" s="104">
        <f>SUMIF(AD151:AD154,"&lt;0")*Cadeirante/30*GP$4+SUMIF(AF151:AF154,"&lt;0")*Cadeirante/30*GP$4</f>
        <v>0</v>
      </c>
      <c r="GQ151" s="104">
        <f>SUMIF(AH151:AH154,"&lt;0")*Cadeirante/30*GQ$4+SUMIF(AJ151:AJ154,"&lt;0")*Cadeirante/30*GQ$4</f>
        <v>0</v>
      </c>
      <c r="GR151" s="104">
        <f>SUMIF(AL151:AL154,"&lt;0")*Cadeirante/30*GR$4+SUMIF(AN151:AN154,"&lt;0")*Cadeirante/30*GR$4</f>
        <v>0</v>
      </c>
      <c r="GS151" s="104">
        <f>SUMIF(AP151:AP154,"&lt;0")*Cadeirante/30*GS$4+SUMIF(AR151:AR154,"&lt;0")*Cadeirante/30*GS$4</f>
        <v>0</v>
      </c>
      <c r="GT151" s="104">
        <f>SUMIF(AT151:AT154,"&lt;0")*Cadeirante/30*GT$4+SUMIF(AV151:AV154,"&lt;0")*Cadeirante/30*GT$4</f>
        <v>0</v>
      </c>
      <c r="GU151" s="104">
        <f>SUMIF(AX151:AX154,"&lt;0")*Cadeirante/30*GU$4+SUMIF(AZ151:AZ154,"&lt;0")*Cadeirante/30*GU$4</f>
        <v>0</v>
      </c>
      <c r="GV151" s="104">
        <f>SUMIF(BB151:BB154,"&lt;0")*Cadeirante/30*GV$4+SUMIF(BD151:BD154,"&lt;0")*Cadeirante/30*GV$4</f>
        <v>0</v>
      </c>
      <c r="GW151" s="104">
        <f>SUMIF(BF151:BF154,"&lt;0")*Cadeirante/30*GW$4+SUMIF(BH151:BH154,"&lt;0")*Cadeirante/30*GW$4</f>
        <v>0</v>
      </c>
      <c r="GX151" s="104">
        <f>SUMIF(BJ151:BJ154,"&lt;0")*Cadeirante/30*GX$4+SUMIF(BL151:BL154,"&lt;0")*Cadeirante/30*GX$4</f>
        <v>0</v>
      </c>
      <c r="GY151" s="104">
        <f>SUMIF(BN151:BN154,"&lt;0")*Cadeirante/30*GY$4+SUMIF(BP151:BP154,"&lt;0")*Cadeirante/30*GY$4</f>
        <v>0</v>
      </c>
      <c r="GZ151" s="104">
        <f>SUMIF(BR151:BR154,"&lt;0")*Cadeirante/30*GZ$4+SUMIF(BT151:BT154,"&lt;0")*Cadeirante/30*GZ$4</f>
        <v>0</v>
      </c>
      <c r="HA151" s="104">
        <f>SUMIF(BV151:BV154,"&lt;0")*Cadeirante/30*HA$4+SUMIF(BX151:BX154,"&lt;0")*Cadeirante/30*HA$4</f>
        <v>0</v>
      </c>
      <c r="HB151" s="104">
        <f>SUMIF(BZ151:BZ154,"&lt;0")*Cadeirante/30*HB$4+SUMIF(CB151:CB154,"&lt;0")*Cadeirante/30*HB$4</f>
        <v>0</v>
      </c>
      <c r="HC151" s="104">
        <f>SUMIF(CD151:CD154,"&lt;0")*Cadeirante/30*HC$4+SUMIF(CF151:CF154,"&lt;0")*Cadeirante/30*HC$4</f>
        <v>0</v>
      </c>
      <c r="HD151" s="104">
        <f>SUMIF(CH151:CH154,"&lt;0")*Cadeirante/30*HD$4+SUMIF(CJ151:CJ154,"&lt;0")*Cadeirante/30*HD$4</f>
        <v>0</v>
      </c>
      <c r="HE151" s="104">
        <f>SUMIF(CL151:CL154,"&lt;0")*Cadeirante/30*HE$4+SUMIF(CN151:CN154,"&lt;0")*Cadeirante/30*HE$4</f>
        <v>0</v>
      </c>
      <c r="HF151" s="104">
        <f>SUMIF(CP151:CP154,"&lt;0")*Cadeirante/30*HF$4+SUMIF(CR151:CR154,"&lt;0")*Cadeirante/30*HF$4</f>
        <v>0</v>
      </c>
      <c r="HG151" s="104">
        <f>SUMIF(CT151:CT154,"&lt;0")*Cadeirante/30*HG$4+SUMIF(CV151:CV154,"&lt;0")*Cadeirante/30*HG$4</f>
        <v>0</v>
      </c>
      <c r="HH151" s="104">
        <f>SUMIF(CX151:CX154,"&lt;0")*Cadeirante/30*HH$4+SUMIF(CZ151:CZ154,"&lt;0")*Cadeirante/30*HH$4</f>
        <v>0</v>
      </c>
      <c r="HI151" s="104">
        <f>SUMIF(DB151:DB154,"&lt;0")*Cadeirante/30*HI$4+SUMIF(DD151:DD154,"&lt;0")*Cadeirante/30*HI$4</f>
        <v>0</v>
      </c>
      <c r="HJ151" s="104">
        <f>SUMIF(DF151:DF154,"&lt;0")*Cadeirante/30*HJ$4+SUMIF(DH151:DH154,"&lt;0")*Cadeirante/30*HJ$4</f>
        <v>0</v>
      </c>
      <c r="HK151" s="104">
        <f>SUMIF(DJ151:DJ154,"&lt;0")*Cadeirante/30*HK$4+SUMIF(DL151:DL154,"&lt;0")*Cadeirante/30*HK$4</f>
        <v>0</v>
      </c>
      <c r="HL151" s="104">
        <f>SUMIF(DN151:DN154,"&lt;0")*Cadeirante/30*HL$4+SUMIF(DP151:DP154,"&lt;0")*Cadeirante/30*HL$4</f>
        <v>0</v>
      </c>
      <c r="HM151" s="104">
        <f>SUMIF(DR151:DR154,"&lt;0")*Cadeirante/30*HM$4+SUMIF(DT151:DT154,"&lt;0")*Cadeirante/30*HM$4</f>
        <v>0</v>
      </c>
      <c r="HN151" s="104">
        <f>SUMIF(DV151:DV154,"&lt;0")*Cadeirante/30*HN$4+SUMIF(DX151:DX154,"&lt;0")*Cadeirante/30*HN$4</f>
        <v>0</v>
      </c>
      <c r="HO151" s="104">
        <f>SUMIF(DZ151:DZ154,"&lt;0")*Cadeirante/30*HO$4+SUMIF(EB151:EB154,"&lt;0")*Cadeirante/30*HO$4</f>
        <v>0</v>
      </c>
      <c r="HP151" s="104">
        <f>SUMIF(ED151:ED154,"&lt;0")*Cadeirante/30*HP$4+SUMIF(EF151:EF154,"&lt;0")*Cadeirante/30*HP$4</f>
        <v>0</v>
      </c>
      <c r="HQ151" s="64"/>
      <c r="HR151" s="64"/>
      <c r="HS151" s="64"/>
      <c r="HT151" s="64"/>
      <c r="HU151" s="64"/>
      <c r="HV151" s="64"/>
      <c r="HW151" s="176">
        <v>17629.309999999998</v>
      </c>
      <c r="HX151" s="64"/>
      <c r="HY151" s="280">
        <f>IF(ISTEXT(EM151), VALUE(EM151), EM151)</f>
        <v>0</v>
      </c>
      <c r="HZ151" s="280">
        <f>IF(ISTEXT(EN151), VALUE(EN151), EN151)</f>
        <v>0</v>
      </c>
      <c r="IA151" s="280">
        <f>IF(ISTEXT(EO151), VALUE(EO151), EO151)</f>
        <v>0</v>
      </c>
      <c r="IB151" s="64" t="b">
        <f>HW151=FE151</f>
        <v>0</v>
      </c>
      <c r="IC151" s="64"/>
    </row>
    <row r="152" spans="1:237" s="106" customFormat="1" ht="22.5" customHeight="1" x14ac:dyDescent="0.25">
      <c r="A152" s="368" t="s">
        <v>3312</v>
      </c>
      <c r="B152" s="369" t="s">
        <v>3313</v>
      </c>
      <c r="C152" s="370" t="s">
        <v>3193</v>
      </c>
      <c r="D152" s="371" t="s">
        <v>3314</v>
      </c>
      <c r="E152" s="371" t="s">
        <v>3195</v>
      </c>
      <c r="F152" s="372" t="s">
        <v>3181</v>
      </c>
      <c r="G152" s="372" t="s">
        <v>3182</v>
      </c>
      <c r="H152" s="373" t="s">
        <v>2827</v>
      </c>
      <c r="I152" s="374" t="s">
        <v>2827</v>
      </c>
      <c r="J152" s="421" t="s">
        <v>3183</v>
      </c>
      <c r="K152" s="421" t="s">
        <v>3185</v>
      </c>
      <c r="L152" s="329">
        <f>CONTINUA!BV152</f>
        <v>0</v>
      </c>
      <c r="M152" s="329">
        <f>CONTINUA!BW152</f>
        <v>0</v>
      </c>
      <c r="N152" s="895"/>
      <c r="O152" s="896" t="s">
        <v>3433</v>
      </c>
      <c r="P152" s="897">
        <v>0</v>
      </c>
      <c r="Q152" s="400">
        <v>27</v>
      </c>
      <c r="R152" s="401"/>
      <c r="S152" s="400"/>
      <c r="T152" s="401"/>
      <c r="U152" s="400"/>
      <c r="V152" s="401"/>
      <c r="W152" s="400"/>
      <c r="X152" s="401"/>
      <c r="Y152" s="400"/>
      <c r="Z152" s="401"/>
      <c r="AA152" s="400"/>
      <c r="AB152" s="401"/>
      <c r="AC152" s="400"/>
      <c r="AD152" s="401"/>
      <c r="AE152" s="400"/>
      <c r="AF152" s="401"/>
      <c r="AG152" s="400"/>
      <c r="AH152" s="401"/>
      <c r="AI152" s="400"/>
      <c r="AJ152" s="401"/>
      <c r="AK152" s="400"/>
      <c r="AL152" s="401"/>
      <c r="AM152" s="400"/>
      <c r="AN152" s="401"/>
      <c r="AO152" s="400"/>
      <c r="AP152" s="401"/>
      <c r="AQ152" s="400"/>
      <c r="AR152" s="401"/>
      <c r="AS152" s="400"/>
      <c r="AT152" s="401"/>
      <c r="AU152" s="400"/>
      <c r="AV152" s="401"/>
      <c r="AW152" s="400"/>
      <c r="AX152" s="401"/>
      <c r="AY152" s="400"/>
      <c r="AZ152" s="401"/>
      <c r="BA152" s="400"/>
      <c r="BB152" s="401"/>
      <c r="BC152" s="400"/>
      <c r="BD152" s="401"/>
      <c r="BE152" s="400"/>
      <c r="BF152" s="401"/>
      <c r="BG152" s="400"/>
      <c r="BH152" s="401"/>
      <c r="BI152" s="400"/>
      <c r="BJ152" s="401"/>
      <c r="BK152" s="400"/>
      <c r="BL152" s="401"/>
      <c r="BM152" s="400"/>
      <c r="BN152" s="401"/>
      <c r="BO152" s="400"/>
      <c r="BP152" s="401"/>
      <c r="BQ152" s="400"/>
      <c r="BR152" s="401"/>
      <c r="BS152" s="400"/>
      <c r="BT152" s="401"/>
      <c r="BU152" s="400"/>
      <c r="BV152" s="401"/>
      <c r="BW152" s="400"/>
      <c r="BX152" s="401"/>
      <c r="BY152" s="400"/>
      <c r="BZ152" s="401"/>
      <c r="CA152" s="400"/>
      <c r="CB152" s="401"/>
      <c r="CC152" s="400"/>
      <c r="CD152" s="401"/>
      <c r="CE152" s="400"/>
      <c r="CF152" s="401"/>
      <c r="CG152" s="400"/>
      <c r="CH152" s="401"/>
      <c r="CI152" s="400"/>
      <c r="CJ152" s="401"/>
      <c r="CK152" s="400"/>
      <c r="CL152" s="401"/>
      <c r="CM152" s="400"/>
      <c r="CN152" s="401"/>
      <c r="CO152" s="400"/>
      <c r="CP152" s="401"/>
      <c r="CQ152" s="400"/>
      <c r="CR152" s="401"/>
      <c r="CS152" s="400"/>
      <c r="CT152" s="401"/>
      <c r="CU152" s="400"/>
      <c r="CV152" s="401"/>
      <c r="CW152" s="400"/>
      <c r="CX152" s="401"/>
      <c r="CY152" s="400"/>
      <c r="CZ152" s="401"/>
      <c r="DA152" s="400"/>
      <c r="DB152" s="401"/>
      <c r="DC152" s="400"/>
      <c r="DD152" s="401"/>
      <c r="DE152" s="400"/>
      <c r="DF152" s="401"/>
      <c r="DG152" s="400"/>
      <c r="DH152" s="401"/>
      <c r="DI152" s="400"/>
      <c r="DJ152" s="401"/>
      <c r="DK152" s="400"/>
      <c r="DL152" s="401"/>
      <c r="DM152" s="400"/>
      <c r="DN152" s="401"/>
      <c r="DO152" s="400"/>
      <c r="DP152" s="401"/>
      <c r="DQ152" s="400"/>
      <c r="DR152" s="401"/>
      <c r="DS152" s="400"/>
      <c r="DT152" s="401"/>
      <c r="DU152" s="400"/>
      <c r="DV152" s="401"/>
      <c r="DW152" s="400"/>
      <c r="DX152" s="401"/>
      <c r="DY152" s="400">
        <v>-1</v>
      </c>
      <c r="DZ152" s="401"/>
      <c r="EA152" s="400"/>
      <c r="EB152" s="401"/>
      <c r="EC152" s="400">
        <v>-26</v>
      </c>
      <c r="ED152" s="401"/>
      <c r="EE152" s="400"/>
      <c r="EF152" s="401"/>
      <c r="EG152" s="400"/>
      <c r="EH152" s="401"/>
      <c r="EI152" s="400"/>
      <c r="EJ152" s="447"/>
      <c r="EK152" s="511"/>
      <c r="EL152" s="514"/>
      <c r="EM152" s="448"/>
      <c r="EN152" s="344"/>
      <c r="EO152" s="345"/>
      <c r="EP152" s="171">
        <f t="shared" si="168"/>
        <v>27</v>
      </c>
      <c r="EQ152" s="171">
        <f t="shared" si="169"/>
        <v>-27</v>
      </c>
      <c r="ER152" s="171">
        <f t="shared" si="170"/>
        <v>0</v>
      </c>
      <c r="ES152" s="171">
        <f t="shared" si="171"/>
        <v>0</v>
      </c>
      <c r="ET152" s="171">
        <f t="shared" si="172"/>
        <v>0</v>
      </c>
      <c r="EU152" s="171">
        <f t="shared" si="173"/>
        <v>0</v>
      </c>
      <c r="EV152" s="172">
        <f t="shared" si="174"/>
        <v>0</v>
      </c>
      <c r="EW152" s="173"/>
      <c r="EX152" s="248">
        <f t="shared" si="186"/>
        <v>0</v>
      </c>
      <c r="EY152" s="174">
        <f>(L152*regular)+(M152*Cadeirantee)</f>
        <v>0</v>
      </c>
      <c r="EZ152" s="249">
        <f>SUMIF(FG152:GJ152,"&gt;0")</f>
        <v>0</v>
      </c>
      <c r="FA152" s="249">
        <f>SUMIF(FG152:GJ152,"&lt;0")+SUMIF(GN152:HP152,"&lt;0")</f>
        <v>0</v>
      </c>
      <c r="FB152" s="174">
        <v>0</v>
      </c>
      <c r="FC152" s="126">
        <f>N152*km*'VALORES TABELA'!$B$13</f>
        <v>0</v>
      </c>
      <c r="FD152" s="250">
        <f t="shared" ref="FD152:FD155" si="187">GL152</f>
        <v>0</v>
      </c>
      <c r="FE152" s="105"/>
      <c r="FF152" s="119"/>
      <c r="FG152" s="119"/>
      <c r="FH152" s="119"/>
      <c r="FI152" s="119"/>
      <c r="FJ152" s="119"/>
      <c r="FK152" s="119"/>
      <c r="FL152" s="119"/>
      <c r="FM152" s="119"/>
      <c r="FN152" s="119"/>
      <c r="FO152" s="119"/>
      <c r="FP152" s="119"/>
      <c r="FQ152" s="119"/>
      <c r="FR152" s="119"/>
      <c r="FS152" s="119"/>
      <c r="FT152" s="119"/>
      <c r="FU152" s="119"/>
      <c r="FV152" s="119"/>
      <c r="FW152" s="119"/>
      <c r="FX152" s="119"/>
      <c r="FY152" s="119"/>
      <c r="FZ152" s="119"/>
      <c r="GA152" s="119"/>
      <c r="GB152" s="119"/>
      <c r="GC152" s="119"/>
      <c r="GD152" s="119"/>
      <c r="GE152" s="119"/>
      <c r="GF152" s="119"/>
      <c r="GG152" s="119"/>
      <c r="GH152" s="119"/>
      <c r="GI152" s="119"/>
      <c r="GJ152" s="119"/>
      <c r="GK152" s="251"/>
      <c r="GL152" s="103">
        <f t="shared" si="175"/>
        <v>0</v>
      </c>
      <c r="GM152" s="124"/>
      <c r="GN152" s="104"/>
      <c r="GO152" s="104"/>
      <c r="GP152" s="104"/>
      <c r="GQ152" s="104"/>
      <c r="GR152" s="104"/>
      <c r="GS152" s="104"/>
      <c r="GT152" s="104"/>
      <c r="GU152" s="104"/>
      <c r="GV152" s="104"/>
      <c r="GW152" s="104"/>
      <c r="GX152" s="104"/>
      <c r="GY152" s="104"/>
      <c r="GZ152" s="104"/>
      <c r="HA152" s="104"/>
      <c r="HB152" s="104"/>
      <c r="HC152" s="104"/>
      <c r="HD152" s="104"/>
      <c r="HE152" s="104"/>
      <c r="HF152" s="104"/>
      <c r="HG152" s="104"/>
      <c r="HH152" s="104"/>
      <c r="HI152" s="104"/>
      <c r="HJ152" s="104"/>
      <c r="HK152" s="104"/>
      <c r="HL152" s="104"/>
      <c r="HM152" s="104"/>
      <c r="HN152" s="104"/>
      <c r="HO152" s="104"/>
      <c r="HP152" s="104"/>
      <c r="HQ152" s="64"/>
      <c r="HR152" s="64"/>
      <c r="HS152" s="64"/>
      <c r="HT152" s="64"/>
      <c r="HU152" s="64"/>
      <c r="HV152" s="64"/>
      <c r="HW152" s="105"/>
      <c r="HX152" s="64"/>
      <c r="HY152" s="280">
        <f t="shared" ref="HY152:HY155" si="188">IF(ISTEXT(EM152), VALUE(EM152), EM152)</f>
        <v>0</v>
      </c>
      <c r="HZ152" s="280">
        <f t="shared" ref="HZ152:HZ155" si="189">IF(ISTEXT(EN152), VALUE(EN152), EN152)</f>
        <v>0</v>
      </c>
      <c r="IA152" s="280">
        <f t="shared" ref="IA152:IA155" si="190">IF(ISTEXT(EO152), VALUE(EO152), EO152)</f>
        <v>0</v>
      </c>
      <c r="IB152" s="64"/>
      <c r="IC152" s="64"/>
    </row>
    <row r="153" spans="1:237" s="106" customFormat="1" ht="22.5" customHeight="1" x14ac:dyDescent="0.25">
      <c r="A153" s="368" t="s">
        <v>3312</v>
      </c>
      <c r="B153" s="369" t="s">
        <v>3313</v>
      </c>
      <c r="C153" s="375" t="s">
        <v>3193</v>
      </c>
      <c r="D153" s="371" t="s">
        <v>3314</v>
      </c>
      <c r="E153" s="371" t="s">
        <v>3195</v>
      </c>
      <c r="F153" s="376" t="s">
        <v>3181</v>
      </c>
      <c r="G153" s="376" t="s">
        <v>3182</v>
      </c>
      <c r="H153" s="373" t="s">
        <v>2827</v>
      </c>
      <c r="I153" s="374" t="s">
        <v>2827</v>
      </c>
      <c r="J153" s="421" t="s">
        <v>3183</v>
      </c>
      <c r="K153" s="422" t="s">
        <v>3186</v>
      </c>
      <c r="L153" s="329">
        <f>CONTINUA!BV153</f>
        <v>0</v>
      </c>
      <c r="M153" s="329">
        <f>CONTINUA!BW153</f>
        <v>0</v>
      </c>
      <c r="N153" s="895"/>
      <c r="O153" s="896" t="s">
        <v>3433</v>
      </c>
      <c r="P153" s="897">
        <v>0</v>
      </c>
      <c r="Q153" s="400"/>
      <c r="R153" s="401"/>
      <c r="S153" s="400"/>
      <c r="T153" s="401"/>
      <c r="U153" s="400"/>
      <c r="V153" s="401"/>
      <c r="W153" s="400"/>
      <c r="X153" s="401"/>
      <c r="Y153" s="400"/>
      <c r="Z153" s="401"/>
      <c r="AA153" s="400"/>
      <c r="AB153" s="401"/>
      <c r="AC153" s="400"/>
      <c r="AD153" s="401"/>
      <c r="AE153" s="400"/>
      <c r="AF153" s="401"/>
      <c r="AG153" s="400"/>
      <c r="AH153" s="401"/>
      <c r="AI153" s="400"/>
      <c r="AJ153" s="401"/>
      <c r="AK153" s="400"/>
      <c r="AL153" s="401"/>
      <c r="AM153" s="400"/>
      <c r="AN153" s="401"/>
      <c r="AO153" s="400"/>
      <c r="AP153" s="401"/>
      <c r="AQ153" s="400"/>
      <c r="AR153" s="401"/>
      <c r="AS153" s="400"/>
      <c r="AT153" s="401"/>
      <c r="AU153" s="400"/>
      <c r="AV153" s="401"/>
      <c r="AW153" s="400"/>
      <c r="AX153" s="401"/>
      <c r="AY153" s="400"/>
      <c r="AZ153" s="401"/>
      <c r="BA153" s="400"/>
      <c r="BB153" s="401"/>
      <c r="BC153" s="400"/>
      <c r="BD153" s="401"/>
      <c r="BE153" s="400"/>
      <c r="BF153" s="401"/>
      <c r="BG153" s="400"/>
      <c r="BH153" s="401"/>
      <c r="BI153" s="400"/>
      <c r="BJ153" s="401"/>
      <c r="BK153" s="400"/>
      <c r="BL153" s="401"/>
      <c r="BM153" s="400"/>
      <c r="BN153" s="401"/>
      <c r="BO153" s="400"/>
      <c r="BP153" s="401"/>
      <c r="BQ153" s="400"/>
      <c r="BR153" s="401"/>
      <c r="BS153" s="400"/>
      <c r="BT153" s="401"/>
      <c r="BU153" s="400"/>
      <c r="BV153" s="401"/>
      <c r="BW153" s="400"/>
      <c r="BX153" s="401"/>
      <c r="BY153" s="400"/>
      <c r="BZ153" s="401"/>
      <c r="CA153" s="400"/>
      <c r="CB153" s="401"/>
      <c r="CC153" s="400"/>
      <c r="CD153" s="401"/>
      <c r="CE153" s="400"/>
      <c r="CF153" s="401"/>
      <c r="CG153" s="400"/>
      <c r="CH153" s="401"/>
      <c r="CI153" s="400"/>
      <c r="CJ153" s="401"/>
      <c r="CK153" s="400"/>
      <c r="CL153" s="401"/>
      <c r="CM153" s="400"/>
      <c r="CN153" s="401"/>
      <c r="CO153" s="400"/>
      <c r="CP153" s="401"/>
      <c r="CQ153" s="400"/>
      <c r="CR153" s="401"/>
      <c r="CS153" s="400"/>
      <c r="CT153" s="401"/>
      <c r="CU153" s="400"/>
      <c r="CV153" s="401"/>
      <c r="CW153" s="400"/>
      <c r="CX153" s="401"/>
      <c r="CY153" s="400"/>
      <c r="CZ153" s="401"/>
      <c r="DA153" s="400"/>
      <c r="DB153" s="401"/>
      <c r="DC153" s="400"/>
      <c r="DD153" s="401"/>
      <c r="DE153" s="400"/>
      <c r="DF153" s="401"/>
      <c r="DG153" s="400"/>
      <c r="DH153" s="401"/>
      <c r="DI153" s="400"/>
      <c r="DJ153" s="401"/>
      <c r="DK153" s="400"/>
      <c r="DL153" s="401"/>
      <c r="DM153" s="400"/>
      <c r="DN153" s="401"/>
      <c r="DO153" s="400"/>
      <c r="DP153" s="401"/>
      <c r="DQ153" s="400"/>
      <c r="DR153" s="401"/>
      <c r="DS153" s="400"/>
      <c r="DT153" s="401"/>
      <c r="DU153" s="400"/>
      <c r="DV153" s="401"/>
      <c r="DW153" s="400"/>
      <c r="DX153" s="401"/>
      <c r="DY153" s="400"/>
      <c r="DZ153" s="401"/>
      <c r="EA153" s="400"/>
      <c r="EB153" s="401"/>
      <c r="EC153" s="400"/>
      <c r="ED153" s="401"/>
      <c r="EE153" s="400"/>
      <c r="EF153" s="401"/>
      <c r="EG153" s="400"/>
      <c r="EH153" s="401"/>
      <c r="EI153" s="400"/>
      <c r="EJ153" s="447"/>
      <c r="EK153" s="511"/>
      <c r="EL153" s="514"/>
      <c r="EM153" s="448"/>
      <c r="EN153" s="344"/>
      <c r="EO153" s="345"/>
      <c r="EP153" s="171">
        <f t="shared" si="168"/>
        <v>0</v>
      </c>
      <c r="EQ153" s="171">
        <f t="shared" si="169"/>
        <v>0</v>
      </c>
      <c r="ER153" s="171">
        <f t="shared" si="170"/>
        <v>0</v>
      </c>
      <c r="ES153" s="171">
        <f t="shared" si="171"/>
        <v>0</v>
      </c>
      <c r="ET153" s="171">
        <f t="shared" si="172"/>
        <v>0</v>
      </c>
      <c r="EU153" s="171">
        <f t="shared" si="173"/>
        <v>0</v>
      </c>
      <c r="EV153" s="172">
        <f t="shared" si="174"/>
        <v>0</v>
      </c>
      <c r="EW153" s="125"/>
      <c r="EX153" s="248">
        <f t="shared" si="186"/>
        <v>0</v>
      </c>
      <c r="EY153" s="174">
        <f>(L153*regular)+(M153*Cadeirantee)</f>
        <v>0</v>
      </c>
      <c r="EZ153" s="249">
        <f>SUMIF(FG153:GJ153,"&gt;0")</f>
        <v>0</v>
      </c>
      <c r="FA153" s="249">
        <f>SUMIF(FG153:GJ153,"&lt;0")+SUMIF(GN153:HP153,"&lt;0")</f>
        <v>0</v>
      </c>
      <c r="FB153" s="174">
        <v>0</v>
      </c>
      <c r="FC153" s="126">
        <f>N153*km*'VALORES TABELA'!$B$13</f>
        <v>0</v>
      </c>
      <c r="FD153" s="250">
        <f t="shared" si="187"/>
        <v>0</v>
      </c>
      <c r="FE153" s="105"/>
      <c r="FF153" s="108"/>
      <c r="FG153" s="108"/>
      <c r="FH153" s="108"/>
      <c r="FI153" s="108"/>
      <c r="FJ153" s="108"/>
      <c r="FK153" s="108"/>
      <c r="FL153" s="108"/>
      <c r="FM153" s="108"/>
      <c r="FN153" s="108"/>
      <c r="FO153" s="108"/>
      <c r="FP153" s="108"/>
      <c r="FQ153" s="108"/>
      <c r="FR153" s="108"/>
      <c r="FS153" s="108"/>
      <c r="FT153" s="108"/>
      <c r="FU153" s="108"/>
      <c r="FV153" s="108"/>
      <c r="FW153" s="108"/>
      <c r="FX153" s="108"/>
      <c r="FY153" s="108"/>
      <c r="FZ153" s="108"/>
      <c r="GA153" s="108"/>
      <c r="GB153" s="108"/>
      <c r="GC153" s="108"/>
      <c r="GD153" s="108"/>
      <c r="GE153" s="108"/>
      <c r="GF153" s="108"/>
      <c r="GG153" s="108"/>
      <c r="GH153" s="108"/>
      <c r="GI153" s="108"/>
      <c r="GJ153" s="108"/>
      <c r="GK153" s="251"/>
      <c r="GL153" s="103">
        <f t="shared" si="175"/>
        <v>0</v>
      </c>
      <c r="GM153" s="124"/>
      <c r="GN153" s="104"/>
      <c r="GO153" s="104"/>
      <c r="GP153" s="104"/>
      <c r="GQ153" s="104"/>
      <c r="GR153" s="104"/>
      <c r="GS153" s="104"/>
      <c r="GT153" s="104"/>
      <c r="GU153" s="104"/>
      <c r="GV153" s="104"/>
      <c r="GW153" s="104"/>
      <c r="GX153" s="104"/>
      <c r="GY153" s="104"/>
      <c r="GZ153" s="104"/>
      <c r="HA153" s="104"/>
      <c r="HB153" s="104"/>
      <c r="HC153" s="104"/>
      <c r="HD153" s="104"/>
      <c r="HE153" s="104"/>
      <c r="HF153" s="104"/>
      <c r="HG153" s="104"/>
      <c r="HH153" s="104"/>
      <c r="HI153" s="104"/>
      <c r="HJ153" s="104"/>
      <c r="HK153" s="104"/>
      <c r="HL153" s="104"/>
      <c r="HM153" s="104"/>
      <c r="HN153" s="104"/>
      <c r="HO153" s="104"/>
      <c r="HP153" s="104"/>
      <c r="HQ153" s="64"/>
      <c r="HR153" s="64"/>
      <c r="HS153" s="64"/>
      <c r="HT153" s="64"/>
      <c r="HU153" s="64"/>
      <c r="HV153" s="64"/>
      <c r="HW153" s="105"/>
      <c r="HX153" s="64"/>
      <c r="HY153" s="280">
        <f t="shared" si="188"/>
        <v>0</v>
      </c>
      <c r="HZ153" s="280">
        <f t="shared" si="189"/>
        <v>0</v>
      </c>
      <c r="IA153" s="280">
        <f t="shared" si="190"/>
        <v>0</v>
      </c>
      <c r="IB153" s="64"/>
      <c r="IC153" s="64"/>
    </row>
    <row r="154" spans="1:237" s="106" customFormat="1" ht="22.5" customHeight="1" x14ac:dyDescent="0.25">
      <c r="A154" s="368" t="s">
        <v>3312</v>
      </c>
      <c r="B154" s="369" t="s">
        <v>3313</v>
      </c>
      <c r="C154" s="375" t="s">
        <v>3193</v>
      </c>
      <c r="D154" s="371" t="s">
        <v>3314</v>
      </c>
      <c r="E154" s="371" t="s">
        <v>3195</v>
      </c>
      <c r="F154" s="376" t="s">
        <v>3181</v>
      </c>
      <c r="G154" s="376" t="s">
        <v>3182</v>
      </c>
      <c r="H154" s="373" t="s">
        <v>2827</v>
      </c>
      <c r="I154" s="374" t="s">
        <v>2827</v>
      </c>
      <c r="J154" s="421" t="s">
        <v>3183</v>
      </c>
      <c r="K154" s="423" t="s">
        <v>3187</v>
      </c>
      <c r="L154" s="329">
        <f>CONTINUA!BV154</f>
        <v>0</v>
      </c>
      <c r="M154" s="329">
        <f>CONTINUA!BW154</f>
        <v>0</v>
      </c>
      <c r="N154" s="895"/>
      <c r="O154" s="896" t="s">
        <v>3433</v>
      </c>
      <c r="P154" s="897">
        <v>0</v>
      </c>
      <c r="Q154" s="400"/>
      <c r="R154" s="401"/>
      <c r="S154" s="400"/>
      <c r="T154" s="401"/>
      <c r="U154" s="400"/>
      <c r="V154" s="401"/>
      <c r="W154" s="400"/>
      <c r="X154" s="401"/>
      <c r="Y154" s="400"/>
      <c r="Z154" s="401"/>
      <c r="AA154" s="400"/>
      <c r="AB154" s="401"/>
      <c r="AC154" s="400"/>
      <c r="AD154" s="401"/>
      <c r="AE154" s="400"/>
      <c r="AF154" s="401"/>
      <c r="AG154" s="400"/>
      <c r="AH154" s="401"/>
      <c r="AI154" s="400"/>
      <c r="AJ154" s="401"/>
      <c r="AK154" s="400"/>
      <c r="AL154" s="401"/>
      <c r="AM154" s="400"/>
      <c r="AN154" s="401"/>
      <c r="AO154" s="400"/>
      <c r="AP154" s="401"/>
      <c r="AQ154" s="400"/>
      <c r="AR154" s="401"/>
      <c r="AS154" s="400"/>
      <c r="AT154" s="401"/>
      <c r="AU154" s="400"/>
      <c r="AV154" s="401"/>
      <c r="AW154" s="400"/>
      <c r="AX154" s="401"/>
      <c r="AY154" s="400"/>
      <c r="AZ154" s="401"/>
      <c r="BA154" s="400"/>
      <c r="BB154" s="401"/>
      <c r="BC154" s="400"/>
      <c r="BD154" s="401"/>
      <c r="BE154" s="400"/>
      <c r="BF154" s="401"/>
      <c r="BG154" s="400"/>
      <c r="BH154" s="401"/>
      <c r="BI154" s="400"/>
      <c r="BJ154" s="401"/>
      <c r="BK154" s="400"/>
      <c r="BL154" s="401"/>
      <c r="BM154" s="400"/>
      <c r="BN154" s="401"/>
      <c r="BO154" s="400"/>
      <c r="BP154" s="401"/>
      <c r="BQ154" s="400"/>
      <c r="BR154" s="401"/>
      <c r="BS154" s="400"/>
      <c r="BT154" s="401"/>
      <c r="BU154" s="400"/>
      <c r="BV154" s="401"/>
      <c r="BW154" s="400"/>
      <c r="BX154" s="401"/>
      <c r="BY154" s="400"/>
      <c r="BZ154" s="401"/>
      <c r="CA154" s="400"/>
      <c r="CB154" s="401"/>
      <c r="CC154" s="400"/>
      <c r="CD154" s="401"/>
      <c r="CE154" s="400"/>
      <c r="CF154" s="401"/>
      <c r="CG154" s="400"/>
      <c r="CH154" s="401"/>
      <c r="CI154" s="400"/>
      <c r="CJ154" s="401"/>
      <c r="CK154" s="400"/>
      <c r="CL154" s="401"/>
      <c r="CM154" s="400"/>
      <c r="CN154" s="401"/>
      <c r="CO154" s="400"/>
      <c r="CP154" s="401"/>
      <c r="CQ154" s="400"/>
      <c r="CR154" s="401"/>
      <c r="CS154" s="400"/>
      <c r="CT154" s="401"/>
      <c r="CU154" s="400"/>
      <c r="CV154" s="401"/>
      <c r="CW154" s="400"/>
      <c r="CX154" s="401"/>
      <c r="CY154" s="400"/>
      <c r="CZ154" s="401"/>
      <c r="DA154" s="400"/>
      <c r="DB154" s="401"/>
      <c r="DC154" s="400"/>
      <c r="DD154" s="401"/>
      <c r="DE154" s="400"/>
      <c r="DF154" s="401"/>
      <c r="DG154" s="400"/>
      <c r="DH154" s="401"/>
      <c r="DI154" s="400"/>
      <c r="DJ154" s="401"/>
      <c r="DK154" s="400"/>
      <c r="DL154" s="401"/>
      <c r="DM154" s="400"/>
      <c r="DN154" s="401"/>
      <c r="DO154" s="400"/>
      <c r="DP154" s="401"/>
      <c r="DQ154" s="400"/>
      <c r="DR154" s="401"/>
      <c r="DS154" s="400"/>
      <c r="DT154" s="401"/>
      <c r="DU154" s="400"/>
      <c r="DV154" s="401"/>
      <c r="DW154" s="400"/>
      <c r="DX154" s="401"/>
      <c r="DY154" s="400"/>
      <c r="DZ154" s="401"/>
      <c r="EA154" s="400"/>
      <c r="EB154" s="401"/>
      <c r="EC154" s="400"/>
      <c r="ED154" s="401"/>
      <c r="EE154" s="400"/>
      <c r="EF154" s="401"/>
      <c r="EG154" s="400"/>
      <c r="EH154" s="401"/>
      <c r="EI154" s="400"/>
      <c r="EJ154" s="447"/>
      <c r="EK154" s="511"/>
      <c r="EL154" s="514"/>
      <c r="EM154" s="448"/>
      <c r="EN154" s="344"/>
      <c r="EO154" s="345"/>
      <c r="EP154" s="171">
        <f t="shared" si="168"/>
        <v>0</v>
      </c>
      <c r="EQ154" s="171">
        <f t="shared" si="169"/>
        <v>0</v>
      </c>
      <c r="ER154" s="171">
        <f t="shared" si="170"/>
        <v>0</v>
      </c>
      <c r="ES154" s="171">
        <f t="shared" si="171"/>
        <v>0</v>
      </c>
      <c r="ET154" s="171">
        <f t="shared" si="172"/>
        <v>0</v>
      </c>
      <c r="EU154" s="171">
        <f t="shared" si="173"/>
        <v>0</v>
      </c>
      <c r="EV154" s="172">
        <f t="shared" si="174"/>
        <v>0</v>
      </c>
      <c r="EW154" s="127"/>
      <c r="EX154" s="248">
        <f t="shared" si="186"/>
        <v>0</v>
      </c>
      <c r="EY154" s="174">
        <f>(L154*regular)+(M154*Cadeirantee)</f>
        <v>0</v>
      </c>
      <c r="EZ154" s="249">
        <f>SUMIF(FG154:GJ154,"&gt;0")</f>
        <v>0</v>
      </c>
      <c r="FA154" s="249">
        <f>SUMIF(FG154:GJ154,"&lt;0")+SUMIF(GN154:HP154,"&lt;0")</f>
        <v>0</v>
      </c>
      <c r="FB154" s="174">
        <v>0</v>
      </c>
      <c r="FC154" s="126">
        <f>N154*km*'VALORES TABELA'!$B$13</f>
        <v>0</v>
      </c>
      <c r="FD154" s="250">
        <f t="shared" si="187"/>
        <v>0</v>
      </c>
      <c r="FE154" s="105"/>
      <c r="FF154" s="118"/>
      <c r="FG154" s="118"/>
      <c r="FH154" s="118"/>
      <c r="FI154" s="118"/>
      <c r="FJ154" s="118"/>
      <c r="FK154" s="118"/>
      <c r="FL154" s="118"/>
      <c r="FM154" s="118"/>
      <c r="FN154" s="118"/>
      <c r="FO154" s="118"/>
      <c r="FP154" s="118"/>
      <c r="FQ154" s="118"/>
      <c r="FR154" s="118"/>
      <c r="FS154" s="118"/>
      <c r="FT154" s="118"/>
      <c r="FU154" s="118"/>
      <c r="FV154" s="118"/>
      <c r="FW154" s="118"/>
      <c r="FX154" s="118"/>
      <c r="FY154" s="118"/>
      <c r="FZ154" s="118"/>
      <c r="GA154" s="118"/>
      <c r="GB154" s="118"/>
      <c r="GC154" s="118"/>
      <c r="GD154" s="118"/>
      <c r="GE154" s="118"/>
      <c r="GF154" s="118"/>
      <c r="GG154" s="118"/>
      <c r="GH154" s="118"/>
      <c r="GI154" s="118"/>
      <c r="GJ154" s="118"/>
      <c r="GK154" s="252"/>
      <c r="GL154" s="103">
        <f t="shared" si="175"/>
        <v>0</v>
      </c>
      <c r="GM154" s="124"/>
      <c r="GN154" s="104"/>
      <c r="GO154" s="104"/>
      <c r="GP154" s="104"/>
      <c r="GQ154" s="104"/>
      <c r="GR154" s="104"/>
      <c r="GS154" s="104"/>
      <c r="GT154" s="104"/>
      <c r="GU154" s="104"/>
      <c r="GV154" s="104"/>
      <c r="GW154" s="104"/>
      <c r="GX154" s="104"/>
      <c r="GY154" s="104"/>
      <c r="GZ154" s="104"/>
      <c r="HA154" s="104"/>
      <c r="HB154" s="104"/>
      <c r="HC154" s="104"/>
      <c r="HD154" s="104"/>
      <c r="HE154" s="104"/>
      <c r="HF154" s="104"/>
      <c r="HG154" s="104"/>
      <c r="HH154" s="104"/>
      <c r="HI154" s="104"/>
      <c r="HJ154" s="104"/>
      <c r="HK154" s="104"/>
      <c r="HL154" s="104"/>
      <c r="HM154" s="104"/>
      <c r="HN154" s="104"/>
      <c r="HO154" s="104"/>
      <c r="HP154" s="104"/>
      <c r="HQ154" s="64"/>
      <c r="HR154" s="65"/>
      <c r="HS154" s="65"/>
      <c r="HT154" s="65"/>
      <c r="HU154" s="65"/>
      <c r="HV154" s="65"/>
      <c r="HW154" s="105"/>
      <c r="HX154" s="65"/>
      <c r="HY154" s="280">
        <f t="shared" si="188"/>
        <v>0</v>
      </c>
      <c r="HZ154" s="280">
        <f t="shared" si="189"/>
        <v>0</v>
      </c>
      <c r="IA154" s="280">
        <f t="shared" si="190"/>
        <v>0</v>
      </c>
      <c r="IB154" s="65"/>
      <c r="IC154" s="65"/>
    </row>
    <row r="155" spans="1:237" s="106" customFormat="1" ht="22.5" customHeight="1" thickBot="1" x14ac:dyDescent="0.3">
      <c r="A155" s="377" t="s">
        <v>3312</v>
      </c>
      <c r="B155" s="378" t="s">
        <v>3313</v>
      </c>
      <c r="C155" s="379" t="s">
        <v>3193</v>
      </c>
      <c r="D155" s="380" t="s">
        <v>3314</v>
      </c>
      <c r="E155" s="380" t="s">
        <v>3195</v>
      </c>
      <c r="F155" s="381" t="s">
        <v>3181</v>
      </c>
      <c r="G155" s="381" t="s">
        <v>3182</v>
      </c>
      <c r="H155" s="382" t="s">
        <v>2827</v>
      </c>
      <c r="I155" s="383" t="s">
        <v>2827</v>
      </c>
      <c r="J155" s="421" t="s">
        <v>3183</v>
      </c>
      <c r="K155" s="424" t="s">
        <v>60</v>
      </c>
      <c r="L155" s="329">
        <f>CONTINUA!BV155</f>
        <v>0</v>
      </c>
      <c r="M155" s="329">
        <f>CONTINUA!BW155</f>
        <v>0</v>
      </c>
      <c r="N155" s="895"/>
      <c r="O155" s="896" t="s">
        <v>3433</v>
      </c>
      <c r="P155" s="897">
        <v>0</v>
      </c>
      <c r="Q155" s="400"/>
      <c r="R155" s="401"/>
      <c r="S155" s="400"/>
      <c r="T155" s="401"/>
      <c r="U155" s="400"/>
      <c r="V155" s="401"/>
      <c r="W155" s="400"/>
      <c r="X155" s="401"/>
      <c r="Y155" s="400"/>
      <c r="Z155" s="401"/>
      <c r="AA155" s="400"/>
      <c r="AB155" s="401"/>
      <c r="AC155" s="400"/>
      <c r="AD155" s="401"/>
      <c r="AE155" s="400"/>
      <c r="AF155" s="401"/>
      <c r="AG155" s="400"/>
      <c r="AH155" s="401"/>
      <c r="AI155" s="400"/>
      <c r="AJ155" s="401"/>
      <c r="AK155" s="400"/>
      <c r="AL155" s="401"/>
      <c r="AM155" s="400"/>
      <c r="AN155" s="401"/>
      <c r="AO155" s="400"/>
      <c r="AP155" s="401"/>
      <c r="AQ155" s="400"/>
      <c r="AR155" s="401"/>
      <c r="AS155" s="400"/>
      <c r="AT155" s="401"/>
      <c r="AU155" s="400"/>
      <c r="AV155" s="401"/>
      <c r="AW155" s="400"/>
      <c r="AX155" s="401"/>
      <c r="AY155" s="400"/>
      <c r="AZ155" s="401"/>
      <c r="BA155" s="400"/>
      <c r="BB155" s="401"/>
      <c r="BC155" s="400"/>
      <c r="BD155" s="401"/>
      <c r="BE155" s="400"/>
      <c r="BF155" s="401"/>
      <c r="BG155" s="400"/>
      <c r="BH155" s="401"/>
      <c r="BI155" s="400"/>
      <c r="BJ155" s="401"/>
      <c r="BK155" s="400"/>
      <c r="BL155" s="401"/>
      <c r="BM155" s="400"/>
      <c r="BN155" s="401"/>
      <c r="BO155" s="400"/>
      <c r="BP155" s="401"/>
      <c r="BQ155" s="400"/>
      <c r="BR155" s="401"/>
      <c r="BS155" s="400"/>
      <c r="BT155" s="401"/>
      <c r="BU155" s="400"/>
      <c r="BV155" s="401"/>
      <c r="BW155" s="400"/>
      <c r="BX155" s="401"/>
      <c r="BY155" s="400"/>
      <c r="BZ155" s="401"/>
      <c r="CA155" s="400"/>
      <c r="CB155" s="401"/>
      <c r="CC155" s="400"/>
      <c r="CD155" s="401"/>
      <c r="CE155" s="400"/>
      <c r="CF155" s="401"/>
      <c r="CG155" s="400"/>
      <c r="CH155" s="401"/>
      <c r="CI155" s="400"/>
      <c r="CJ155" s="401"/>
      <c r="CK155" s="400"/>
      <c r="CL155" s="401"/>
      <c r="CM155" s="400"/>
      <c r="CN155" s="401"/>
      <c r="CO155" s="400"/>
      <c r="CP155" s="401"/>
      <c r="CQ155" s="400"/>
      <c r="CR155" s="401"/>
      <c r="CS155" s="400"/>
      <c r="CT155" s="401"/>
      <c r="CU155" s="400"/>
      <c r="CV155" s="401"/>
      <c r="CW155" s="400"/>
      <c r="CX155" s="401"/>
      <c r="CY155" s="400"/>
      <c r="CZ155" s="401"/>
      <c r="DA155" s="400"/>
      <c r="DB155" s="401"/>
      <c r="DC155" s="400"/>
      <c r="DD155" s="401"/>
      <c r="DE155" s="400"/>
      <c r="DF155" s="401"/>
      <c r="DG155" s="400"/>
      <c r="DH155" s="401"/>
      <c r="DI155" s="400"/>
      <c r="DJ155" s="401"/>
      <c r="DK155" s="400"/>
      <c r="DL155" s="401"/>
      <c r="DM155" s="400"/>
      <c r="DN155" s="401"/>
      <c r="DO155" s="400"/>
      <c r="DP155" s="401"/>
      <c r="DQ155" s="400"/>
      <c r="DR155" s="401"/>
      <c r="DS155" s="400"/>
      <c r="DT155" s="401"/>
      <c r="DU155" s="400"/>
      <c r="DV155" s="401"/>
      <c r="DW155" s="400"/>
      <c r="DX155" s="401"/>
      <c r="DY155" s="400"/>
      <c r="DZ155" s="401"/>
      <c r="EA155" s="400"/>
      <c r="EB155" s="401"/>
      <c r="EC155" s="400"/>
      <c r="ED155" s="401"/>
      <c r="EE155" s="400"/>
      <c r="EF155" s="401"/>
      <c r="EG155" s="400"/>
      <c r="EH155" s="401"/>
      <c r="EI155" s="400"/>
      <c r="EJ155" s="447"/>
      <c r="EK155" s="512"/>
      <c r="EL155" s="515"/>
      <c r="EM155" s="450"/>
      <c r="EN155" s="348"/>
      <c r="EO155" s="348"/>
      <c r="EP155" s="179">
        <f t="shared" si="168"/>
        <v>0</v>
      </c>
      <c r="EQ155" s="179">
        <f t="shared" si="169"/>
        <v>0</v>
      </c>
      <c r="ER155" s="179">
        <f t="shared" si="170"/>
        <v>0</v>
      </c>
      <c r="ES155" s="179">
        <f t="shared" si="171"/>
        <v>0</v>
      </c>
      <c r="ET155" s="179">
        <f t="shared" si="172"/>
        <v>0</v>
      </c>
      <c r="EU155" s="179">
        <f t="shared" si="173"/>
        <v>0</v>
      </c>
      <c r="EV155" s="172">
        <f t="shared" si="174"/>
        <v>0</v>
      </c>
      <c r="EW155" s="253"/>
      <c r="EX155" s="254">
        <v>0</v>
      </c>
      <c r="EY155" s="180">
        <v>0</v>
      </c>
      <c r="EZ155" s="255">
        <v>0</v>
      </c>
      <c r="FA155" s="255">
        <v>0</v>
      </c>
      <c r="FB155" s="180">
        <f>SUM(FF155:GI155)/2</f>
        <v>0</v>
      </c>
      <c r="FC155" s="256">
        <f>N155*km*'VALORES TABELA'!$B$13</f>
        <v>0</v>
      </c>
      <c r="FD155" s="250">
        <f t="shared" si="187"/>
        <v>0</v>
      </c>
      <c r="FE155" s="257"/>
      <c r="FF155" s="181">
        <f>((Q155+S155)*Percapita)+((R155+T155)*Cadeirante)</f>
        <v>0</v>
      </c>
      <c r="FG155" s="181">
        <f>((U155+W155)*Percapita/30*FG$4)+((V155+X155)*Cadeirante/30*FG$4)</f>
        <v>0</v>
      </c>
      <c r="FH155" s="181">
        <f>((Y155+AA155)*Percapita/30*FH$4)+((Z155+AB155)*Cadeirante/30*FH$4)</f>
        <v>0</v>
      </c>
      <c r="FI155" s="181">
        <f>((AC155+AE155)*Percapita/30*FI$4)+((AD155+AF155)*Cadeirante/30*FI$4)</f>
        <v>0</v>
      </c>
      <c r="FJ155" s="181">
        <f>((AG155+AI155)*Percapita/30*FJ$4)+((AH155+AJ155)*Cadeirante/30*FJ$4)</f>
        <v>0</v>
      </c>
      <c r="FK155" s="181">
        <f>((AK155+AM155)*Percapita/30*FK$4)+((AL155+AN155)*Cadeirante/30*FK$4)</f>
        <v>0</v>
      </c>
      <c r="FL155" s="181">
        <f>((AO155+AQ155)*Percapita/30*FL$4)+((AP155+AR155)*Cadeirante/30*FL$4)</f>
        <v>0</v>
      </c>
      <c r="FM155" s="181">
        <f>((AS155+AU155)*Percapita/30*FM$4)+((AT155+AV155)*Cadeirante/30*FM$4)</f>
        <v>0</v>
      </c>
      <c r="FN155" s="181">
        <f>((AW155+AY155)*Percapita/30*FN$4)+((AX155+AZ155)*Cadeirante/30*FN$4)</f>
        <v>0</v>
      </c>
      <c r="FO155" s="181">
        <f>((BA155+BC155)*Percapita/30*FO$4)+((BB155+BD155)*Cadeirante/30*FO$4)</f>
        <v>0</v>
      </c>
      <c r="FP155" s="181">
        <f>((BE155+BG155)*Percapita/30*FP$4)+((BF155+BH155)*Cadeirante/30*FP$4)</f>
        <v>0</v>
      </c>
      <c r="FQ155" s="181">
        <f>((BI155+BK155)*Percapita/30*FQ$4)+((BJ155+BL155)*Cadeirante/30*FQ$4)</f>
        <v>0</v>
      </c>
      <c r="FR155" s="181">
        <f>((BM155+BO155)*Percapita/30*FR$4)+((BN155+BP155)*Cadeirante/30*FR$4)</f>
        <v>0</v>
      </c>
      <c r="FS155" s="181">
        <f>((BQ155+BS155)*Percapita/30*FS$4)+((BR155+BT155)*Cadeirante/30*FS$4)</f>
        <v>0</v>
      </c>
      <c r="FT155" s="181">
        <f>((BU155+BW155)*Percapita/30*FT$4)+((BV155+BX155)*Cadeirante/30*FT$4)</f>
        <v>0</v>
      </c>
      <c r="FU155" s="181">
        <f>((BY155+CA155)*Percapita/30*FU$4)+((BZ155+CB155)*Cadeirante/30*FU$4)</f>
        <v>0</v>
      </c>
      <c r="FV155" s="181">
        <f>((CC155+CE155)*Percapita/30*FV$4)+((CD155+CF155)*Cadeirante/30*FV$4)</f>
        <v>0</v>
      </c>
      <c r="FW155" s="181">
        <f>((CG155+CI155)*Percapita/30*FW$4)+((CI155+CK155)*Cadeirante/30*FW$4)</f>
        <v>0</v>
      </c>
      <c r="FX155" s="181">
        <f>((CK155+CM155)*Percapita/30*FX$4)+((CL155+CN155)*Cadeirante/30*FX$4)</f>
        <v>0</v>
      </c>
      <c r="FY155" s="181">
        <f>((CO155+CQ155)*Percapita/30*FY$4)+((CP155+CR155)*Cadeirante/30*FY$4)</f>
        <v>0</v>
      </c>
      <c r="FZ155" s="181">
        <f>((CS155+CU155)*Percapita/30*FZ$4)+((CT155+CV155)*Cadeirante/30*FZ$4)</f>
        <v>0</v>
      </c>
      <c r="GA155" s="181">
        <f>((CW155+CY155)*Percapita/30*GA$4)+((CX155+CZ155)*Cadeirante/30*GA$4)</f>
        <v>0</v>
      </c>
      <c r="GB155" s="181">
        <f>((DA155+DC155)*Percapita/30*GB$4)+((DB155+DD155)*Cadeirante/30*GB$4)</f>
        <v>0</v>
      </c>
      <c r="GC155" s="181">
        <f>((DE155+DG155)*Percapita/30*GC$4)+((DF155+DH155)*Cadeirante/30*GC$4)</f>
        <v>0</v>
      </c>
      <c r="GD155" s="181">
        <f>((DI155+DK155)*Percapita/30*GD$4)+((DJ155+DL155)*Cadeirante/30*GD$4)</f>
        <v>0</v>
      </c>
      <c r="GE155" s="181">
        <f>((DM155+DO155)*Percapita/30*GE$4)+((DN155+DP155)*Cadeirante/30*GE$4)</f>
        <v>0</v>
      </c>
      <c r="GF155" s="181">
        <f>((DQ155+DS155)*Percapita/30*GF$4)+((DR155+DT155)*Cadeirante/30*GF$4)</f>
        <v>0</v>
      </c>
      <c r="GG155" s="181">
        <f>((DU155+DW155)*Percapita/30*GG$4)+((DV155+DX155)*Cadeirante/30*GG$4)</f>
        <v>0</v>
      </c>
      <c r="GH155" s="181">
        <f>((DY155+EA155)*Percapita/30*GH$4)+((DZ155+EB155)*Cadeirante/30*GH$4)</f>
        <v>0</v>
      </c>
      <c r="GI155" s="181">
        <f>((EC155+EE155)*Percapita/30*GI$4)+((ED155+EF155)*Cadeirante/30*GI$4)</f>
        <v>0</v>
      </c>
      <c r="GJ155" s="181">
        <f>((EG155+EI155)*Percapita)+((EH155+EJ155)*Cadeirante)</f>
        <v>0</v>
      </c>
      <c r="GK155" s="258"/>
      <c r="GL155" s="103">
        <f t="shared" si="175"/>
        <v>0</v>
      </c>
      <c r="GM155" s="124"/>
      <c r="GN155" s="182"/>
      <c r="GO155" s="182"/>
      <c r="GP155" s="182"/>
      <c r="GQ155" s="182"/>
      <c r="GR155" s="182"/>
      <c r="GS155" s="182"/>
      <c r="GT155" s="182"/>
      <c r="GU155" s="182"/>
      <c r="GV155" s="182"/>
      <c r="GW155" s="182"/>
      <c r="GX155" s="182"/>
      <c r="GY155" s="182"/>
      <c r="GZ155" s="182"/>
      <c r="HA155" s="182"/>
      <c r="HB155" s="182"/>
      <c r="HC155" s="182"/>
      <c r="HD155" s="182"/>
      <c r="HE155" s="182"/>
      <c r="HF155" s="182"/>
      <c r="HG155" s="182"/>
      <c r="HH155" s="182"/>
      <c r="HI155" s="182"/>
      <c r="HJ155" s="182"/>
      <c r="HK155" s="182"/>
      <c r="HL155" s="182"/>
      <c r="HM155" s="182"/>
      <c r="HN155" s="182"/>
      <c r="HO155" s="182"/>
      <c r="HP155" s="259"/>
      <c r="HQ155" s="64"/>
      <c r="HW155" s="257"/>
      <c r="HY155" s="280">
        <f t="shared" si="188"/>
        <v>0</v>
      </c>
      <c r="HZ155" s="280">
        <f t="shared" si="189"/>
        <v>0</v>
      </c>
      <c r="IA155" s="280">
        <f t="shared" si="190"/>
        <v>0</v>
      </c>
    </row>
    <row r="156" spans="1:237" s="106" customFormat="1" ht="22.5" customHeight="1" x14ac:dyDescent="0.25">
      <c r="A156" t="s">
        <v>3315</v>
      </c>
      <c r="B156" s="522" t="s">
        <v>3316</v>
      </c>
      <c r="C156" s="523">
        <v>4</v>
      </c>
      <c r="D156" s="524" t="s">
        <v>3317</v>
      </c>
      <c r="E156" s="524" t="s">
        <v>3318</v>
      </c>
      <c r="F156" s="525" t="s">
        <v>3181</v>
      </c>
      <c r="G156" s="525" t="s">
        <v>3182</v>
      </c>
      <c r="H156" s="350" t="s">
        <v>2828</v>
      </c>
      <c r="I156" s="351" t="s">
        <v>2828</v>
      </c>
      <c r="J156" s="409" t="s">
        <v>3183</v>
      </c>
      <c r="K156" s="410" t="s">
        <v>3184</v>
      </c>
      <c r="L156" s="329">
        <f>CONTINUA!BV156</f>
        <v>0</v>
      </c>
      <c r="M156" s="329">
        <f>CONTINUA!BW156</f>
        <v>0</v>
      </c>
      <c r="N156" s="895"/>
      <c r="O156" s="896" t="s">
        <v>3434</v>
      </c>
      <c r="P156" s="897">
        <v>0</v>
      </c>
      <c r="Q156" s="400"/>
      <c r="R156" s="401"/>
      <c r="S156" s="400"/>
      <c r="T156" s="401"/>
      <c r="U156" s="400"/>
      <c r="V156" s="401"/>
      <c r="W156" s="400"/>
      <c r="X156" s="401"/>
      <c r="Y156" s="400"/>
      <c r="Z156" s="401"/>
      <c r="AA156" s="400"/>
      <c r="AB156" s="401"/>
      <c r="AC156" s="400"/>
      <c r="AD156" s="401"/>
      <c r="AE156" s="400"/>
      <c r="AF156" s="401"/>
      <c r="AG156" s="400"/>
      <c r="AH156" s="401"/>
      <c r="AI156" s="400"/>
      <c r="AJ156" s="401"/>
      <c r="AK156" s="400"/>
      <c r="AL156" s="401"/>
      <c r="AM156" s="400"/>
      <c r="AN156" s="401"/>
      <c r="AO156" s="400"/>
      <c r="AP156" s="401"/>
      <c r="AQ156" s="400"/>
      <c r="AR156" s="401"/>
      <c r="AS156" s="400"/>
      <c r="AT156" s="401"/>
      <c r="AU156" s="400"/>
      <c r="AV156" s="401"/>
      <c r="AW156" s="400"/>
      <c r="AX156" s="401"/>
      <c r="AY156" s="400"/>
      <c r="AZ156" s="401"/>
      <c r="BA156" s="400"/>
      <c r="BB156" s="401"/>
      <c r="BC156" s="400"/>
      <c r="BD156" s="401"/>
      <c r="BE156" s="400"/>
      <c r="BF156" s="401"/>
      <c r="BG156" s="400"/>
      <c r="BH156" s="401"/>
      <c r="BI156" s="400"/>
      <c r="BJ156" s="401"/>
      <c r="BK156" s="400"/>
      <c r="BL156" s="401"/>
      <c r="BM156" s="400"/>
      <c r="BN156" s="401"/>
      <c r="BO156" s="400"/>
      <c r="BP156" s="401"/>
      <c r="BQ156" s="400"/>
      <c r="BR156" s="401"/>
      <c r="BS156" s="400"/>
      <c r="BT156" s="401"/>
      <c r="BU156" s="400"/>
      <c r="BV156" s="401"/>
      <c r="BW156" s="400"/>
      <c r="BX156" s="401"/>
      <c r="BY156" s="400"/>
      <c r="BZ156" s="401"/>
      <c r="CA156" s="400"/>
      <c r="CB156" s="401"/>
      <c r="CC156" s="400"/>
      <c r="CD156" s="401"/>
      <c r="CE156" s="400"/>
      <c r="CF156" s="401"/>
      <c r="CG156" s="400"/>
      <c r="CH156" s="401"/>
      <c r="CI156" s="400"/>
      <c r="CJ156" s="401"/>
      <c r="CK156" s="400"/>
      <c r="CL156" s="401"/>
      <c r="CM156" s="400"/>
      <c r="CN156" s="401"/>
      <c r="CO156" s="400"/>
      <c r="CP156" s="401"/>
      <c r="CQ156" s="400"/>
      <c r="CR156" s="401"/>
      <c r="CS156" s="400"/>
      <c r="CT156" s="401"/>
      <c r="CU156" s="400"/>
      <c r="CV156" s="401"/>
      <c r="CW156" s="400"/>
      <c r="CX156" s="401"/>
      <c r="CY156" s="400"/>
      <c r="CZ156" s="401"/>
      <c r="DA156" s="400"/>
      <c r="DB156" s="401"/>
      <c r="DC156" s="400"/>
      <c r="DD156" s="401"/>
      <c r="DE156" s="400"/>
      <c r="DF156" s="401"/>
      <c r="DG156" s="400"/>
      <c r="DH156" s="401"/>
      <c r="DI156" s="400"/>
      <c r="DJ156" s="401"/>
      <c r="DK156" s="400"/>
      <c r="DL156" s="401"/>
      <c r="DM156" s="400"/>
      <c r="DN156" s="401"/>
      <c r="DO156" s="400"/>
      <c r="DP156" s="401"/>
      <c r="DQ156" s="400"/>
      <c r="DR156" s="401"/>
      <c r="DS156" s="400"/>
      <c r="DT156" s="401"/>
      <c r="DU156" s="400"/>
      <c r="DV156" s="401"/>
      <c r="DW156" s="400"/>
      <c r="DX156" s="401"/>
      <c r="DY156" s="400"/>
      <c r="DZ156" s="401"/>
      <c r="EA156" s="400"/>
      <c r="EB156" s="401"/>
      <c r="EC156" s="400"/>
      <c r="ED156" s="401"/>
      <c r="EE156" s="400"/>
      <c r="EF156" s="401"/>
      <c r="EG156" s="400"/>
      <c r="EH156" s="401"/>
      <c r="EI156" s="400"/>
      <c r="EJ156" s="447"/>
      <c r="EK156" s="510"/>
      <c r="EL156" s="513"/>
      <c r="EM156" s="520"/>
      <c r="EN156" s="520"/>
      <c r="EO156" s="520"/>
      <c r="EP156" s="171">
        <f t="shared" si="168"/>
        <v>0</v>
      </c>
      <c r="EQ156" s="171">
        <f t="shared" si="169"/>
        <v>0</v>
      </c>
      <c r="ER156" s="171">
        <f t="shared" si="170"/>
        <v>0</v>
      </c>
      <c r="ES156" s="171">
        <f t="shared" si="171"/>
        <v>0</v>
      </c>
      <c r="ET156" s="171">
        <f t="shared" si="172"/>
        <v>0</v>
      </c>
      <c r="EU156" s="171">
        <f t="shared" si="173"/>
        <v>0</v>
      </c>
      <c r="EV156" s="172">
        <f t="shared" si="174"/>
        <v>0</v>
      </c>
      <c r="EW156" s="367">
        <f>IF(C156=4,IF(MAX(Q156:EJ158)&gt;0,(Especiall/30*(IF(($G156-$F156)=($G$5-$F$5),30,IF(DAY($G156)=31,($G156-$F156),($G156-$F156)+1)))),0),0)</f>
        <v>11465.63</v>
      </c>
      <c r="EX156" s="248">
        <f t="shared" ref="EX156:EX159" si="191">FF156</f>
        <v>2311.38</v>
      </c>
      <c r="EY156" s="174">
        <f>(L156*regular)+(M156*Cadeirantee)</f>
        <v>0</v>
      </c>
      <c r="EZ156" s="249">
        <f>SUMIF(FG156:GJ156,"&gt;0")</f>
        <v>0</v>
      </c>
      <c r="FA156" s="249">
        <f>SUMIF(FG156:GJ156,"&lt;0")+SUMIF(GN156:HP156,"&lt;0")</f>
        <v>0</v>
      </c>
      <c r="FB156" s="174">
        <v>0</v>
      </c>
      <c r="FC156" s="175">
        <f>N156*km*'VALORES TABELA'!$B$13</f>
        <v>0</v>
      </c>
      <c r="FD156" s="250">
        <f>GL156</f>
        <v>0</v>
      </c>
      <c r="FE156" s="176">
        <f>(EW156+EW157+EW158+EW159+EX156+EX157+EX158+EX159+EY156+EY157+EY158+EY159+EY160+EZ156+EZ157+EZ158+EZ159+FA156+FA157+FA158+FA159+FC156+FC157+FC158+FC159+HY156-HZ156-IA156+FD156+FD157+FD158+FD159+FB160)</f>
        <v>13777.009999999998</v>
      </c>
      <c r="FF156" s="177">
        <f>IF(C156=4,SUM(Q156+Q157+Q158+S156+S157+S158)*Percapita/30*FF$4+(R156+R157+R158+T156+T157+T158)*Cadeirante/30*FF$4,IF(C156=3,IF(Q159+S159=10,Fixo/30*FF$4+(Q156+Q157+Q158+S156+S157+S158)*Percapita/30*FF$4+(R159+T159)*Cadeirante/30*FF$4,IF(Q159+S159&lt;=9,(Q159+S159)*Crechee/30*FF$4)+(R159+T159)*Cadeirante/30*FF$4+(Q156+Q157+Q158+S156+S157+S158)*Percapita/30*FF$4)+IF(Q159+S159&gt;=11,Fixo/30*FF$4+(Q159+S159-10)*Crechee/30*FF$4,0),IF(C156=2,IF(R156+R157+R158+R159+T156+T157+T158+T159=1,Cadeirante/30*FF$4,IF(R156+R157+R158+R159+T156+T157+T158+T159=2,Fixo/30*FF$4,IF(R156+R157+R158+R159+T156+T157+T158+T159&gt;2,Fixo/30*FF$4+(R156+R157+R158+R159+T156+T157+T158+T159-2)*Cadeirante/30*FF$4)))+(Q156+Q157+Q158+S156+S157+S158)*Percapita/30*FF$4+(Q159+S159)*Crechee/30*FF$4,IF(C156=1,IF(Q156+Q157+Q158+R156+R157+R158+S156+S157+S158+T156+T157+T158&lt;=15,(Q156+Q157+Q158+S156+S157+S158)*Percapita/30*FF$4,IF(Q156+Q157+Q158+R156+R157+R158+S156+S157+S158+T156+T157+T158&gt;=16,Fixo/30*FF$4+(Q156+Q157+Q158+R156+R157+R158+S156+S157+S158+T156+T157-16)*Percapita/30*FF$4))))))</f>
        <v>2311.38</v>
      </c>
      <c r="FG156" s="177">
        <f>IF(C156=4,SUM(U156+U157+U158+W156+W157+W158)*Percapita/30*FG$4+(V156+V157+V158+X156+X157+X158)*Cadeirante/30*FG$4,IF(C156=3,IF(U159+W159=10,Fixo/30*FG$4+(U156+U157+U158+W156+W157+W158)*Percapita/30*FG$4+(V159+X159)*Cadeirante/30*FG$4,IF(U159+W159&lt;=9,(U159+W159)*Crechee/30*FG$4)+(V159+X159)*Cadeirante/30*FG$4+(U156+U157+U158+W156+W157+W158)*Percapita/30*FG$4)+IF(U159+W159&gt;=11,Fixo/30*FG$4+(U159+W159-10)*Crechee/30*FG$4,0),IF(C156=2,IF(V156+V157+V158+V159+X156+X157+X158+X159=1,Cadeirante/30*FG$4,IF(V156+V157+V158+V159+X156+X157+X158+X159=2,Fixo/30*FG$4,IF(V156+V157+V158+V159+X156+X157+X158+X159&gt;2,Fixo/30*FG$4+(V156+V157+V158+V159+X156+X157+X158+X159-2)*Cadeirante/30*FG$4)))+(U156+U157+U158+W156+W157+W158)*Percapita/30*FG$4+(U159+W159)*Crechee/30*FG$4,IF(C156=1,IF(U156+U157+U158+V156+V157+V158+W156+W157+W158+X156+X157+X158&lt;=15,(U156+U157+U158+W156+W157+W158)*Percapita/30*FG$4,IF(U156+U157+U158+V156+V157+V158+W156+W157+W158+X156+X157+X158&gt;=16,Fixo/30*FG$4+(U156+U157+U158+V156+V157+V158+W156+W157+W158+X156+X157-16)*Percapita/30*FG$4))))))</f>
        <v>0</v>
      </c>
      <c r="FH156" s="177">
        <f>IF(C156=4,SUM(Y156+Y157+Y158+AA156+AA157+AA158)*Percapita/30*FH$4+(Z156+Z157+Z158+AB156+AB157+AB158)*Cadeirante/30*FH$4,IF(C156=3,IF(Y159+AA159=10,Fixo/30*FH$4+(Y156+Y157+Y158+AA156+AA157+AA158)*Percapita/30*FH$4+(Z159+AB159)*Cadeirante/30*FH$4,IF(Y159+AA159&lt;=9,(Y159+AA159)*Crechee/30*FH$4)+(Z159+AB159)*Cadeirante/30*FH$4+(Y156+Y157+Y158+AA156+AA157+AA158)*Percapita/30*FH$4)+IF(Y159+AA159&gt;=11,Fixo/30*FH$4+(Y159+AA159-10)*Crechee/30*FH$4,0),IF(C156=2,IF(Z156+Z157+Z158+Z159+AB156+AB157+AB158+AB159=1,Cadeirante/30*FH$4,IF(Z156+Z157+Z158+Z159+AB156+AB157+AB158+AB159=2,Fixo/30*FH$4,IF(Z156+Z157+Z158+Z159+AB156+AB157+AB158+AB159&gt;2,Fixo/30*FH$4+(Z156+Z157+Z158+Z159+AB156+AB157+AB158+AB159-2)*Cadeirante/30*FH$4)))+(Y156+Y157+Y158+AA156+AA157+AA158)*Percapita/30*FH$4+(Y159+AA159)*Crechee/30*FH$4,IF(C156=1,IF(Y156+Y157+Y158+Z156+Z157+Z158+AA156+AA157+AA158+AB156+AB157+AB158&lt;=15,(Y156+Y157+Y158+AA156+AA157+AA158)*Percapita/30*FH$4,IF(Y156+Y157+Y158+Z156+Z157+Z158+AA156+AA157+AA158+AB156+AB157+AB158&gt;=16,Fixo/30*FH$4+(Y156+Y157+Y158+Z156+Z157+Z158+AA156+AA157+AA158+AB156+AB157-16)*Percapita/30*FH$4))))))</f>
        <v>0</v>
      </c>
      <c r="FI156" s="177">
        <f>IF(C156=4,SUM(AC156+AC157+AC158+AE156+AE157+AE158)*Percapita/30*FI$4+(AD156+AD157+AD158+AF156+AF157+AF158)*Cadeirante/30*FI$4,IF(C156=3,IF(AC159+AE159=10,Fixo/30*FI$4+(AC156+AC157+AC158+AE156+AE157+AE158)*Percapita/30*FI$4+(AD159+AF159)*Cadeirante/30*FI$4,IF(AC159+AE159&lt;=9,(AC159+AE159)*Crechee/30*FI$4)+(AD159+AF159)*Cadeirante/30*FI$4+(AC156+AC157+AC158+AE156+AE157+AE158)*Percapita/30*FI$4)+IF(AC159+AE159&gt;=11,Fixo/30*FI$4+(AC159+AE159-10)*Crechee/30*FI$4,0),IF(C156=2,IF(AD156+AD157+AD158+AD159+AF156+AF157+AF158+AF159=1,Cadeirante/30*FI$4,IF(AD156+AD157+AD158+AD159+AF156+AF157+AF158+AF159=2,Fixo/30*FI$4,IF(AD156+AD157+AD158+AD159+AF156+AF157+AF158+AF159&gt;2,Fixo/30*FI$4+(AD156+AD157+AD158+AD159+AF156+AF157+AF158+AF159-2)*Cadeirante/30*FI$4)))+(AC156+AC157+AC158+AE156+AE157+AE158)*Percapita/30*FI$4+(AC159+AE159)*Crechee/30*FI$4,IF(C156=1,IF(AC156+AC157+AC158+AD156+AD157+AD158+AE156+AE157+AE158+AF156+AF157+AF158&lt;=15,(AC156+AC157+AC158+AE156+AE157+AE158)*Percapita/30*FI$4,IF(AC156+AC157+AC158+AD156+AD157+AD158+AE156+AE157+AE158+AF156+AF157+AF158&gt;=16,Fixo/30*FI$4+(AC156+AC157+AC158+AD156+AD157+AD158+AE156+AE157+AE158+AF156+AF157-16)*Percapita/30*FI$4))))))</f>
        <v>0</v>
      </c>
      <c r="FJ156" s="177">
        <f>IF(C156=4,SUM(AG156+AG157+AG158+AI156+AI157+AI158)*Percapita/30*FJ$4+(AH156+AH157+AH158+AJ156+AJ157+AJ158)*Cadeirante/30*FJ$4,IF(C156=3,IF(AG159+AI159=10,Fixo/30*FJ$4+(AG156+AG157+AG158+AI156+AI157+AI158)*Percapita/30*FJ$4+(AH159+AJ159)*Cadeirante/30*FJ$4,IF(AG159+AI159&lt;=9,(AG159+AI159)*Crechee/30*FJ$4)+(AH159+AJ159)*Cadeirante/30*FJ$4+(AG156+AG157+AG158+AI156+AI157+AI158)*Percapita/30*FJ$4)+IF(AG159+AI159&gt;=11,Fixo/30*FJ$4+(AG159+AI159-10)*Crechee/30*FJ$4,0),IF(C156=2,IF(AH156+AH157+AH158+AH159+AJ156+AJ157+AJ158+AJ159=1,Cadeirante/30*FJ$4,IF(AH156+AH157+AH158+AH159+AJ156+AJ157+AJ158+AJ159=2,Fixo/30*FJ$4,IF(AH156+AH157+AH158+AH159+AJ156+AJ157+AJ158+AJ159&gt;2,Fixo/30*FJ$4+(AH156+AH157+AH158+AH159+AJ156+AJ157+AJ158+AJ159-2)*Cadeirante/30*FJ$4)))+(AG156+AG157+AG158+AI156+AI157+AI158)*Percapita/30*FJ$4+(AG159+AI159)*Crechee/30*FJ$4,IF(C156=1,IF(AG156+AG157+AG158+AH156+AH157+AH158+AI156+AI157+AI158+AJ156+AJ157+AJ158&lt;=15,(AG156+AG157+AG158+AI156+AI157+AI158)*Percapita/30*FJ$4,IF(AG156+AG157+AG158+AH156+AH157+AH158+AI156+AI157+AI158+AJ156+AJ157+AJ158&gt;=16,Fixo/30*FJ$4+(AG156+AG157+AG158+AH156+AH157+AH158+AI156+AI157+AI158+AJ156+AJ157-16)*Percapita/30*FJ$4))))))</f>
        <v>0</v>
      </c>
      <c r="FK156" s="177">
        <f>IF(C156=4,SUM(AK156+AK157+AK158+AM156+AM157+AM158)*Percapita/30*FK$4+(AL156+AL157+AL158+AN156+AN157+AN158)*Cadeirante/30*FK$4,IF(C156=3,IF(AK159+AM159=10,Fixo/30*FK$4+(AK156+AK157+AK158+AM156+AM157+AM158)*Percapita/30*FK$4+(AL159+AN159)*Cadeirante/30*FK$4,IF(AK159+AM159&lt;=9,(AK159+AM159)*Crechee/30*FK$4)+(AL159+AN159)*Cadeirante/30*FK$4+(AK156+AK157+AK158+AM156+AM157+AM158)*Percapita/30*FK$4)+IF(AK159+AM159&gt;=11,Fixo/30*FK$4+(AK159+AM159-10)*Crechee/30*FK$4,0),IF(C156=2,IF(AL156+AL157+AL158+AL159+AN156+AN157+AN158+AN159=1,Cadeirante/30*FK$4,IF(AL156+AL157+AL158+AL159+AN156+AN157+AN158+AN159=2,Fixo/30*FK$4,IF(AL156+AL157+AL158+AL159+AN156+AN157+AN158+AN159&gt;2,Fixo/30*FK$4+(AL156+AL157+AL158+AL159+AN156+AN157+AN158+AN159-2)*Cadeirante/30*FK$4)))+(AK156+AK157+AK158+AM156+AM157+AM158)*Percapita/30*FK$4+(AK159+AM159)*Crechee/30*FK$4,IF(C156=1,IF(AK156+AK157+AK158+AL156+AL157+AL158+AM156+AM157+AM158+AN156+AN157+AN158&lt;=15,(AK156+AK157+AK158+AM156+AM157+AM158)*Percapita/30*FK$4,IF(AK156+AK157+AK158+AL156+AL157+AL158+AM156+AM157+AM158+AN156+AN157+AN158&gt;=16,Fixo/30*FK$4+(AK156+AK157+AK158+AL156+AL157+AL158+AM156+AM157+AM158+AN156+AN157-16)*Percapita/30*FK$4))))))</f>
        <v>0</v>
      </c>
      <c r="FL156" s="177">
        <f>IF(C156=4,SUM(AO156+AO157+AO158+AQ156+AQ157+AQ158)*Percapita/30*FL$4+(AP156+AP157+AP158+AR156+AR157+AR158)*Cadeirante/30*FL$4,IF(C156=3,IF(AO159+AQ159=10,Fixo/30*FL$4+(AO156+AO157+AO158+AQ156+AQ157+AQ158)*Percapita/30*FL$4+(AP159+AR159)*Cadeirante/30*FL$4,IF(AO159+AQ159&lt;=9,(AO159+AQ159)*Crechee/30*FL$4)+(AP159+AR159)*Cadeirante/30*FL$4+(AO156+AO157+AO158+AQ156+AQ157+AQ158)*Percapita/30*FL$4)+IF(AO159+AQ159&gt;=11,Fixo/30*FL$4+(AO159+AQ159-10)*Crechee/30*FL$4,0),IF(C156=2,IF(AP156+AP157+AP158+AP159+AR156+AR157+AR158+AR159=1,Cadeirante/30*FL$4,IF(AP156+AP157+AP158+AP159+AR156+AR157+AR158+AR159=2,Fixo/30*FL$4,IF(AP156+AP157+AP158+AP159+AR156+AR157+AR158+AR159&gt;2,Fixo/30*FL$4+(AP156+AP157+AP158+AP159+AR156+AR157+AR158+AR159-2)*Cadeirante/30*FL$4)))+(AO156+AO157+AO158+AQ156+AQ157+AQ158)*Percapita/30*FL$4+(AO159+AQ159)*Crechee/30*FL$4,IF(C156=1,IF(AO156+AO157+AO158+AP156+AP157+AP158+AQ156+AQ157+AQ158+AR156+AR157+AR158&lt;=15,(AO156+AO157+AO158+AQ156+AQ157+AQ158)*Percapita/30*FL$4,IF(AO156+AO157+AO158+AP156+AP157+AP158+AQ156+AQ157+AQ158+AR156+AR157+AR158&gt;=16,Fixo/30*FL$4+(AO156+AO157+AO158+AP156+AP157+AP158+AQ156+AQ157+AQ158+AR156+AR157-16)*Percapita/30*FL$4))))))</f>
        <v>0</v>
      </c>
      <c r="FM156" s="177">
        <f>IF(C156=4,SUM(AS156+AS157+AS158+AU156+AU157+AU158)*Percapita/30*FM$4+(AT156+AT157+AT158+AV156+AV157+AV158)*Cadeirante/30*FM$4,IF(C156=3,IF(AS159+AU159=10,Fixo/30*FM$4+(AS156+AS157+AS158+AU156+AU157+AU158)*Percapita/30*FM$4+(AT159+AV159)*Cadeirante/30*FM$4,IF(AS159+AU159&lt;=9,(AS159+AU159)*Crechee/30*FM$4)+(AT159+AV159)*Cadeirante/30*FM$4+(AS156+AS157+AS158+AU156+AU157+AU158)*Percapita/30*FM$4)+IF(AS159+AU159&gt;=11,Fixo/30*FM$4+(AS159+AU159-10)*Crechee/30*FM$4,0),IF(C156=2,IF(AT156+AT157+AT158+AT159+AV156+AV157+AV158+AV159=1,Cadeirante/30*FM$4,IF(AT156+AT157+AT158+AT159+AV156+AV157+AV158+AV159=2,Fixo/30*FM$4,IF(AT156+AT157+AT158+AT159+AV156+AV157+AV158+AV159&gt;2,Fixo/30*FM$4+(AT156+AT157+AT158+AT159+AV156+AV157+AV158+AV159-2)*Cadeirante/30*FM$4)))+(AS156+AS157+AS158+AU156+AU157+AU158)*Percapita/30*FM$4+(AS159+AU159)*Crechee/30*FM$4,IF(C156=1,IF(AS156+AS157+AS158+AT156+AT157+AT158+AU156+AU157+AU158+AV156+AV157+AV158&lt;=15,(AS156+AS157+AS158+AU156+AU157+AU158)*Percapita/30*FM$4,IF(AS156+AS157+AS158+AT156+AT157+AT158+AU156+AU157+AU158+AV156+AV157+AV158&gt;=16,Fixo/30*FM$4+(AS156+AS157+AS158+AT156+AT157+AT158+AU156+AU157+AU158+AV156+AV157-16)*Percapita/30*FM$4))))))</f>
        <v>0</v>
      </c>
      <c r="FN156" s="177">
        <f>IF(C156=4,SUM(AW156+AW157+AW158+AY156+AY157+AY158)*Percapita/30*FN$4+(AX156+AX157+AX158+AZ156+AZ157+AZ158)*Cadeirante/30*FN$4,IF(C156=3,IF(AW159+AY159=10,Fixo/30*FN$4+(AW156+AW157+AW158+AY156+AY157+AY158)*Percapita/30*FN$4+(AX159+AZ159)*Cadeirante/30*FN$4,IF(AW159+AY159&lt;=9,(AW159+AY159)*Crechee/30*FN$4)+(AX159+AZ159)*Cadeirante/30*FN$4+(AW156+AW157+AW158+AY156+AY157+AY158)*Percapita/30*FN$4)+IF(AW159+AY159&gt;=11,Fixo/30*FN$4+(AW159+AY159-10)*Crechee/30*FN$4,0),IF(C156=2,IF(AX156+AX157+AX158+AX159+AZ156+AZ157+AZ158+AZ159=1,Cadeirante/30*FN$4,IF(AX156+AX157+AX158+AX159+AZ156+AZ157+AZ158+AZ159=2,Fixo/30*FN$4,IF(AX156+AX157+AX158+AX159+AZ156+AZ157+AZ158+AZ159&gt;2,Fixo/30*FN$4+(AX156+AX157+AX158+AX159+AZ156+AZ157+AZ158+AZ159-2)*Cadeirante/30*FN$4)))+(AW156+AW157+AW158+AY156+AY157+AY158)*Percapita/30*FN$4+(AW159+AY159)*Crechee/30*FN$4,IF(C156=1,IF(AW156+AW157+AW158+AX156+AX157+AX158+AY156+AY157+AY158+AZ156+AZ157+AZ158&lt;=15,(AW156+AW157+AW158+AY156+AY157+AY158)*Percapita/30*FN$4,IF(AW156+AW157+AW158+AX156+AX157+AX158+AY156+AY157+AY158+AZ156+AZ157+AZ158&gt;=16,Fixo/30*FN$4+(AW156+AW157+AW158+AX156+AX157+AX158+AY156+AY157+AY158+AZ156+AZ157-16)*Percapita/30*FN$4))))))</f>
        <v>0</v>
      </c>
      <c r="FO156" s="177">
        <f>IF(C156=4,SUM(BA156+BA157+BA158+BC156+BC157+BC158)*Percapita/30*FO$4+(BB156+BB157+BB158+BD156+BD157+BD158)*Cadeirante/30*FO$4,IF(C156=3,IF(BA159+BC159=10,Fixo/30*FO$4+(BA156+BA157+BA158+BC156+BC157+BC158)*Percapita/30*FO$4+(BB159+BD159)*Cadeirante/30*FO$4,IF(BA159+BC159&lt;=9,(BA159+BC159)*Crechee/30*FO$4)+(BB159+BD159)*Cadeirante/30*FO$4+(BA156+BA157+BA158+BC156+BC157+BC158)*Percapita/30*FO$4)+IF(BA159+BC159&gt;=11,Fixo/30*FO$4+(BA159+BC159-10)*Crechee/30*FO$4,0),IF(C156=2,IF(BB156+BB157+BB158+BB159+BD156+BD157+BD158+BD159=1,Cadeirante/30*FO$4,IF(BB156+BB157+BB158+BB159+BD156+BD157+BD158+BD159=2,Fixo/30*FO$4,IF(BB156+BB157+BB158+BB159+BD156+BD157+BD158+BD159&gt;2,Fixo/30*FO$4+(BB156+BB157+BB158+BB159+BD156+BD157+BD158+BD159-2)*Cadeirante/30*FO$4)))+(BA156+BA157+BA158+BC156+BC157+BC158)*Percapita/30*FO$4+(BA159+BC159)*Crechee/30*FO$4,IF(C156=1,IF(BA156+BA157+BA158+BB156+BB157+BB158+BC156+BC157+BC158+BD156+BD157+BD158&lt;=15,(BA156+BA157+BA158+BC156+BC157+BC158)*Percapita/30*FO$4,IF(BA156+BA157+BA158+BB156+BB157+BB158+BC156+BC157+BC158+BD156+BD157+BD158&gt;=16,Fixo/30*FO$4+(BA156+BA157+BA158+BB156+BB157+BB158+BC156+BC157+BC158+BD156+BD157-16)*Percapita/30*FO$4))))))</f>
        <v>0</v>
      </c>
      <c r="FP156" s="177">
        <f>IF(C156=4,SUM(BE156+BE157+BE158+BG156+BG157+BG158)*Percapita/30*FP$4+(BF156+BF157+BF158+BH156+BH157+BH158)*Cadeirante/30*FP$4,IF(C156=3,IF(BE159+BG159=10,Fixo/30*FP$4+(BE156+BE157+BE158+BG156+BG157+BG158)*Percapita/30*FP$4+(BF159+BH159)*Cadeirante/30*FP$4,IF(BE159+BG159&lt;=9,(BE159+BG159)*Crechee/30*FP$4)+(BF159+BH159)*Cadeirante/30*FP$4+(BE156+BE157+BE158+BG156+BG157+BG158)*Percapita/30*FP$4)+IF(BE159+BG159&gt;=11,Fixo/30*FP$4+(BE159+BG159-10)*Crechee/30*FP$4,0),IF(C156=2,IF(BF156+BF157+BF158+BF159+BH156+BH157+BH158+BH159=1,Cadeirante/30*FP$4,IF(BF156+BF157+BF158+BF159+BH156+BH157+BH158+BH159=2,Fixo/30*FP$4,IF(BF156+BF157+BF158+BF159+BH156+BH157+BH158+BH159&gt;2,Fixo/30*FP$4+(BF156+BF157+BF158+BF159+BH156+BH157+BH158+BH159-2)*Cadeirante/30*FP$4)))+(BE156+BE157+BE158+BG156+BG157+BG158)*Percapita/30*FP$4+(BE159+BG159)*Crechee/30*FP$4,IF(C156=1,IF(BE156+BE157+BE158+BF156+BF157+BF158+BG156+BG157+BG158+BH156+BH157+BH158&lt;=15,(BE156+BE157+BE158+BG156+BG157+BG158)*Percapita/30*FP$4,IF(BE156+BE157+BE158+BF156+BF157+BF158+BG156+BG157+BG158+BH156+BH157+BH158&gt;=16,Fixo/30*FP$4+(BE156+BE157+BE158+BF156+BF157+BF158+BG156+BG157+BG158+BH156+BH157-16)*Percapita/30*FP$4))))))</f>
        <v>0</v>
      </c>
      <c r="FQ156" s="177">
        <f>IF(C156=4,SUM(BI156+BI157+BI158+BK156+BK157+BK158)*Percapita/30*FQ$4+(BJ156+BJ157+BJ158+BL156+BL157+BL158)*Cadeirante/30*FQ$4,IF(C156=3,IF(BI159+BK159=10,Fixo/30*FQ$4+(BI156+BI157+BI158+BK156+BK157+BK158)*Percapita/30*FQ$4+(BJ159+BL159)*Cadeirante/30*FQ$4,IF(BI159+BK159&lt;=9,(BI159+BK159)*Crechee/30*FQ$4)+(BJ159+BL159)*Cadeirante/30*FQ$4+(BI156+BI157+BI158+BK156+BK157+BK158)*Percapita/30*FQ$4)+IF(BI159+BK159&gt;=11,Fixo/30*FQ$4+(BI159+BK159-10)*Crechee/30*FQ$4,0),IF(C156=2,IF(BJ156+BJ157+BJ158+BJ159+BL156+BL157+BL158+BL159=1,Cadeirante/30*FQ$4,IF(BJ156+BJ157+BJ158+BJ159+BL156+BL157+BL158+BL159=2,Fixo/30*FQ$4,IF(BJ156+BJ157+BJ158+BJ159+BL156+BL157+BL158+BL159&gt;2,Fixo/30*FQ$4+(BJ156+BJ157+BJ158+BJ159+BL156+BL157+BL158+BL159-2)*Cadeirante/30*FQ$4)))+(BI156+BI157+BI158+BK156+BK157+BK158)*Percapita/30*FQ$4+(BI159+BK159)*Crechee/30*FQ$4,IF(C156=1,IF(BI156+BI157+BI158+BJ156+BJ157+BJ158+BK156+BK157+BK158+BL156+BL157+BL158&lt;=15,(BI156+BI157+BI158+BK156+BK157+BK158)*Percapita/30*FQ$4,IF(BI156+BI157+BI158+BJ156+BJ157+BJ158+BK156+BK157+BK158+BL156+BL157+BL158&gt;=16,Fixo/30*FQ$4+(BI156+BI157+BI158+BJ156+BJ157+BJ158+BK156+BK157+BK158+BL156+BL157-16)*Percapita/30*FQ$4))))))</f>
        <v>0</v>
      </c>
      <c r="FR156" s="177">
        <f>IF(C156=4,SUM(BM156+BM157+BM158+BO156+BO157+BO158)*Percapita/30*FR$4+(BN156+BN157+BN158+BP156+BP157+BP158)*Cadeirante/30*FR$4,IF(C156=3,IF(BM159+BO159=10,Fixo/30*FR$4+(BM156+BM157+BM158+BO156+BO157+BO158)*Percapita/30*FR$4+(BN159+BP159)*Cadeirante/30*FR$4,IF(BM159+BO159&lt;=9,(BM159+BO159)*Crechee/30*FR$4)+(BN159+BP159)*Cadeirante/30*FR$4+(BM156+BM157+BM158+BO156+BO157+BO158)*Percapita/30*FR$4)+IF(BM159+BO159&gt;=11,Fixo/30*FR$4+(BM159+BO159-10)*Crechee/30*FR$4,0),IF(C156=2,IF(BN156+BN157+BN158+BN159+BP156+BP157+BP158+BP159=1,Cadeirante/30*FR$4,IF(BN156+BN157+BN158+BN159+BP156+BP157+BP158+BP159=2,Fixo/30*FR$4,IF(BN156+BN157+BN158+BN159+BP156+BP157+BP158+BP159&gt;2,Fixo/30*FR$4+(BN156+BN157+BN158+BN159+BP156+BP157+BP158+BP159-2)*Cadeirante/30*FR$4)))+(BM156+BM157+BM158+BO156+BO157+BO158)*Percapita/30*FR$4+(BM159+BO159)*Crechee/30*FR$4,IF(C156=1,IF(BM156+BM157+BM158+BN156+BN157+BN158+BO156+BO157+BO158+BP156+BP157+BP158&lt;=15,(BM156+BM157+BM158+BO156+BO157+BO158)*Percapita/30*FR$4,IF(BM156+BM157+BM158+BN156+BN157+BN158+BO156+BO157+BO158+BP156+BP157+BP158&gt;=16,Fixo/30*FR$4+(BM156+BM157+BM158+BN156+BN157+BN158+BO156+BO157+BO158+BP156+BP157-16)*Percapita/30*FR$4))))))</f>
        <v>0</v>
      </c>
      <c r="FS156" s="177">
        <f>IF(C156=4,SUM(BQ156+BQ157+BQ158+BS156+BS157+BS158)*Percapita/30*FS$4+(BR156+BR157+BR158+BT156+BT157+BT158)*Cadeirante/30*FS$4,IF(C156=3,IF(BQ159+BS159=10,Fixo/30*FS$4+(BQ156+BQ157+BQ158+BS156+BS157+BS158)*Percapita/30*FS$4+(BR159+BT159)*Cadeirante/30*FS$4,IF(BQ159+BS159&lt;=9,(BQ159+BS159)*Crechee/30*FS$4)+(BR159+BT159)*Cadeirante/30*FS$4+(BQ156+BQ157+BQ158+BS156+BS157+BS158)*Percapita/30*FS$4)+IF(BQ159+BS159&gt;=11,Fixo/30*FS$4+(BQ159+BS159-10)*Crechee/30*FS$4,0),IF(C156=2,IF(BR156+BR157+BR158+BR159+BT156+BT157+BT158+BT159=1,Cadeirante/30*FS$4,IF(BR156+BR157+BR158+BR159+BT156+BT157+BT158+BT159=2,Fixo/30*FS$4,IF(BR156+BR157+BR158+BR159+BT156+BT157+BT158+BT159&gt;2,Fixo/30*FS$4+(BR156+BR157+BR158+BR159+BT156+BT157+BT158+BT159-2)*Cadeirante/30*FS$4)))+(BQ156+BQ157+BQ158+BS156+BS157+BS158)*Percapita/30*FS$4+(BQ159+BS159)*Crechee/30*FS$4,IF(C156=1,IF(BQ156+BQ157+BQ158+BR156+BR157+BR158+BS156+BS157+BS158+BT156+BT157+BT158&lt;=15,(BQ156+BQ157+BQ158+BS156+BS157+BS158)*Percapita/30*FS$4,IF(BQ156+BQ157+BQ158+BR156+BR157+BR158+BS156+BS157+BS158+BT156+BT157+BT158&gt;=16,Fixo/30*FS$4+(BQ156+BQ157+BQ158+BR156+BR157+BR158+BS156+BS157+BS158+BT156+BT157-16)*Percapita/30*FS$4))))))</f>
        <v>0</v>
      </c>
      <c r="FT156" s="177">
        <f>IF(C156=4,SUM(BU156+BU157+BU158+BW156+BW157+BW158)*Percapita/30*FT$4+(BV156+BV157+BV158+BX156+BX157+BX158)*Cadeirante/30*FT$4,IF(C156=3,IF(BU159+BW159=10,Fixo/30*FT$4+(BU156+BU157+BU158+BW156+BW157+BW158)*Percapita/30*FT$4+(BV159+BX159)*Cadeirante/30*FT$4,IF(BU159+BW159&lt;=9,(BU159+BW159)*Crechee/30*FT$4)+(BV159+BX159)*Cadeirante/30*FT$4+(BU156+BU157+BU158+BW156+BW157+BW158)*Percapita/30*FT$4)+IF(BU159+BW159&gt;=11,Fixo/30*FT$4+(BU159+BW159-10)*Crechee/30*FT$4,0),IF(C156=2,IF(BV156+BV157+BV158+BV159+BX156+BX157+BX158+BX159=1,Cadeirante/30*FT$4,IF(BV156+BV157+BV158+BV159+BX156+BX157+BX158+BX159=2,Fixo/30*FT$4,IF(BV156+BV157+BV158+BV159+BX156+BX157+BX158+BX159&gt;2,Fixo/30*FT$4+(BV156+BV157+BV158+BV159+BX156+BX157+BX158+BX159-2)*Cadeirante/30*FT$4)))+(BU156+BU157+BU158+BW156+BW157+BW158)*Percapita/30*FT$4+(BU159+BW159)*Crechee/30*FT$4,IF(C156=1,IF(BU156+BU157+BU158+BV156+BV157+BV158+BW156+BW157+BW158+BX156+BX157+BX158&lt;=15,(BU156+BU157+BU158+BW156+BW157+BW158)*Percapita/30*FT$4,IF(BU156+BU157+BU158+BV156+BV157+BV158+BW156+BW157+BW158+BX156+BX157+BX158&gt;=16,Fixo/30*FT$4+(BU156+BU157+BU158+BV156+BV157+BV158+BW156+BW157+BW158+BX156+BX157-16)*Percapita/30*FT$4))))))</f>
        <v>0</v>
      </c>
      <c r="FU156" s="177">
        <f>IF(C156=4,SUM(BY156+BY157+BY158+CA156+CA157+CA158)*Percapita/30*FU$4+(BZ156+BZ157+BZ158+CB156+CB157+CB158)*Cadeirante/30*FU$4,IF(C156=3,IF(BY159+CA159=10,Fixo/30*FU$4+(BY156+BY157+BY158+CA156+CA157+CA158)*Percapita/30*FU$4+(BZ159+CB159)*Cadeirante/30*FU$4,IF(BY159+CA159&lt;=9,(BY159+CA159)*Crechee/30*FU$4)+(BZ159+CB159)*Cadeirante/30*FU$4+(BY156+BY157+BY158+CA156+CA157+CA158)*Percapita/30*FU$4)+IF(BY159+CA159&gt;=11,Fixo/30*FU$4+(BY159+CA159-10)*Crechee/30*FU$4,0),IF(C156=2,IF(BZ156+BZ157+BZ158+BZ159+CB156+CB157+CB158+CB159=1,Cadeirante/30*FU$4,IF(BZ156+BZ157+BZ158+BZ159+CB156+CB157+CB158+CB159=2,Fixo/30*FU$4,IF(BZ156+BZ157+BZ158+BZ159+CB156+CB157+CB158+CB159&gt;2,Fixo/30*FU$4+(BZ156+BZ157+BZ158+BZ159+CB156+CB157+CB158+CB159-2)*Cadeirante/30*FU$4)))+(BY156+BY157+BY158+CA156+CA157+CA158)*Percapita/30*FU$4+(BY159+CA159)*Crechee/30*FU$4,IF(C156=1,IF(BY156+BY157+BY158+BZ156+BZ157+BZ158+CA156+CA157+CA158+CB156+CB157+CB158&lt;=15,(BY156+BY157+BY158+CA156+CA157+CA158)*Percapita/30*FU$4,IF(BY156+BY157+BY158+BZ156+BZ157+BZ158+CA156+CA157+CA158+CB156+CB157+CB158&gt;=16,Fixo/30*FU$4+(BY156+BY157+BY158+BZ156+BZ157+BZ158+CA156+CA157+CA158+CB156+CB157-16)*Percapita/30*FU$4))))))</f>
        <v>0</v>
      </c>
      <c r="FV156" s="177">
        <f>IF(C156=4,SUM(CC156+CC157+CC158+CE156+CE157+CE158)*Percapita/30*FV$4+(CD156+CD157+CD158+CF156+CF157+CF158)*Cadeirante/30*FV$4,IF(C156=3,IF(CC159+CE159=10,Fixo/30*FV$4+(CC156+CC157+CC158+CE156+CE157+CE158)*Percapita/30*FV$4+(CD159+CF159)*Cadeirante/30*FV$4,IF(CC159+CE159&lt;=9,(CC159+CE159)*Crechee/30*FV$4)+(CD159+CF159)*Cadeirante/30*FV$4+(CC156+CC157+CC158+CE156+CE157+CE158)*Percapita/30*FV$4)+IF(CC159+CE159&gt;=11,Fixo/30*FV$4+(CC159+CE159-10)*Crechee/30*FV$4,0),IF(C156=2,IF(CD156+CD157+CD158+CD159+CF156+CF157+CF158+CF159=1,Cadeirante/30*FV$4,IF(CD156+CD157+CD158+CD159+CF156+CF157+CF158+CF159=2,Fixo/30*FV$4,IF(CD156+CD157+CD158+CD159+CF156+CF157+CF158+CF159&gt;2,Fixo/30*FV$4+(CD156+CD157+CD158+CD159+CF156+CF157+CF158+CF159-2)*Cadeirante/30*FV$4)))+(CC156+CC157+CC158+CE156+CE157+CE158)*Percapita/30*FV$4+(CC159+CE159)*Crechee/30*FV$4,IF(C156=1,IF(CC156+CC157+CC158+CD156+CD157+CD158+CE156+CE157+CE158+CF156+CF157+CF158&lt;=15,(CC156+CC157+CC158+CE156+CE157+CE158)*Percapita/30*FV$4,IF(CC156+CC157+CC158+CD156+CD157+CD158+CE156+CE157+CE158+CF156+CF157+CF158&gt;=16,Fixo/30*FV$4+(CC156+CC157+CC158+CD156+CD157+CD158+CE156+CE157+CE158+CF156+CF157-16)*Percapita/30*FV$4))))))</f>
        <v>0</v>
      </c>
      <c r="FW156" s="177">
        <f>IF(C156=4,SUM(CG156+CG157+CG158+CI156+CI157+CI158)*Percapita/30*FW$4+(CH156+CH157+CH158+CJ156+CJ157+CJ158)*Cadeirante/30*FW$4,IF(C156=3,IF(CG159+CI159=10,Fixo/30*FW$4+(CG156+CG157+CG158+CI156+CI157+CI158)*Percapita/30*FW$4+(CH159+CJ159)*Cadeirante/30*FW$4,IF(CG159+CI159&lt;=9,(CG159+CI159)*Crechee/30*FW$4)+(CH159+CJ159)*Cadeirante/30*FW$4+(CG156+CG157+CG158+CI156+CI157+CI158)*Percapita/30*FW$4)+IF(CG159+CI159&gt;=11,Fixo/30*FW$4+(CG159+CI159-10)*Crechee/30*FW$4,0),IF(C156=2,IF(CH156+CH157+CH158+CH159+CJ156+CJ157+CJ158+CJ159=1,Cadeirante/30*FW$4,IF(CH156+CH157+CH158+CH159+CJ156+CJ157+CJ158+CJ159=2,Fixo/30*FW$4,IF(CH156+CH157+CH158+CH159+CJ156+CJ157+CJ158+CJ159&gt;2,Fixo/30*FW$4+(CH156+CH157+CH158+CH159+CJ156+CJ157+CJ158+CJ159-2)*Cadeirante/30*FW$4)))+(CG156+CG157+CG158+CI156+CI157+CI158)*Percapita/30*FW$4+(CG159+CI159)*Crechee/30*FW$4,IF(C156=1,IF(CG156+CG157+CG158+CH156+CH157+CH158+CI156+CI157+CI158+CJ156+CJ157+CJ158&lt;=15,(CG156+CG157+CG158+CI156+CI157+CI158)*Percapita/30*FW$4,IF(CG156+CG157+CG158+CH156+CH157+CH158+CI156+CI157+CI158+CJ156+CJ157+CJ158&gt;=16,Fixo/30*FW$4+(CG156+CG157+CG158+CH156+CH157+CH158+CI156+CI157+CI158+CJ156+CJ157-16)*Percapita/30*FW$4))))))</f>
        <v>0</v>
      </c>
      <c r="FX156" s="177">
        <f>IF(C156=4,SUM(CK156+CK157+CK158+CM156+CM157+CM158)*Percapita/30*FX$4+(CL156+CL157+CL158+CN156+CN157+CN158)*Cadeirante/30*FX$4,IF(C156=3,IF(CK159+CM159=10,Fixo/30*FX$4+(CK156+CK157+CK158+CM156+CM157+CM158)*Percapita/30*FX$4+(CL159+CN159)*Cadeirante/30*FX$4,IF(CK159+CM159&lt;=9,(CK159+CM159)*Crechee/30*FX$4)+(CL159+CN159)*Cadeirante/30*FX$4+(CK156+CK157+CK158+CM156+CM157+CM158)*Percapita/30*FX$4)+IF(CK159+CM159&gt;=11,Fixo/30*FX$4+(CK159+CM159-10)*Crechee/30*FX$4,0),IF(C156=2,IF(CL156+CL157+CL158+CL159+CN156+CN157+CN158+CN159=1,Cadeirante/30*FX$4,IF(CL156+CL157+CL158+CL159+CN156+CN157+CN158+CN159=2,Fixo/30*FX$4,IF(CL156+CL157+CL158+CL159+CN156+CN157+CN158+CN159&gt;2,Fixo/30*FX$4+(CL156+CL157+CL158+CL159+CN156+CN157+CN158+CN159-2)*Cadeirante/30*FX$4)))+(CK156+CK157+CK158+CM156+CM157+CM158)*Percapita/30*FX$4+(CK159+CM159)*Crechee/30*FX$4,IF(C156=1,IF(CK156+CK157+CK158+CL156+CL157+CL158+CM156+CM157+CM158+CN156+CN157+CN158&lt;=15,(CK156+CK157+CK158+CM156+CM157+CM158)*Percapita/30*FX$4,IF(CK156+CK157+CK158+CL156+CL157+CL158+CM156+CM157+CM158+CN156+CN157+CN158&gt;=16,Fixo/30*FX$4+(CK156+CK157+CK158+CL156+CL157+CL158+CM156+CM157+CM158+CN156+CN157-16)*Percapita/30*FX$4))))))</f>
        <v>0</v>
      </c>
      <c r="FY156" s="177">
        <f>IF(C156=4,SUM(CO156+CO157+CO158+CQ156+CQ157+CQ158)*Percapita/30*FY$4+(CP156+CP157+CP158+CR156+CR157+CR158)*Cadeirante/30*FY$4,IF(C156=3,IF(CO159+CQ159=10,Fixo/30*FY$4+(CO156+CO157+CO158+CQ156+CQ157+CQ158)*Percapita/30*FY$4+(CP159+CR159)*Cadeirante/30*FY$4,IF(CO159+CQ159&lt;=9,(CO159+CQ159)*Crechee/30*FY$4)+(CP159+CR159)*Cadeirante/30*FY$4+(CO156+CO157+CO158+CQ156+CQ157+CQ158)*Percapita/30*FY$4)+IF(CO159+CQ159&gt;=11,Fixo/30*FY$4+(CO159+CQ159-10)*Crechee/30*FY$4,0),IF(C156=2,IF(CP156+CP157+CP158+CP159+CR156+CR157+CR158+CR159=1,Cadeirante/30*FY$4,IF(CP156+CP157+CP158+CP159+CR156+CR157+CR158+CR159=2,Fixo/30*FY$4,IF(CP156+CP157+CP158+CP159+CR156+CR157+CR158+CR159&gt;2,Fixo/30*FY$4+(CP156+CP157+CP158+CP159+CR156+CR157+CR158+CR159-2)*Cadeirante/30*FY$4)))+(CO156+CO157+CO158+CQ156+CQ157+CQ158)*Percapita/30*FY$4+(CO159+CQ159)*Crechee/30*FY$4,IF(C156=1,IF(CO156+CO157+CO158+CP156+CP157+CP158+CQ156+CQ157+CQ158+CR156+CR157+CR158&lt;=15,(CO156+CO157+CO158+CQ156+CQ157+CQ158)*Percapita/30*FY$4,IF(CO156+CO157+CO158+CP156+CP157+CP158+CQ156+CQ157+CQ158+CR156+CR157+CR158&gt;=16,Fixo/30*FY$4+(CO156+CO157+CO158+CP156+CP157+CP158+CQ156+CQ157+CQ158+CR156+CR157-16)*Percapita/30*FY$4))))))</f>
        <v>0</v>
      </c>
      <c r="FZ156" s="177">
        <f>IF(C156=4,SUM(CS156+CS157+CS158+CU156+CU157+CU158)*Percapita/30*FZ$4+(CT156+CT157+CT158+CV156+CV157+CV158)*Cadeirante/30*FZ$4,IF(C156=3,IF(CS159+CU159=10,Fixo/30*FZ$4+(CS156+CS157+CS158+CU156+CU157+CU158)*Percapita/30*FZ$4+(CT159+CV159)*Cadeirante/30*FZ$4,IF(CS159+CU159&lt;=9,(CS159+CU159)*Crechee/30*FZ$4)+(CT159+CV159)*Cadeirante/30*FZ$4+(CS156+CS157+CS158+CU156+CU157+CU158)*Percapita/30*FZ$4)+IF(CS159+CU159&gt;=11,Fixo/30*FZ$4+(CS159+CU159-10)*Crechee/30*FZ$4,0),IF(C156=2,IF(CT156+CT157+CT158+CT159+CV156+CV157+CV158+CV159=1,Cadeirante/30*FZ$4,IF(CT156+CT157+CT158+CT159+CV156+CV157+CV158+CV159=2,Fixo/30*FZ$4,IF(CT156+CT157+CT158+CT159+CV156+CV157+CV158+CV159&gt;2,Fixo/30*FZ$4+(CT156+CT157+CT158+CT159+CV156+CV157+CV158+CV159-2)*Cadeirante/30*FZ$4)))+(CS156+CS157+CS158+CU156+CU157+CU158)*Percapita/30*FZ$4+(CS159+CU159)*Crechee/30*FZ$4,IF(C156=1,IF(CS156+CS157+CS158+CT156+CT157+CT158+CU156+CU157+CU158+CV156+CV157+CV158&lt;=15,(CS156+CS157+CS158+CU156+CU157+CU158)*Percapita/30*FZ$4,IF(CS156+CS157+CS158+CT156+CT157+CT158+CU156+CU157+CU158+CV156+CV157+CV158&gt;=16,Fixo/30*FZ$4+(CS156+CS157+CS158+CT156+CT157+CT158+CU156+CU157+CU158+CV156+CV157-16)*Percapita/30*FZ$4))))))</f>
        <v>0</v>
      </c>
      <c r="GA156" s="177">
        <f>IF(C156=4,SUM(CW156+CW157+CW158+CY156+CY157+CY158)*Percapita/30*GA$4+(CX156+CX157+CX158+CZ156+CZ157+CZ158)*Cadeirante/30*GA$4,IF(C156=3,IF(CW159+CY159=10,Fixo/30*GA$4+(CW156+CW157+CW158+CY156+CY157+CY158)*Percapita/30*GA$4+(CX159+CZ159)*Cadeirante/30*GA$4,IF(CW159+CY159&lt;=9,(CW159+CY159)*Crechee/30*GA$4)+(CX159+CZ159)*Cadeirante/30*GA$4+(CW156+CW157+CW158+CY156+CY157+CY158)*Percapita/30*GA$4)+IF(CW159+CY159&gt;=11,Fixo/30*GA$4+(CW159+CY159-10)*Crechee/30*GA$4,0),IF(C156=2,IF(CX156+CX157+CX158+CX159+CZ156+CZ157+CZ158+CZ159=1,Cadeirante/30*GA$4,IF(CX156+CX157+CX158+CX159+CZ156+CZ157+CZ158+CZ159=2,Fixo/30*GA$4,IF(CX156+CX157+CX158+CX159+CZ156+CZ157+CZ158+CZ159&gt;2,Fixo/30*GA$4+(CX156+CX157+CX158+CX159+CZ156+CZ157+CZ158+CZ159-2)*Cadeirante/30*GA$4)))+(CW156+CW157+CW158+CY156+CY157+CY158)*Percapita/30*GA$4+(CW159+CY159)*Crechee/30*GA$4,IF(C156=1,IF(CW156+CW157+CW158+CX156+CX157+CX158+CY156+CY157+CY158+CZ156+CZ157+CZ158&lt;=15,(CW156+CW157+CW158+CY156+CY157+CY158)*Percapita/30*GA$4,IF(CW156+CW157+CW158+CX156+CX157+CX158+CY156+CY157+CY158+CZ156+CZ157+CZ158&gt;=16,Fixo/30*GA$4+(CW156+CW157+CW158+CX156+CX157+CX158+CY156+CY157+CY158+CZ156+CZ157-16)*Percapita/30*GA$4))))))</f>
        <v>0</v>
      </c>
      <c r="GB156" s="177">
        <f>IF(C156=4,SUM(DA156+DA157+DA158+DC156+DC157+DC158)*Percapita/30*GB$4+(DB156+DB157+DB158+DD156+DD157+DD158)*Cadeirante/30*GB$4,IF(C156=3,IF(DA159+DC159=10,Fixo/30*GB$4+(DA156+DA157+DA158+DC156+DC157+DC158)*Percapita/30*GB$4+(DB159+DD159)*Cadeirante/30*GB$4,IF(DA159+DC159&lt;=9,(DA159+DC159)*Crechee/30*GB$4)+(DB159+DD159)*Cadeirante/30*GB$4+(DA156+DA157+DA158+DC156+DC157+DC158)*Percapita/30*GB$4)+IF(DA159+DC159&gt;=11,Fixo/30*GB$4+(DA159+DC159-10)*Crechee/30*GB$4,0),IF(C156=2,IF(DB156+DB157+DB158+DB159+DD156+DD157+DD158+DD159=1,Cadeirante/30*GB$4,IF(DB156+DB157+DB158+DB159+DD156+DD157+DD158+DD159=2,Fixo/30*GB$4,IF(DB156+DB157+DB158+DB159+DD156+DD157+DD158+DD159&gt;2,Fixo/30*GB$4+(DB156+DB157+DB158+DB159+DD156+DD157+DD158+DD159-2)*Cadeirante/30*GB$4)))+(DA156+DA157+DA158+DC156+DC157+DC158)*Percapita/30*GB$4+(DA159+DC159)*Crechee/30*GB$4,IF(C156=1,IF(DA156+DA157+DA158+DB156+DB157+DB158+DC156+DC157+DC158+DD156+DD157+DD158&lt;=15,(DA156+DA157+DA158+DC156+DC157+DC158)*Percapita/30*GB$4,IF(DA156+DA157+DA158+DB156+DB157+DB158+DC156+DC157+DC158+DD156+DD157+DD158&gt;=16,Fixo/30*GB$4+(DA156+DA157+DA158+DB156+DB157+DB158+DC156+DC157+DC158+DD156+DD157-16)*Percapita/30*GB$4))))))</f>
        <v>0</v>
      </c>
      <c r="GC156" s="177">
        <f>IF(C156=4,SUM(DE156+DE157+DE158+DG156+DG157+DG158)*Percapita/30*GC$4+(DF156+DF157+DF158+DH156+DH157+DH158)*Cadeirante/30*GC$4,IF(C156=3,IF(DE159+DG159=10,Fixo/30*GC$4+(DE156+DE157+DE158+DG156+DG157+DG158)*Percapita/30*GC$4+(DF159+DH159)*Cadeirante/30*GC$4,IF(DE159+DG159&lt;=9,(DE159+DG159)*Crechee/30*GC$4)+(DF159+DH159)*Cadeirante/30*GC$4+(DE156+DE157+DE158+DG156+DG157+DG158)*Percapita/30*GC$4)+IF(DE159+DG159&gt;=11,Fixo/30*GC$4+(DE159+DG159-10)*Crechee/30*GC$4,0),IF(C156=2,IF(DF156+DF157+DF158+DF159+DH156+DH157+DH158+DH159=1,Cadeirante/30*GC$4,IF(DF156+DF157+DF158+DF159+DH156+DH157+DH158+DH159=2,Fixo/30*GC$4,IF(DF156+DF157+DF158+DF159+DH156+DH157+DH158+DH159&gt;2,Fixo/30*GC$4+(DF156+DF157+DF158+DF159+DH156+DH157+DH158+DH159-2)*Cadeirante/30*GC$4)))+(DE156+DE157+DE158+DG156+DG157+DG158)*Percapita/30*GC$4+(DE159+DG159)*Crechee/30*GC$4,IF(C156=1,IF(DE156+DE157+DE158+DF156+DF157+DF158+DG156+DG157+DG158+DH156+DH157+DH158&lt;=15,(DE156+DE157+DE158+DG156+DG157+DG158)*Percapita/30*GC$4,IF(DE156+DE157+DE158+DF156+DF157+DF158+DG156+DG157+DG158+DH156+DH157+DH158&gt;=16,Fixo/30*GC$4+(DE156+DE157+DE158+DF156+DF157+DF158+DG156+DG157+DG158+DH156+DH157-16)*Percapita/30*GC$4))))))</f>
        <v>0</v>
      </c>
      <c r="GD156" s="177">
        <f>IF(C156=4,SUM(DI156+DI157+DI158+DK156+DK157+DK158)*Percapita/30*GD$4+(DJ156+DJ157+DJ158+DL156+DL157+DL158)*Cadeirante/30*GD$4,IF(C156=3,IF(DI159+DK159=10,Fixo/30*GD$4+(DI156+DI157+DI158+DK156+DK157+DK158)*Percapita/30*GD$4+(DJ159+DL159)*Cadeirante/30*GD$4,IF(DI159+DK159&lt;=9,(DI159+DK159)*Crechee/30*GD$4)+(DJ159+DL159)*Cadeirante/30*GD$4+(DI156+DI157+DI158+DK156+DK157+DK158)*Percapita/30*GD$4)+IF(DI159+DK159&gt;=11,Fixo/30*GD$4+(DI159+DK159-10)*Crechee/30*GD$4,0),IF(C156=2,IF(DJ156+DJ157+DJ158+DJ159+DL156+DL157+DL158+DL159=1,Cadeirante/30*GD$4,IF(DJ156+DJ157+DJ158+DJ159+DL156+DL157+DL158+DL159=2,Fixo/30*GD$4,IF(DJ156+DJ157+DJ158+DJ159+DL156+DL157+DL158+DL159&gt;2,Fixo/30*GD$4+(DJ156+DJ157+DJ158+DJ159+DL156+DL157+DL158+DL159-2)*Cadeirante/30*GD$4)))+(DI156+DI157+DI158+DK156+DK157+DK158)*Percapita/30*GD$4+(DI159+DK159)*Crechee/30*GD$4,IF(C156=1,IF(DI156+DI157+DI158+DJ156+DJ157+DJ158+DK156+DK157+DK158+DL156+DL157+DL158&lt;=15,(DI156+DI157+DI158+DK156+DK157+DK158)*Percapita/30*GD$4,IF(DI156+DI157+DI158+DJ156+DJ157+DJ158+DK156+DK157+DK158+DL156+DL157+DL158&gt;=16,Fixo/30*GD$4+(DI156+DI157+DI158+DJ156+DJ157+DJ158+DK156+DK157+DK158+DL156+DL157-16)*Percapita/30*GD$4))))))</f>
        <v>0</v>
      </c>
      <c r="GE156" s="177">
        <f>IF(C156=4,SUM(DM156+DM157+DM158+DO156+DO157+DO158)*Percapita/30*GE$4+(DN156+DN157+DN158+DP156+DP157+DP158)*Cadeirante/30*GE$4,IF(C156=3,IF(DM159+DO159=10,Fixo/30*GE$4+(DM156+DM157+DM158+DO156+DO157+DO158)*Percapita/30*GE$4+(DN159+DP159)*Cadeirante/30*GE$4,IF(DM159+DO159&lt;=9,(DM159+DO159)*Crechee/30*GE$4)+(DN159+DP159)*Cadeirante/30*GE$4+(DM156+DM157+DM158+DO156+DO157+DO158)*Percapita/30*GE$4)+IF(DM159+DO159&gt;=11,Fixo/30*GE$4+(DM159+DO159-10)*Crechee/30*GE$4,0),IF(C156=2,IF(DN156+DN157+DN158+DN159+DP156+DP157+DP158+DP159=1,Cadeirante/30*GE$4,IF(DN156+DN157+DN158+DN159+DP156+DP157+DP158+DP159=2,Fixo/30*GE$4,IF(DN156+DN157+DN158+DN159+DP156+DP157+DP158+DP159&gt;2,Fixo/30*GE$4+(DN156+DN157+DN158+DN159+DP156+DP157+DP158+DP159-2)*Cadeirante/30*GE$4)))+(DM156+DM157+DM158+DO156+DO157+DO158)*Percapita/30*GE$4+(DM159+DO159)*Crechee/30*GE$4,IF(C156=1,IF(DM156+DM157+DM158+DN156+DN157+DN158+DO156+DO157+DO158+DP156+DP157+DP158&lt;=15,(DM156+DM157+DM158+DO156+DO157+DO158)*Percapita/30*GE$4,IF(DM156+DM157+DM158+DN156+DN157+DN158+DO156+DO157+DO158+DP156+DP157+DP158&gt;=16,Fixo/30*GE$4+(DM156+DM157+DM158+DN156+DN157+DN158+DO156+DO157+DO158+DP156+DP157-16)*Percapita/30*GE$4))))))</f>
        <v>0</v>
      </c>
      <c r="GF156" s="177">
        <f>IF(C156=4,SUM(DQ156+DQ157+DQ158+DS156+DS157+DS158)*Percapita/30*GF$4+(DR156+DR157+DR158+DT156+DT157+DT158)*Cadeirante/30*GF$4,IF(C156=3,IF(DQ159+DS159=10,Fixo/30*GF$4+(DQ156+DQ157+DQ158+DS156+DS157+DS158)*Percapita/30*GF$4+(DR159+DT159)*Cadeirante/30*GF$4,IF(DQ159+DS159&lt;=9,(DQ159+DS159)*Crechee/30*GF$4)+(DR159+DT159)*Cadeirante/30*GF$4+(DQ156+DQ157+DQ158+DS156+DS157+DS158)*Percapita/30*GF$4)+IF(DQ159+DS159&gt;=11,Fixo/30*GF$4+(DQ159+DS159-10)*Crechee/30*GF$4,0),IF(C156=2,IF(DR156+DR157+DR158+DR159+DT156+DT157+DT158+DT159=1,Cadeirante/30*GF$4,IF(DR156+DR157+DR158+DR159+DT156+DT157+DT158+DT159=2,Fixo/30*GF$4,IF(DR156+DR157+DR158+DR159+DT156+DT157+DT158+DT159&gt;2,Fixo/30*GF$4+(DR156+DR157+DR158+DR159+DT156+DT157+DT158+DT159-2)*Cadeirante/30*GF$4)))+(DQ156+DQ157+DQ158+DS156+DS157+DS158)*Percapita/30*GF$4+(DQ159+DS159)*Crechee/30*GF$4,IF(C156=1,IF(DQ156+DQ157+DQ158+DR156+DR157+DR158+DS156+DS157+DS158+DT156+DT157+DT158&lt;=15,(DQ156+DQ157+DQ158+DS156+DS157+DS158)*Percapita/30*GF$4,IF(DQ156+DQ157+DQ158+DR156+DR157+DR158+DS156+DS157+DS158+DT156+DT157+DT158&gt;=16,Fixo/30*GF$4+(DQ156+DQ157+DQ158+DR156+DR157+DR158+DS156+DS157+DS158+DT156+DT157-16)*Percapita/30*GF$4))))))</f>
        <v>0</v>
      </c>
      <c r="GG156" s="177">
        <f>IF(C156=4,SUM(DU156+DU157+DU158+DW156+DW157+DW158)*Percapita/30*GG$4+(DV156+DV157+DV158+DX156+DX157+DX158)*Cadeirante/30*GG$4,IF(C156=3,IF(DU159+DW159=10,Fixo/30*GG$4+(DU156+DU157+DU158+DW156+DW157+DW158)*Percapita/30*GG$4+(DV159+DX159)*Cadeirante/30*GG$4,IF(DU159+DW159&lt;=9,(DU159+DW159)*Crechee/30*GG$4)+(DV159+DX159)*Cadeirante/30*GG$4+(DU156+DU157+DU158+DW156+DW157+DW158)*Percapita/30*GG$4)+IF(DU159+DW159&gt;=11,Fixo/30*GG$4+(DU159+DW159-10)*Crechee/30*GG$4,0),IF(C156=2,IF(DV156+DV157+DV158+DV159+DX156+DX157+DX158+DX159=1,Cadeirante/30*GG$4,IF(DV156+DV157+DV158+DV159+DX156+DX157+DX158+DX159=2,Fixo/30*GG$4,IF(DV156+DV157+DV158+DV159+DX156+DX157+DX158+DX159&gt;2,Fixo/30*GG$4+(DV156+DV157+DV158+DV159+DX156+DX157+DX158+DX159-2)*Cadeirante/30*GG$4)))+(DU156+DU157+DU158+DW156+DW157+DW158)*Percapita/30*GG$4+(DU159+DW159)*Crechee/30*GG$4,IF(C156=1,IF(DU156+DU157+DU158+DV156+DV157+DV158+DW156+DW157+DW158+DX156+DX157+DX158&lt;=15,(DU156+DU157+DU158+DW156+DW157+DW158)*Percapita/30*GG$4,IF(DU156+DU157+DU158+DV156+DV157+DV158+DW156+DW157+DW158+DX156+DX157+DX158&gt;=16,Fixo/30*GG$4+(DU156+DU157+DU158+DV156+DV157+DV158+DW156+DW157+DW158+DX156+DX157-16)*Percapita/30*GG$4))))))</f>
        <v>0</v>
      </c>
      <c r="GH156" s="177">
        <f>IF(C156=4,SUM(DY156+DY157+DY158+EA156+EA157+EA158)*Percapita/30*GH$4+(DZ156+DZ157+DZ158+EB156+EB157+EB158)*Cadeirante/30*GH$4,IF(C156=3,IF(DY159+EA159=10,Fixo/30*GH$4+(DY156+DY157+DY158+EA156+EA157+EA158)*Percapita/30*GH$4+(DZ159+EB159)*Cadeirante/30*GH$4,IF(DY159+EA159&lt;=9,(DY159+EA159)*Crechee/30*GH$4)+(DZ159+EB159)*Cadeirante/30*GH$4+(DY156+DY157+DY158+EA156+EA157+EA158)*Percapita/30*GH$4)+IF(DY159+EA159&gt;=11,Fixo/30*GH$4+(DY159+EA159-10)*Crechee/30*GH$4,0),IF(C156=2,IF(DZ156+DZ157+DZ158+DZ159+EB156+EB157+EB158+EB159=1,Cadeirante/30*GH$4,IF(DZ156+DZ157+DZ158+DZ159+EB156+EB157+EB158+EB159=2,Fixo/30*GH$4,IF(DZ156+DZ157+DZ158+DZ159+EB156+EB157+EB158+EB159&gt;2,Fixo/30*GH$4+(DZ156+DZ157+DZ158+DZ159+EB156+EB157+EB158+EB159-2)*Cadeirante/30*GH$4)))+(DY156+DY157+DY158+EA156+EA157+EA158)*Percapita/30*GH$4+(DY159+EA159)*Crechee/30*GH$4,IF(C156=1,IF(DY156+DY157+DY158+DZ156+DZ157+DZ158+EA156+EA157+EA158+EB156+EB157+EB158&lt;=15,(DY156+DY157+DY158+EA156+EA157+EA158)*Percapita/30*GH$4,IF(DY156+DY157+DY158+DZ156+DZ157+DZ158+EA156+EA157+EA158+EB156+EB157+EB158&gt;=16,Fixo/30*GH$4+(DY156+DY157+DY158+DZ156+DZ157+DZ158+EA156+EA157+EA158+EB156+EB157-16)*Percapita/30*GH$4))))))</f>
        <v>0</v>
      </c>
      <c r="GI156" s="177">
        <f>IF(C156=4,SUM(EC156+EC157+EC158+EE156+EE157+EE158)*Percapita/30*GI$4+(ED156+ED157+ED158+EF156+EF157+EF158)*Cadeirante/30*GI$4,IF(C156=3,IF(EC159+EE159=10,Fixo/30*GI$4+(EC156+EC157+EC158+EE156+EE157+EE158)*Percapita/30*GI$4+(ED159+EF159)*Cadeirante/30*GI$4,IF(EC159+EE159&lt;=9,(EC159+EE159)*Crechee/30*GI$4)+(ED159+EF159)*Cadeirante/30*GI$4+(EC156+EC157+EC158+EE156+EE157+EE158)*Percapita/30*GI$4)+IF(EC159+EE159&gt;=11,Fixo/30*GI$4+(EC159+EE159-10)*Crechee/30*GI$4,0),IF(C156=2,IF(ED156+ED157+ED158+ED159+EF156+EF157+EF158+EF159=1,Cadeirante/30*GI$4,IF(ED156+ED157+ED158+ED159+EF156+EF157+EF158+EF159=2,Fixo/30*GI$4,IF(ED156+ED157+ED158+ED159+EF156+EF157+EF158+EF159&gt;2,Fixo/30*GI$4+(ED156+ED157+ED158+ED159+EF156+EF157+EF158+EF159-2)*Cadeirante/30*GI$4)))+(EC156+EC157+EC158+EE156+EE157+EE158)*Percapita/30*GI$4+(EC159+EE159)*Crechee/30*GI$4,IF(C156=1,IF(EC156+EC157+EC158+ED156+ED157+ED158+EE156+EE157+EE158+EF156+EF157+EF158&lt;=15,(EC156+EC157+EC158+EE156+EE157+EE158)*Percapita/30*GI$4,IF(EC156+EC157+EC158+ED156+ED157+ED158+EE156+EE157+EE158+EF156+EF157+EF158&gt;=16,Fixo/30*GI$4+(EC156+EC157+EC158+ED156+ED157+ED158+EE156+EE157+EE158+EF156+EF157-16)*Percapita/30*GI$4))))))</f>
        <v>0</v>
      </c>
      <c r="GJ156" s="177">
        <f>IF(C156=4,SUM(EG156+EG157+EG158+EI156+EI157+EI158)*Percapita/30*GJ$4+(EH156+EH157+EH158+EJ156+EJ157+EJ158)*Cadeirante/30*GJ$4,IF(C156=3,IF(EG159+EI159=10,Fixo/30*GJ$4+(EG156+EG157+EG158+EI156+EI157+EI158)*Percapita/30*GJ$4+(EH159+EJ159)*Cadeirante/30*GJ$4,IF(EG159+EI159&lt;=9,(EG159+EI159)*Crechee/30*GJ$4)+(EH159+EJ159)*Cadeirante/30*GJ$4+(EG156+EG157+EG158+EI156+EI157+EI158)*Percapita/30*GJ$4)+IF(EG159+EI159&gt;=11,Fixo/30*GJ$4+(EG159+EI159-10)*Crechee/30*GJ$4,0),IF(C156=2,IF(EH156+EH157+EH158+EH159+EJ156+EJ157+EJ158+EJ159=1,Cadeirante/30*GJ$4,IF(EH156+EH157+EH158+EH159+EJ156+EJ157+EJ158+EJ159=2,Fixo/30*GJ$4,IF(EH156+EH157+EH158+EH159+EJ156+EJ157+EJ158+EJ159&gt;2,Fixo/30*GJ$4+(EH156+EH157+EH158+EH159+EJ156+EJ157+EJ158+EJ159-2)*Cadeirante/30*GJ$4)))+(EG156+EG157+EG158+EI156+EI157+EI158)*Percapita/30*GJ$4+(EG159+EI159)*Crechee/30*GJ$4,IF(C156=1,IF(EG156+EG157+EG158+EH156+EH157+EH158+EI156+EI157+EI158+EJ156+EJ157+EJ158&lt;=15,(EG156+EG157+EG158+EI156+EI157+EI158)*Percapita/30*GJ$4,IF(EG156+EG157+EG158+EH156+EH157+EH158+EI156+EI157+EI158+EJ156+EJ157+EJ158&gt;=16,Fixo/30*GJ$4+(EG156+EG157+EG158+EH156+EH157+EH158+EI156+EI157+EI158+EJ156+EJ157-16)*Percapita/30*GJ$4))))))</f>
        <v>0</v>
      </c>
      <c r="GK156" s="178"/>
      <c r="GL156" s="103">
        <f t="shared" si="175"/>
        <v>0</v>
      </c>
      <c r="GM156" s="124"/>
      <c r="GN156" s="104">
        <f>SUMIF(V156:V159,"&lt;0")*Cadeirante/30*GN$4+SUMIF(X156:X159,"&lt;0")*Cadeirante/30*GN$4</f>
        <v>0</v>
      </c>
      <c r="GO156" s="104">
        <f>SUMIF(Z156:Z159,"&lt;0")*Cadeirante/30*GO$4+SUMIF(AB156:AB159,"&lt;0")*Cadeirante/30*GO$4</f>
        <v>0</v>
      </c>
      <c r="GP156" s="104">
        <f>SUMIF(AD156:AD159,"&lt;0")*Cadeirante/30*GP$4+SUMIF(AF156:AF159,"&lt;0")*Cadeirante/30*GP$4</f>
        <v>0</v>
      </c>
      <c r="GQ156" s="104">
        <f>SUMIF(AH156:AH159,"&lt;0")*Cadeirante/30*GQ$4+SUMIF(AJ156:AJ159,"&lt;0")*Cadeirante/30*GQ$4</f>
        <v>0</v>
      </c>
      <c r="GR156" s="104">
        <f>SUMIF(AL156:AL159,"&lt;0")*Cadeirante/30*GR$4+SUMIF(AN156:AN159,"&lt;0")*Cadeirante/30*GR$4</f>
        <v>0</v>
      </c>
      <c r="GS156" s="104">
        <f>SUMIF(AP156:AP159,"&lt;0")*Cadeirante/30*GS$4+SUMIF(AR156:AR159,"&lt;0")*Cadeirante/30*GS$4</f>
        <v>0</v>
      </c>
      <c r="GT156" s="104">
        <f>SUMIF(AT156:AT159,"&lt;0")*Cadeirante/30*GT$4+SUMIF(AV156:AV159,"&lt;0")*Cadeirante/30*GT$4</f>
        <v>0</v>
      </c>
      <c r="GU156" s="104">
        <f>SUMIF(AX156:AX159,"&lt;0")*Cadeirante/30*GU$4+SUMIF(AZ156:AZ159,"&lt;0")*Cadeirante/30*GU$4</f>
        <v>0</v>
      </c>
      <c r="GV156" s="104">
        <f>SUMIF(BB156:BB159,"&lt;0")*Cadeirante/30*GV$4+SUMIF(BD156:BD159,"&lt;0")*Cadeirante/30*GV$4</f>
        <v>0</v>
      </c>
      <c r="GW156" s="104">
        <f>SUMIF(BF156:BF159,"&lt;0")*Cadeirante/30*GW$4+SUMIF(BH156:BH159,"&lt;0")*Cadeirante/30*GW$4</f>
        <v>0</v>
      </c>
      <c r="GX156" s="104">
        <f>SUMIF(BJ156:BJ159,"&lt;0")*Cadeirante/30*GX$4+SUMIF(BL156:BL159,"&lt;0")*Cadeirante/30*GX$4</f>
        <v>0</v>
      </c>
      <c r="GY156" s="104">
        <f>SUMIF(BN156:BN159,"&lt;0")*Cadeirante/30*GY$4+SUMIF(BP156:BP159,"&lt;0")*Cadeirante/30*GY$4</f>
        <v>0</v>
      </c>
      <c r="GZ156" s="104">
        <f>SUMIF(BR156:BR159,"&lt;0")*Cadeirante/30*GZ$4+SUMIF(BT156:BT159,"&lt;0")*Cadeirante/30*GZ$4</f>
        <v>0</v>
      </c>
      <c r="HA156" s="104">
        <f>SUMIF(BV156:BV159,"&lt;0")*Cadeirante/30*HA$4+SUMIF(BX156:BX159,"&lt;0")*Cadeirante/30*HA$4</f>
        <v>0</v>
      </c>
      <c r="HB156" s="104">
        <f>SUMIF(BZ156:BZ159,"&lt;0")*Cadeirante/30*HB$4+SUMIF(CB156:CB159,"&lt;0")*Cadeirante/30*HB$4</f>
        <v>0</v>
      </c>
      <c r="HC156" s="104">
        <f>SUMIF(CD156:CD159,"&lt;0")*Cadeirante/30*HC$4+SUMIF(CF156:CF159,"&lt;0")*Cadeirante/30*HC$4</f>
        <v>0</v>
      </c>
      <c r="HD156" s="104">
        <f>SUMIF(CH156:CH159,"&lt;0")*Cadeirante/30*HD$4+SUMIF(CJ156:CJ159,"&lt;0")*Cadeirante/30*HD$4</f>
        <v>0</v>
      </c>
      <c r="HE156" s="104">
        <f>SUMIF(CL156:CL159,"&lt;0")*Cadeirante/30*HE$4+SUMIF(CN156:CN159,"&lt;0")*Cadeirante/30*HE$4</f>
        <v>0</v>
      </c>
      <c r="HF156" s="104">
        <f>SUMIF(CP156:CP159,"&lt;0")*Cadeirante/30*HF$4+SUMIF(CR156:CR159,"&lt;0")*Cadeirante/30*HF$4</f>
        <v>0</v>
      </c>
      <c r="HG156" s="104">
        <f>SUMIF(CT156:CT159,"&lt;0")*Cadeirante/30*HG$4+SUMIF(CV156:CV159,"&lt;0")*Cadeirante/30*HG$4</f>
        <v>0</v>
      </c>
      <c r="HH156" s="104">
        <f>SUMIF(CX156:CX159,"&lt;0")*Cadeirante/30*HH$4+SUMIF(CZ156:CZ159,"&lt;0")*Cadeirante/30*HH$4</f>
        <v>0</v>
      </c>
      <c r="HI156" s="104">
        <f>SUMIF(DB156:DB159,"&lt;0")*Cadeirante/30*HI$4+SUMIF(DD156:DD159,"&lt;0")*Cadeirante/30*HI$4</f>
        <v>0</v>
      </c>
      <c r="HJ156" s="104">
        <f>SUMIF(DF156:DF159,"&lt;0")*Cadeirante/30*HJ$4+SUMIF(DH156:DH159,"&lt;0")*Cadeirante/30*HJ$4</f>
        <v>0</v>
      </c>
      <c r="HK156" s="104">
        <f>SUMIF(DJ156:DJ159,"&lt;0")*Cadeirante/30*HK$4+SUMIF(DL156:DL159,"&lt;0")*Cadeirante/30*HK$4</f>
        <v>0</v>
      </c>
      <c r="HL156" s="104">
        <f>SUMIF(DN156:DN159,"&lt;0")*Cadeirante/30*HL$4+SUMIF(DP156:DP159,"&lt;0")*Cadeirante/30*HL$4</f>
        <v>0</v>
      </c>
      <c r="HM156" s="104">
        <f>SUMIF(DR156:DR159,"&lt;0")*Cadeirante/30*HM$4+SUMIF(DT156:DT159,"&lt;0")*Cadeirante/30*HM$4</f>
        <v>0</v>
      </c>
      <c r="HN156" s="104">
        <f>SUMIF(DV156:DV159,"&lt;0")*Cadeirante/30*HN$4+SUMIF(DX156:DX159,"&lt;0")*Cadeirante/30*HN$4</f>
        <v>0</v>
      </c>
      <c r="HO156" s="104">
        <f>SUMIF(DZ156:DZ159,"&lt;0")*Cadeirante/30*HO$4+SUMIF(EB156:EB159,"&lt;0")*Cadeirante/30*HO$4</f>
        <v>0</v>
      </c>
      <c r="HP156" s="104">
        <f>SUMIF(ED156:ED159,"&lt;0")*Cadeirante/30*HP$4+SUMIF(EF156:EF159,"&lt;0")*Cadeirante/30*HP$4</f>
        <v>0</v>
      </c>
      <c r="HQ156" s="64"/>
      <c r="HR156" s="64"/>
      <c r="HS156" s="64"/>
      <c r="HT156" s="64"/>
      <c r="HU156" s="64"/>
      <c r="HV156" s="64"/>
      <c r="HW156" s="176">
        <v>17629.309999999998</v>
      </c>
      <c r="HX156" s="64"/>
      <c r="HY156" s="280">
        <f>IF(ISTEXT(EM156), VALUE(EM156), EM156)</f>
        <v>0</v>
      </c>
      <c r="HZ156" s="280">
        <f>IF(ISTEXT(EN156), VALUE(EN156), EN156)</f>
        <v>0</v>
      </c>
      <c r="IA156" s="280">
        <f>IF(ISTEXT(EO156), VALUE(EO156), EO156)</f>
        <v>0</v>
      </c>
      <c r="IB156" s="64" t="b">
        <f>HW156=FE156</f>
        <v>0</v>
      </c>
      <c r="IC156" s="64"/>
    </row>
    <row r="157" spans="1:237" s="106" customFormat="1" ht="22.5" customHeight="1" x14ac:dyDescent="0.25">
      <c r="A157" s="368" t="s">
        <v>3315</v>
      </c>
      <c r="B157" s="369" t="s">
        <v>3316</v>
      </c>
      <c r="C157" s="370" t="s">
        <v>3192</v>
      </c>
      <c r="D157" s="371" t="s">
        <v>3317</v>
      </c>
      <c r="E157" s="371" t="s">
        <v>3318</v>
      </c>
      <c r="F157" s="372" t="s">
        <v>3181</v>
      </c>
      <c r="G157" s="372" t="s">
        <v>3182</v>
      </c>
      <c r="H157" s="373" t="s">
        <v>2828</v>
      </c>
      <c r="I157" s="374" t="s">
        <v>2828</v>
      </c>
      <c r="J157" s="421" t="s">
        <v>3183</v>
      </c>
      <c r="K157" s="421" t="s">
        <v>3185</v>
      </c>
      <c r="L157" s="329">
        <f>CONTINUA!BV157</f>
        <v>0</v>
      </c>
      <c r="M157" s="329">
        <f>CONTINUA!BW157</f>
        <v>0</v>
      </c>
      <c r="N157" s="895"/>
      <c r="O157" s="896" t="s">
        <v>3434</v>
      </c>
      <c r="P157" s="897">
        <v>0</v>
      </c>
      <c r="Q157" s="400"/>
      <c r="R157" s="401"/>
      <c r="S157" s="400"/>
      <c r="T157" s="401"/>
      <c r="U157" s="400"/>
      <c r="V157" s="401"/>
      <c r="W157" s="400"/>
      <c r="X157" s="401"/>
      <c r="Y157" s="400"/>
      <c r="Z157" s="401"/>
      <c r="AA157" s="400"/>
      <c r="AB157" s="401"/>
      <c r="AC157" s="400"/>
      <c r="AD157" s="401"/>
      <c r="AE157" s="400"/>
      <c r="AF157" s="401"/>
      <c r="AG157" s="400"/>
      <c r="AH157" s="401"/>
      <c r="AI157" s="400"/>
      <c r="AJ157" s="401"/>
      <c r="AK157" s="400"/>
      <c r="AL157" s="401"/>
      <c r="AM157" s="400"/>
      <c r="AN157" s="401"/>
      <c r="AO157" s="400"/>
      <c r="AP157" s="401"/>
      <c r="AQ157" s="400"/>
      <c r="AR157" s="401"/>
      <c r="AS157" s="400"/>
      <c r="AT157" s="401"/>
      <c r="AU157" s="400"/>
      <c r="AV157" s="401"/>
      <c r="AW157" s="400"/>
      <c r="AX157" s="401"/>
      <c r="AY157" s="400"/>
      <c r="AZ157" s="401"/>
      <c r="BA157" s="400"/>
      <c r="BB157" s="401"/>
      <c r="BC157" s="400"/>
      <c r="BD157" s="401"/>
      <c r="BE157" s="400"/>
      <c r="BF157" s="401"/>
      <c r="BG157" s="400"/>
      <c r="BH157" s="401"/>
      <c r="BI157" s="400"/>
      <c r="BJ157" s="401"/>
      <c r="BK157" s="400"/>
      <c r="BL157" s="401"/>
      <c r="BM157" s="400"/>
      <c r="BN157" s="401"/>
      <c r="BO157" s="400"/>
      <c r="BP157" s="401"/>
      <c r="BQ157" s="400"/>
      <c r="BR157" s="401"/>
      <c r="BS157" s="400"/>
      <c r="BT157" s="401"/>
      <c r="BU157" s="400"/>
      <c r="BV157" s="401"/>
      <c r="BW157" s="400"/>
      <c r="BX157" s="401"/>
      <c r="BY157" s="400"/>
      <c r="BZ157" s="401"/>
      <c r="CA157" s="400"/>
      <c r="CB157" s="401"/>
      <c r="CC157" s="400"/>
      <c r="CD157" s="401"/>
      <c r="CE157" s="400"/>
      <c r="CF157" s="401"/>
      <c r="CG157" s="400"/>
      <c r="CH157" s="401"/>
      <c r="CI157" s="400"/>
      <c r="CJ157" s="401"/>
      <c r="CK157" s="400"/>
      <c r="CL157" s="401"/>
      <c r="CM157" s="400"/>
      <c r="CN157" s="401"/>
      <c r="CO157" s="400"/>
      <c r="CP157" s="401"/>
      <c r="CQ157" s="400"/>
      <c r="CR157" s="401"/>
      <c r="CS157" s="400"/>
      <c r="CT157" s="401"/>
      <c r="CU157" s="400"/>
      <c r="CV157" s="401"/>
      <c r="CW157" s="400"/>
      <c r="CX157" s="401"/>
      <c r="CY157" s="400"/>
      <c r="CZ157" s="401"/>
      <c r="DA157" s="400"/>
      <c r="DB157" s="401"/>
      <c r="DC157" s="400"/>
      <c r="DD157" s="401"/>
      <c r="DE157" s="400"/>
      <c r="DF157" s="401"/>
      <c r="DG157" s="400"/>
      <c r="DH157" s="401"/>
      <c r="DI157" s="400"/>
      <c r="DJ157" s="401"/>
      <c r="DK157" s="400"/>
      <c r="DL157" s="401"/>
      <c r="DM157" s="400"/>
      <c r="DN157" s="401"/>
      <c r="DO157" s="400"/>
      <c r="DP157" s="401"/>
      <c r="DQ157" s="400"/>
      <c r="DR157" s="401"/>
      <c r="DS157" s="400"/>
      <c r="DT157" s="401"/>
      <c r="DU157" s="400"/>
      <c r="DV157" s="401"/>
      <c r="DW157" s="400"/>
      <c r="DX157" s="401"/>
      <c r="DY157" s="400"/>
      <c r="DZ157" s="401"/>
      <c r="EA157" s="400"/>
      <c r="EB157" s="401"/>
      <c r="EC157" s="400"/>
      <c r="ED157" s="401"/>
      <c r="EE157" s="400"/>
      <c r="EF157" s="401"/>
      <c r="EG157" s="400"/>
      <c r="EH157" s="401"/>
      <c r="EI157" s="400"/>
      <c r="EJ157" s="447"/>
      <c r="EK157" s="511"/>
      <c r="EL157" s="514"/>
      <c r="EM157" s="448"/>
      <c r="EN157" s="344"/>
      <c r="EO157" s="345"/>
      <c r="EP157" s="171">
        <f t="shared" si="168"/>
        <v>0</v>
      </c>
      <c r="EQ157" s="171">
        <f t="shared" si="169"/>
        <v>0</v>
      </c>
      <c r="ER157" s="171">
        <f t="shared" si="170"/>
        <v>0</v>
      </c>
      <c r="ES157" s="171">
        <f t="shared" si="171"/>
        <v>0</v>
      </c>
      <c r="ET157" s="171">
        <f t="shared" si="172"/>
        <v>0</v>
      </c>
      <c r="EU157" s="171">
        <f t="shared" si="173"/>
        <v>0</v>
      </c>
      <c r="EV157" s="172">
        <f t="shared" si="174"/>
        <v>0</v>
      </c>
      <c r="EW157" s="173"/>
      <c r="EX157" s="248">
        <f t="shared" si="191"/>
        <v>0</v>
      </c>
      <c r="EY157" s="174">
        <f>(L157*regular)+(M157*Cadeirantee)</f>
        <v>0</v>
      </c>
      <c r="EZ157" s="249">
        <f>SUMIF(FG157:GJ157,"&gt;0")</f>
        <v>0</v>
      </c>
      <c r="FA157" s="249">
        <f>SUMIF(FG157:GJ157,"&lt;0")+SUMIF(GN157:HP157,"&lt;0")</f>
        <v>0</v>
      </c>
      <c r="FB157" s="174">
        <v>0</v>
      </c>
      <c r="FC157" s="126">
        <f>N157*km*'VALORES TABELA'!$B$13</f>
        <v>0</v>
      </c>
      <c r="FD157" s="250">
        <f t="shared" ref="FD157:FD160" si="192">GL157</f>
        <v>0</v>
      </c>
      <c r="FE157" s="105"/>
      <c r="FF157" s="119"/>
      <c r="FG157" s="119"/>
      <c r="FH157" s="119"/>
      <c r="FI157" s="119"/>
      <c r="FJ157" s="119"/>
      <c r="FK157" s="119"/>
      <c r="FL157" s="119"/>
      <c r="FM157" s="119"/>
      <c r="FN157" s="119"/>
      <c r="FO157" s="119"/>
      <c r="FP157" s="119"/>
      <c r="FQ157" s="119"/>
      <c r="FR157" s="119"/>
      <c r="FS157" s="119"/>
      <c r="FT157" s="119"/>
      <c r="FU157" s="119"/>
      <c r="FV157" s="119"/>
      <c r="FW157" s="119"/>
      <c r="FX157" s="119"/>
      <c r="FY157" s="119"/>
      <c r="FZ157" s="119"/>
      <c r="GA157" s="119"/>
      <c r="GB157" s="119"/>
      <c r="GC157" s="119"/>
      <c r="GD157" s="119"/>
      <c r="GE157" s="119"/>
      <c r="GF157" s="119"/>
      <c r="GG157" s="119"/>
      <c r="GH157" s="119"/>
      <c r="GI157" s="119"/>
      <c r="GJ157" s="119"/>
      <c r="GK157" s="251"/>
      <c r="GL157" s="103">
        <f t="shared" si="175"/>
        <v>0</v>
      </c>
      <c r="GM157" s="124"/>
      <c r="GN157" s="104"/>
      <c r="GO157" s="104"/>
      <c r="GP157" s="104"/>
      <c r="GQ157" s="104"/>
      <c r="GR157" s="104"/>
      <c r="GS157" s="104"/>
      <c r="GT157" s="104"/>
      <c r="GU157" s="104"/>
      <c r="GV157" s="104"/>
      <c r="GW157" s="104"/>
      <c r="GX157" s="104"/>
      <c r="GY157" s="104"/>
      <c r="GZ157" s="104"/>
      <c r="HA157" s="104"/>
      <c r="HB157" s="104"/>
      <c r="HC157" s="104"/>
      <c r="HD157" s="104"/>
      <c r="HE157" s="104"/>
      <c r="HF157" s="104"/>
      <c r="HG157" s="104"/>
      <c r="HH157" s="104"/>
      <c r="HI157" s="104"/>
      <c r="HJ157" s="104"/>
      <c r="HK157" s="104"/>
      <c r="HL157" s="104"/>
      <c r="HM157" s="104"/>
      <c r="HN157" s="104"/>
      <c r="HO157" s="104"/>
      <c r="HP157" s="104"/>
      <c r="HQ157" s="64"/>
      <c r="HR157" s="64"/>
      <c r="HS157" s="64"/>
      <c r="HT157" s="64"/>
      <c r="HU157" s="64"/>
      <c r="HV157" s="64"/>
      <c r="HW157" s="105"/>
      <c r="HX157" s="64"/>
      <c r="HY157" s="280">
        <f t="shared" ref="HY157:HY160" si="193">IF(ISTEXT(EM157), VALUE(EM157), EM157)</f>
        <v>0</v>
      </c>
      <c r="HZ157" s="280">
        <f t="shared" ref="HZ157:HZ160" si="194">IF(ISTEXT(EN157), VALUE(EN157), EN157)</f>
        <v>0</v>
      </c>
      <c r="IA157" s="280">
        <f t="shared" ref="IA157:IA160" si="195">IF(ISTEXT(EO157), VALUE(EO157), EO157)</f>
        <v>0</v>
      </c>
      <c r="IB157" s="64"/>
      <c r="IC157" s="64"/>
    </row>
    <row r="158" spans="1:237" s="106" customFormat="1" ht="22.5" customHeight="1" x14ac:dyDescent="0.25">
      <c r="A158" s="368" t="s">
        <v>3315</v>
      </c>
      <c r="B158" s="369" t="s">
        <v>3316</v>
      </c>
      <c r="C158" s="375" t="s">
        <v>3192</v>
      </c>
      <c r="D158" s="371" t="s">
        <v>3317</v>
      </c>
      <c r="E158" s="371" t="s">
        <v>3318</v>
      </c>
      <c r="F158" s="376" t="s">
        <v>3181</v>
      </c>
      <c r="G158" s="376" t="s">
        <v>3182</v>
      </c>
      <c r="H158" s="373" t="s">
        <v>2828</v>
      </c>
      <c r="I158" s="374" t="s">
        <v>2828</v>
      </c>
      <c r="J158" s="421" t="s">
        <v>3183</v>
      </c>
      <c r="K158" s="422" t="s">
        <v>3186</v>
      </c>
      <c r="L158" s="329">
        <f>CONTINUA!BV158</f>
        <v>0</v>
      </c>
      <c r="M158" s="329">
        <f>CONTINUA!BW158</f>
        <v>0</v>
      </c>
      <c r="N158" s="895"/>
      <c r="O158" s="896" t="s">
        <v>3434</v>
      </c>
      <c r="P158" s="897">
        <v>0</v>
      </c>
      <c r="Q158" s="400">
        <v>6</v>
      </c>
      <c r="R158" s="401"/>
      <c r="S158" s="400"/>
      <c r="T158" s="401"/>
      <c r="U158" s="400"/>
      <c r="V158" s="401"/>
      <c r="W158" s="400"/>
      <c r="X158" s="401"/>
      <c r="Y158" s="400"/>
      <c r="Z158" s="401"/>
      <c r="AA158" s="400"/>
      <c r="AB158" s="401"/>
      <c r="AC158" s="400"/>
      <c r="AD158" s="401"/>
      <c r="AE158" s="400"/>
      <c r="AF158" s="401"/>
      <c r="AG158" s="400"/>
      <c r="AH158" s="401"/>
      <c r="AI158" s="400"/>
      <c r="AJ158" s="401"/>
      <c r="AK158" s="400"/>
      <c r="AL158" s="401"/>
      <c r="AM158" s="400"/>
      <c r="AN158" s="401"/>
      <c r="AO158" s="400"/>
      <c r="AP158" s="401"/>
      <c r="AQ158" s="400"/>
      <c r="AR158" s="401"/>
      <c r="AS158" s="400"/>
      <c r="AT158" s="401"/>
      <c r="AU158" s="400"/>
      <c r="AV158" s="401"/>
      <c r="AW158" s="400"/>
      <c r="AX158" s="401"/>
      <c r="AY158" s="400"/>
      <c r="AZ158" s="401"/>
      <c r="BA158" s="400"/>
      <c r="BB158" s="401"/>
      <c r="BC158" s="400"/>
      <c r="BD158" s="401"/>
      <c r="BE158" s="400"/>
      <c r="BF158" s="401"/>
      <c r="BG158" s="400"/>
      <c r="BH158" s="401"/>
      <c r="BI158" s="400"/>
      <c r="BJ158" s="401"/>
      <c r="BK158" s="400"/>
      <c r="BL158" s="401"/>
      <c r="BM158" s="400"/>
      <c r="BN158" s="401"/>
      <c r="BO158" s="400"/>
      <c r="BP158" s="401"/>
      <c r="BQ158" s="400"/>
      <c r="BR158" s="401"/>
      <c r="BS158" s="400"/>
      <c r="BT158" s="401"/>
      <c r="BU158" s="400"/>
      <c r="BV158" s="401"/>
      <c r="BW158" s="400"/>
      <c r="BX158" s="401"/>
      <c r="BY158" s="400"/>
      <c r="BZ158" s="401"/>
      <c r="CA158" s="400"/>
      <c r="CB158" s="401"/>
      <c r="CC158" s="400"/>
      <c r="CD158" s="401"/>
      <c r="CE158" s="400"/>
      <c r="CF158" s="401"/>
      <c r="CG158" s="400"/>
      <c r="CH158" s="401"/>
      <c r="CI158" s="400"/>
      <c r="CJ158" s="401"/>
      <c r="CK158" s="400"/>
      <c r="CL158" s="401"/>
      <c r="CM158" s="400"/>
      <c r="CN158" s="401"/>
      <c r="CO158" s="400"/>
      <c r="CP158" s="401"/>
      <c r="CQ158" s="400"/>
      <c r="CR158" s="401"/>
      <c r="CS158" s="400"/>
      <c r="CT158" s="401"/>
      <c r="CU158" s="400"/>
      <c r="CV158" s="401"/>
      <c r="CW158" s="400"/>
      <c r="CX158" s="401"/>
      <c r="CY158" s="400"/>
      <c r="CZ158" s="401"/>
      <c r="DA158" s="400"/>
      <c r="DB158" s="401"/>
      <c r="DC158" s="400"/>
      <c r="DD158" s="401"/>
      <c r="DE158" s="400"/>
      <c r="DF158" s="401"/>
      <c r="DG158" s="400"/>
      <c r="DH158" s="401"/>
      <c r="DI158" s="400"/>
      <c r="DJ158" s="401"/>
      <c r="DK158" s="400"/>
      <c r="DL158" s="401"/>
      <c r="DM158" s="400"/>
      <c r="DN158" s="401"/>
      <c r="DO158" s="400"/>
      <c r="DP158" s="401"/>
      <c r="DQ158" s="400"/>
      <c r="DR158" s="401"/>
      <c r="DS158" s="400"/>
      <c r="DT158" s="401"/>
      <c r="DU158" s="400"/>
      <c r="DV158" s="401"/>
      <c r="DW158" s="400"/>
      <c r="DX158" s="401"/>
      <c r="DY158" s="400"/>
      <c r="DZ158" s="401"/>
      <c r="EA158" s="400"/>
      <c r="EB158" s="401"/>
      <c r="EC158" s="400"/>
      <c r="ED158" s="401"/>
      <c r="EE158" s="400"/>
      <c r="EF158" s="401"/>
      <c r="EG158" s="400"/>
      <c r="EH158" s="401"/>
      <c r="EI158" s="400"/>
      <c r="EJ158" s="447"/>
      <c r="EK158" s="511"/>
      <c r="EL158" s="514"/>
      <c r="EM158" s="448"/>
      <c r="EN158" s="344"/>
      <c r="EO158" s="345"/>
      <c r="EP158" s="171">
        <f t="shared" si="168"/>
        <v>6</v>
      </c>
      <c r="EQ158" s="171">
        <f t="shared" si="169"/>
        <v>0</v>
      </c>
      <c r="ER158" s="171">
        <f t="shared" si="170"/>
        <v>0</v>
      </c>
      <c r="ES158" s="171">
        <f t="shared" si="171"/>
        <v>0</v>
      </c>
      <c r="ET158" s="171">
        <f t="shared" si="172"/>
        <v>0</v>
      </c>
      <c r="EU158" s="171">
        <f t="shared" si="173"/>
        <v>0</v>
      </c>
      <c r="EV158" s="172">
        <f t="shared" si="174"/>
        <v>6</v>
      </c>
      <c r="EW158" s="125"/>
      <c r="EX158" s="248">
        <f t="shared" si="191"/>
        <v>0</v>
      </c>
      <c r="EY158" s="174">
        <f>(L158*regular)+(M158*Cadeirantee)</f>
        <v>0</v>
      </c>
      <c r="EZ158" s="249">
        <f>SUMIF(FG158:GJ158,"&gt;0")</f>
        <v>0</v>
      </c>
      <c r="FA158" s="249">
        <f>SUMIF(FG158:GJ158,"&lt;0")+SUMIF(GN158:HP158,"&lt;0")</f>
        <v>0</v>
      </c>
      <c r="FB158" s="174">
        <v>0</v>
      </c>
      <c r="FC158" s="126">
        <f>N158*km*'VALORES TABELA'!$B$13</f>
        <v>0</v>
      </c>
      <c r="FD158" s="250">
        <f t="shared" si="192"/>
        <v>0</v>
      </c>
      <c r="FE158" s="105"/>
      <c r="FF158" s="108"/>
      <c r="FG158" s="108"/>
      <c r="FH158" s="108"/>
      <c r="FI158" s="108"/>
      <c r="FJ158" s="108"/>
      <c r="FK158" s="108"/>
      <c r="FL158" s="108"/>
      <c r="FM158" s="108"/>
      <c r="FN158" s="108"/>
      <c r="FO158" s="108"/>
      <c r="FP158" s="108"/>
      <c r="FQ158" s="108"/>
      <c r="FR158" s="108"/>
      <c r="FS158" s="108"/>
      <c r="FT158" s="108"/>
      <c r="FU158" s="108"/>
      <c r="FV158" s="108"/>
      <c r="FW158" s="108"/>
      <c r="FX158" s="108"/>
      <c r="FY158" s="108"/>
      <c r="FZ158" s="108"/>
      <c r="GA158" s="108"/>
      <c r="GB158" s="108"/>
      <c r="GC158" s="108"/>
      <c r="GD158" s="108"/>
      <c r="GE158" s="108"/>
      <c r="GF158" s="108"/>
      <c r="GG158" s="108"/>
      <c r="GH158" s="108"/>
      <c r="GI158" s="108"/>
      <c r="GJ158" s="108"/>
      <c r="GK158" s="251"/>
      <c r="GL158" s="103">
        <f t="shared" si="175"/>
        <v>0</v>
      </c>
      <c r="GM158" s="124"/>
      <c r="GN158" s="104"/>
      <c r="GO158" s="104"/>
      <c r="GP158" s="104"/>
      <c r="GQ158" s="104"/>
      <c r="GR158" s="104"/>
      <c r="GS158" s="104"/>
      <c r="GT158" s="104"/>
      <c r="GU158" s="104"/>
      <c r="GV158" s="104"/>
      <c r="GW158" s="104"/>
      <c r="GX158" s="104"/>
      <c r="GY158" s="104"/>
      <c r="GZ158" s="104"/>
      <c r="HA158" s="104"/>
      <c r="HB158" s="104"/>
      <c r="HC158" s="104"/>
      <c r="HD158" s="104"/>
      <c r="HE158" s="104"/>
      <c r="HF158" s="104"/>
      <c r="HG158" s="104"/>
      <c r="HH158" s="104"/>
      <c r="HI158" s="104"/>
      <c r="HJ158" s="104"/>
      <c r="HK158" s="104"/>
      <c r="HL158" s="104"/>
      <c r="HM158" s="104"/>
      <c r="HN158" s="104"/>
      <c r="HO158" s="104"/>
      <c r="HP158" s="104"/>
      <c r="HQ158" s="64"/>
      <c r="HR158" s="64"/>
      <c r="HS158" s="64"/>
      <c r="HT158" s="64"/>
      <c r="HU158" s="64"/>
      <c r="HV158" s="64"/>
      <c r="HW158" s="105"/>
      <c r="HX158" s="64"/>
      <c r="HY158" s="280">
        <f t="shared" si="193"/>
        <v>0</v>
      </c>
      <c r="HZ158" s="280">
        <f t="shared" si="194"/>
        <v>0</v>
      </c>
      <c r="IA158" s="280">
        <f t="shared" si="195"/>
        <v>0</v>
      </c>
      <c r="IB158" s="64"/>
      <c r="IC158" s="64"/>
    </row>
    <row r="159" spans="1:237" s="106" customFormat="1" ht="22.5" customHeight="1" x14ac:dyDescent="0.25">
      <c r="A159" s="368" t="s">
        <v>3315</v>
      </c>
      <c r="B159" s="369" t="s">
        <v>3316</v>
      </c>
      <c r="C159" s="375" t="s">
        <v>3192</v>
      </c>
      <c r="D159" s="371" t="s">
        <v>3317</v>
      </c>
      <c r="E159" s="371" t="s">
        <v>3318</v>
      </c>
      <c r="F159" s="376" t="s">
        <v>3181</v>
      </c>
      <c r="G159" s="376" t="s">
        <v>3182</v>
      </c>
      <c r="H159" s="373" t="s">
        <v>2828</v>
      </c>
      <c r="I159" s="374" t="s">
        <v>2828</v>
      </c>
      <c r="J159" s="421" t="s">
        <v>3183</v>
      </c>
      <c r="K159" s="423" t="s">
        <v>3187</v>
      </c>
      <c r="L159" s="329">
        <f>CONTINUA!BV159</f>
        <v>0</v>
      </c>
      <c r="M159" s="329">
        <f>CONTINUA!BW159</f>
        <v>0</v>
      </c>
      <c r="N159" s="895"/>
      <c r="O159" s="896" t="s">
        <v>3434</v>
      </c>
      <c r="P159" s="897">
        <v>0</v>
      </c>
      <c r="Q159" s="400"/>
      <c r="R159" s="401"/>
      <c r="S159" s="400"/>
      <c r="T159" s="401"/>
      <c r="U159" s="400"/>
      <c r="V159" s="401"/>
      <c r="W159" s="400"/>
      <c r="X159" s="401"/>
      <c r="Y159" s="400"/>
      <c r="Z159" s="401"/>
      <c r="AA159" s="400"/>
      <c r="AB159" s="401"/>
      <c r="AC159" s="400"/>
      <c r="AD159" s="401"/>
      <c r="AE159" s="400"/>
      <c r="AF159" s="401"/>
      <c r="AG159" s="400"/>
      <c r="AH159" s="401"/>
      <c r="AI159" s="400"/>
      <c r="AJ159" s="401"/>
      <c r="AK159" s="400"/>
      <c r="AL159" s="401"/>
      <c r="AM159" s="400"/>
      <c r="AN159" s="401"/>
      <c r="AO159" s="400"/>
      <c r="AP159" s="401"/>
      <c r="AQ159" s="400"/>
      <c r="AR159" s="401"/>
      <c r="AS159" s="400"/>
      <c r="AT159" s="401"/>
      <c r="AU159" s="400"/>
      <c r="AV159" s="401"/>
      <c r="AW159" s="400"/>
      <c r="AX159" s="401"/>
      <c r="AY159" s="400"/>
      <c r="AZ159" s="401"/>
      <c r="BA159" s="400"/>
      <c r="BB159" s="401"/>
      <c r="BC159" s="400"/>
      <c r="BD159" s="401"/>
      <c r="BE159" s="400"/>
      <c r="BF159" s="401"/>
      <c r="BG159" s="400"/>
      <c r="BH159" s="401"/>
      <c r="BI159" s="400"/>
      <c r="BJ159" s="401"/>
      <c r="BK159" s="400"/>
      <c r="BL159" s="401"/>
      <c r="BM159" s="400"/>
      <c r="BN159" s="401"/>
      <c r="BO159" s="400"/>
      <c r="BP159" s="401"/>
      <c r="BQ159" s="400"/>
      <c r="BR159" s="401"/>
      <c r="BS159" s="400"/>
      <c r="BT159" s="401"/>
      <c r="BU159" s="400"/>
      <c r="BV159" s="401"/>
      <c r="BW159" s="400"/>
      <c r="BX159" s="401"/>
      <c r="BY159" s="400"/>
      <c r="BZ159" s="401"/>
      <c r="CA159" s="400"/>
      <c r="CB159" s="401"/>
      <c r="CC159" s="400"/>
      <c r="CD159" s="401"/>
      <c r="CE159" s="400"/>
      <c r="CF159" s="401"/>
      <c r="CG159" s="400"/>
      <c r="CH159" s="401"/>
      <c r="CI159" s="400"/>
      <c r="CJ159" s="401"/>
      <c r="CK159" s="400"/>
      <c r="CL159" s="401"/>
      <c r="CM159" s="400"/>
      <c r="CN159" s="401"/>
      <c r="CO159" s="400"/>
      <c r="CP159" s="401"/>
      <c r="CQ159" s="400"/>
      <c r="CR159" s="401"/>
      <c r="CS159" s="400"/>
      <c r="CT159" s="401"/>
      <c r="CU159" s="400"/>
      <c r="CV159" s="401"/>
      <c r="CW159" s="400"/>
      <c r="CX159" s="401"/>
      <c r="CY159" s="400"/>
      <c r="CZ159" s="401"/>
      <c r="DA159" s="400"/>
      <c r="DB159" s="401"/>
      <c r="DC159" s="400"/>
      <c r="DD159" s="401"/>
      <c r="DE159" s="400"/>
      <c r="DF159" s="401"/>
      <c r="DG159" s="400"/>
      <c r="DH159" s="401"/>
      <c r="DI159" s="400"/>
      <c r="DJ159" s="401"/>
      <c r="DK159" s="400"/>
      <c r="DL159" s="401"/>
      <c r="DM159" s="400"/>
      <c r="DN159" s="401"/>
      <c r="DO159" s="400"/>
      <c r="DP159" s="401"/>
      <c r="DQ159" s="400"/>
      <c r="DR159" s="401"/>
      <c r="DS159" s="400"/>
      <c r="DT159" s="401"/>
      <c r="DU159" s="400"/>
      <c r="DV159" s="401"/>
      <c r="DW159" s="400"/>
      <c r="DX159" s="401"/>
      <c r="DY159" s="400"/>
      <c r="DZ159" s="401"/>
      <c r="EA159" s="400"/>
      <c r="EB159" s="401"/>
      <c r="EC159" s="400"/>
      <c r="ED159" s="401"/>
      <c r="EE159" s="400"/>
      <c r="EF159" s="401"/>
      <c r="EG159" s="400"/>
      <c r="EH159" s="401"/>
      <c r="EI159" s="400"/>
      <c r="EJ159" s="447"/>
      <c r="EK159" s="511"/>
      <c r="EL159" s="514"/>
      <c r="EM159" s="448"/>
      <c r="EN159" s="344"/>
      <c r="EO159" s="345"/>
      <c r="EP159" s="171">
        <f t="shared" si="168"/>
        <v>0</v>
      </c>
      <c r="EQ159" s="171">
        <f t="shared" si="169"/>
        <v>0</v>
      </c>
      <c r="ER159" s="171">
        <f t="shared" si="170"/>
        <v>0</v>
      </c>
      <c r="ES159" s="171">
        <f t="shared" si="171"/>
        <v>0</v>
      </c>
      <c r="ET159" s="171">
        <f t="shared" si="172"/>
        <v>0</v>
      </c>
      <c r="EU159" s="171">
        <f t="shared" si="173"/>
        <v>0</v>
      </c>
      <c r="EV159" s="172">
        <f t="shared" si="174"/>
        <v>0</v>
      </c>
      <c r="EW159" s="127"/>
      <c r="EX159" s="248">
        <f t="shared" si="191"/>
        <v>0</v>
      </c>
      <c r="EY159" s="174">
        <f>(L159*regular)+(M159*Cadeirantee)</f>
        <v>0</v>
      </c>
      <c r="EZ159" s="249">
        <f>SUMIF(FG159:GJ159,"&gt;0")</f>
        <v>0</v>
      </c>
      <c r="FA159" s="249">
        <f>SUMIF(FG159:GJ159,"&lt;0")+SUMIF(GN159:HP159,"&lt;0")</f>
        <v>0</v>
      </c>
      <c r="FB159" s="174">
        <v>0</v>
      </c>
      <c r="FC159" s="126">
        <f>N159*km*'VALORES TABELA'!$B$13</f>
        <v>0</v>
      </c>
      <c r="FD159" s="250">
        <f t="shared" si="192"/>
        <v>0</v>
      </c>
      <c r="FE159" s="105"/>
      <c r="FF159" s="118"/>
      <c r="FG159" s="118"/>
      <c r="FH159" s="118"/>
      <c r="FI159" s="118"/>
      <c r="FJ159" s="118"/>
      <c r="FK159" s="118"/>
      <c r="FL159" s="118"/>
      <c r="FM159" s="118"/>
      <c r="FN159" s="118"/>
      <c r="FO159" s="118"/>
      <c r="FP159" s="118"/>
      <c r="FQ159" s="118"/>
      <c r="FR159" s="118"/>
      <c r="FS159" s="118"/>
      <c r="FT159" s="118"/>
      <c r="FU159" s="118"/>
      <c r="FV159" s="118"/>
      <c r="FW159" s="118"/>
      <c r="FX159" s="118"/>
      <c r="FY159" s="118"/>
      <c r="FZ159" s="118"/>
      <c r="GA159" s="118"/>
      <c r="GB159" s="118"/>
      <c r="GC159" s="118"/>
      <c r="GD159" s="118"/>
      <c r="GE159" s="118"/>
      <c r="GF159" s="118"/>
      <c r="GG159" s="118"/>
      <c r="GH159" s="118"/>
      <c r="GI159" s="118"/>
      <c r="GJ159" s="118"/>
      <c r="GK159" s="252"/>
      <c r="GL159" s="103">
        <f t="shared" si="175"/>
        <v>0</v>
      </c>
      <c r="GM159" s="124"/>
      <c r="GN159" s="104"/>
      <c r="GO159" s="104"/>
      <c r="GP159" s="104"/>
      <c r="GQ159" s="104"/>
      <c r="GR159" s="104"/>
      <c r="GS159" s="104"/>
      <c r="GT159" s="104"/>
      <c r="GU159" s="104"/>
      <c r="GV159" s="104"/>
      <c r="GW159" s="104"/>
      <c r="GX159" s="104"/>
      <c r="GY159" s="104"/>
      <c r="GZ159" s="104"/>
      <c r="HA159" s="104"/>
      <c r="HB159" s="104"/>
      <c r="HC159" s="104"/>
      <c r="HD159" s="104"/>
      <c r="HE159" s="104"/>
      <c r="HF159" s="104"/>
      <c r="HG159" s="104"/>
      <c r="HH159" s="104"/>
      <c r="HI159" s="104"/>
      <c r="HJ159" s="104"/>
      <c r="HK159" s="104"/>
      <c r="HL159" s="104"/>
      <c r="HM159" s="104"/>
      <c r="HN159" s="104"/>
      <c r="HO159" s="104"/>
      <c r="HP159" s="104"/>
      <c r="HQ159" s="64"/>
      <c r="HR159" s="65"/>
      <c r="HS159" s="65"/>
      <c r="HT159" s="65"/>
      <c r="HU159" s="65"/>
      <c r="HV159" s="65"/>
      <c r="HW159" s="105"/>
      <c r="HX159" s="65"/>
      <c r="HY159" s="280">
        <f t="shared" si="193"/>
        <v>0</v>
      </c>
      <c r="HZ159" s="280">
        <f t="shared" si="194"/>
        <v>0</v>
      </c>
      <c r="IA159" s="280">
        <f t="shared" si="195"/>
        <v>0</v>
      </c>
      <c r="IB159" s="65"/>
      <c r="IC159" s="65"/>
    </row>
    <row r="160" spans="1:237" s="106" customFormat="1" ht="22.5" customHeight="1" thickBot="1" x14ac:dyDescent="0.3">
      <c r="A160" s="377" t="s">
        <v>3315</v>
      </c>
      <c r="B160" s="378" t="s">
        <v>3316</v>
      </c>
      <c r="C160" s="379" t="s">
        <v>3192</v>
      </c>
      <c r="D160" s="380" t="s">
        <v>3317</v>
      </c>
      <c r="E160" s="380" t="s">
        <v>3318</v>
      </c>
      <c r="F160" s="381" t="s">
        <v>3181</v>
      </c>
      <c r="G160" s="381" t="s">
        <v>3182</v>
      </c>
      <c r="H160" s="382" t="s">
        <v>2828</v>
      </c>
      <c r="I160" s="383" t="s">
        <v>2828</v>
      </c>
      <c r="J160" s="421" t="s">
        <v>3183</v>
      </c>
      <c r="K160" s="424" t="s">
        <v>60</v>
      </c>
      <c r="L160" s="329">
        <f>CONTINUA!BV160</f>
        <v>0</v>
      </c>
      <c r="M160" s="329">
        <f>CONTINUA!BW160</f>
        <v>0</v>
      </c>
      <c r="N160" s="895"/>
      <c r="O160" s="896" t="s">
        <v>3434</v>
      </c>
      <c r="P160" s="897">
        <v>0</v>
      </c>
      <c r="Q160" s="400"/>
      <c r="R160" s="401"/>
      <c r="S160" s="400"/>
      <c r="T160" s="401"/>
      <c r="U160" s="400"/>
      <c r="V160" s="401"/>
      <c r="W160" s="400"/>
      <c r="X160" s="401"/>
      <c r="Y160" s="400"/>
      <c r="Z160" s="401"/>
      <c r="AA160" s="400"/>
      <c r="AB160" s="401"/>
      <c r="AC160" s="400"/>
      <c r="AD160" s="401"/>
      <c r="AE160" s="400"/>
      <c r="AF160" s="401"/>
      <c r="AG160" s="400"/>
      <c r="AH160" s="401"/>
      <c r="AI160" s="400"/>
      <c r="AJ160" s="401"/>
      <c r="AK160" s="400"/>
      <c r="AL160" s="401"/>
      <c r="AM160" s="400"/>
      <c r="AN160" s="401"/>
      <c r="AO160" s="400"/>
      <c r="AP160" s="401"/>
      <c r="AQ160" s="400"/>
      <c r="AR160" s="401"/>
      <c r="AS160" s="400"/>
      <c r="AT160" s="401"/>
      <c r="AU160" s="400"/>
      <c r="AV160" s="401"/>
      <c r="AW160" s="400"/>
      <c r="AX160" s="401"/>
      <c r="AY160" s="400"/>
      <c r="AZ160" s="401"/>
      <c r="BA160" s="400"/>
      <c r="BB160" s="401"/>
      <c r="BC160" s="400"/>
      <c r="BD160" s="401"/>
      <c r="BE160" s="400"/>
      <c r="BF160" s="401"/>
      <c r="BG160" s="400"/>
      <c r="BH160" s="401"/>
      <c r="BI160" s="400"/>
      <c r="BJ160" s="401"/>
      <c r="BK160" s="400"/>
      <c r="BL160" s="401"/>
      <c r="BM160" s="400"/>
      <c r="BN160" s="401"/>
      <c r="BO160" s="400"/>
      <c r="BP160" s="401"/>
      <c r="BQ160" s="400"/>
      <c r="BR160" s="401"/>
      <c r="BS160" s="400"/>
      <c r="BT160" s="401"/>
      <c r="BU160" s="400"/>
      <c r="BV160" s="401"/>
      <c r="BW160" s="400"/>
      <c r="BX160" s="401"/>
      <c r="BY160" s="400"/>
      <c r="BZ160" s="401"/>
      <c r="CA160" s="400"/>
      <c r="CB160" s="401"/>
      <c r="CC160" s="400"/>
      <c r="CD160" s="401"/>
      <c r="CE160" s="400"/>
      <c r="CF160" s="401"/>
      <c r="CG160" s="400"/>
      <c r="CH160" s="401"/>
      <c r="CI160" s="400"/>
      <c r="CJ160" s="401"/>
      <c r="CK160" s="400"/>
      <c r="CL160" s="401"/>
      <c r="CM160" s="400"/>
      <c r="CN160" s="401"/>
      <c r="CO160" s="400"/>
      <c r="CP160" s="401"/>
      <c r="CQ160" s="400"/>
      <c r="CR160" s="401"/>
      <c r="CS160" s="400"/>
      <c r="CT160" s="401"/>
      <c r="CU160" s="400"/>
      <c r="CV160" s="401"/>
      <c r="CW160" s="400"/>
      <c r="CX160" s="401"/>
      <c r="CY160" s="400"/>
      <c r="CZ160" s="401"/>
      <c r="DA160" s="400"/>
      <c r="DB160" s="401"/>
      <c r="DC160" s="400"/>
      <c r="DD160" s="401"/>
      <c r="DE160" s="400"/>
      <c r="DF160" s="401"/>
      <c r="DG160" s="400"/>
      <c r="DH160" s="401"/>
      <c r="DI160" s="400"/>
      <c r="DJ160" s="401"/>
      <c r="DK160" s="400"/>
      <c r="DL160" s="401"/>
      <c r="DM160" s="400"/>
      <c r="DN160" s="401"/>
      <c r="DO160" s="400"/>
      <c r="DP160" s="401"/>
      <c r="DQ160" s="400"/>
      <c r="DR160" s="401"/>
      <c r="DS160" s="400"/>
      <c r="DT160" s="401"/>
      <c r="DU160" s="400"/>
      <c r="DV160" s="401"/>
      <c r="DW160" s="400"/>
      <c r="DX160" s="401"/>
      <c r="DY160" s="400"/>
      <c r="DZ160" s="401"/>
      <c r="EA160" s="400"/>
      <c r="EB160" s="401"/>
      <c r="EC160" s="400"/>
      <c r="ED160" s="401"/>
      <c r="EE160" s="400"/>
      <c r="EF160" s="401"/>
      <c r="EG160" s="400"/>
      <c r="EH160" s="401"/>
      <c r="EI160" s="400"/>
      <c r="EJ160" s="447"/>
      <c r="EK160" s="512"/>
      <c r="EL160" s="515"/>
      <c r="EM160" s="450"/>
      <c r="EN160" s="348"/>
      <c r="EO160" s="348"/>
      <c r="EP160" s="179">
        <f t="shared" si="168"/>
        <v>0</v>
      </c>
      <c r="EQ160" s="179">
        <f t="shared" si="169"/>
        <v>0</v>
      </c>
      <c r="ER160" s="179">
        <f t="shared" si="170"/>
        <v>0</v>
      </c>
      <c r="ES160" s="179">
        <f t="shared" si="171"/>
        <v>0</v>
      </c>
      <c r="ET160" s="179">
        <f t="shared" si="172"/>
        <v>0</v>
      </c>
      <c r="EU160" s="179">
        <f t="shared" si="173"/>
        <v>0</v>
      </c>
      <c r="EV160" s="172">
        <f t="shared" si="174"/>
        <v>0</v>
      </c>
      <c r="EW160" s="253"/>
      <c r="EX160" s="254">
        <v>0</v>
      </c>
      <c r="EY160" s="180">
        <v>0</v>
      </c>
      <c r="EZ160" s="255">
        <v>0</v>
      </c>
      <c r="FA160" s="255">
        <v>0</v>
      </c>
      <c r="FB160" s="180">
        <f>SUM(FF160:GI160)/2</f>
        <v>0</v>
      </c>
      <c r="FC160" s="256">
        <f>N160*km*'VALORES TABELA'!$B$13</f>
        <v>0</v>
      </c>
      <c r="FD160" s="250">
        <f t="shared" si="192"/>
        <v>0</v>
      </c>
      <c r="FE160" s="257"/>
      <c r="FF160" s="181">
        <f>((Q160+S160)*Percapita)+((R160+T160)*Cadeirante)</f>
        <v>0</v>
      </c>
      <c r="FG160" s="181">
        <f>((U160+W160)*Percapita/30*FG$4)+((V160+X160)*Cadeirante/30*FG$4)</f>
        <v>0</v>
      </c>
      <c r="FH160" s="181">
        <f>((Y160+AA160)*Percapita/30*FH$4)+((Z160+AB160)*Cadeirante/30*FH$4)</f>
        <v>0</v>
      </c>
      <c r="FI160" s="181">
        <f>((AC160+AE160)*Percapita/30*FI$4)+((AD160+AF160)*Cadeirante/30*FI$4)</f>
        <v>0</v>
      </c>
      <c r="FJ160" s="181">
        <f>((AG160+AI160)*Percapita/30*FJ$4)+((AH160+AJ160)*Cadeirante/30*FJ$4)</f>
        <v>0</v>
      </c>
      <c r="FK160" s="181">
        <f>((AK160+AM160)*Percapita/30*FK$4)+((AL160+AN160)*Cadeirante/30*FK$4)</f>
        <v>0</v>
      </c>
      <c r="FL160" s="181">
        <f>((AO160+AQ160)*Percapita/30*FL$4)+((AP160+AR160)*Cadeirante/30*FL$4)</f>
        <v>0</v>
      </c>
      <c r="FM160" s="181">
        <f>((AS160+AU160)*Percapita/30*FM$4)+((AT160+AV160)*Cadeirante/30*FM$4)</f>
        <v>0</v>
      </c>
      <c r="FN160" s="181">
        <f>((AW160+AY160)*Percapita/30*FN$4)+((AX160+AZ160)*Cadeirante/30*FN$4)</f>
        <v>0</v>
      </c>
      <c r="FO160" s="181">
        <f>((BA160+BC160)*Percapita/30*FO$4)+((BB160+BD160)*Cadeirante/30*FO$4)</f>
        <v>0</v>
      </c>
      <c r="FP160" s="181">
        <f>((BE160+BG160)*Percapita/30*FP$4)+((BF160+BH160)*Cadeirante/30*FP$4)</f>
        <v>0</v>
      </c>
      <c r="FQ160" s="181">
        <f>((BI160+BK160)*Percapita/30*FQ$4)+((BJ160+BL160)*Cadeirante/30*FQ$4)</f>
        <v>0</v>
      </c>
      <c r="FR160" s="181">
        <f>((BM160+BO160)*Percapita/30*FR$4)+((BN160+BP160)*Cadeirante/30*FR$4)</f>
        <v>0</v>
      </c>
      <c r="FS160" s="181">
        <f>((BQ160+BS160)*Percapita/30*FS$4)+((BR160+BT160)*Cadeirante/30*FS$4)</f>
        <v>0</v>
      </c>
      <c r="FT160" s="181">
        <f>((BU160+BW160)*Percapita/30*FT$4)+((BV160+BX160)*Cadeirante/30*FT$4)</f>
        <v>0</v>
      </c>
      <c r="FU160" s="181">
        <f>((BY160+CA160)*Percapita/30*FU$4)+((BZ160+CB160)*Cadeirante/30*FU$4)</f>
        <v>0</v>
      </c>
      <c r="FV160" s="181">
        <f>((CC160+CE160)*Percapita/30*FV$4)+((CD160+CF160)*Cadeirante/30*FV$4)</f>
        <v>0</v>
      </c>
      <c r="FW160" s="181">
        <f>((CG160+CI160)*Percapita/30*FW$4)+((CI160+CK160)*Cadeirante/30*FW$4)</f>
        <v>0</v>
      </c>
      <c r="FX160" s="181">
        <f>((CK160+CM160)*Percapita/30*FX$4)+((CL160+CN160)*Cadeirante/30*FX$4)</f>
        <v>0</v>
      </c>
      <c r="FY160" s="181">
        <f>((CO160+CQ160)*Percapita/30*FY$4)+((CP160+CR160)*Cadeirante/30*FY$4)</f>
        <v>0</v>
      </c>
      <c r="FZ160" s="181">
        <f>((CS160+CU160)*Percapita/30*FZ$4)+((CT160+CV160)*Cadeirante/30*FZ$4)</f>
        <v>0</v>
      </c>
      <c r="GA160" s="181">
        <f>((CW160+CY160)*Percapita/30*GA$4)+((CX160+CZ160)*Cadeirante/30*GA$4)</f>
        <v>0</v>
      </c>
      <c r="GB160" s="181">
        <f>((DA160+DC160)*Percapita/30*GB$4)+((DB160+DD160)*Cadeirante/30*GB$4)</f>
        <v>0</v>
      </c>
      <c r="GC160" s="181">
        <f>((DE160+DG160)*Percapita/30*GC$4)+((DF160+DH160)*Cadeirante/30*GC$4)</f>
        <v>0</v>
      </c>
      <c r="GD160" s="181">
        <f>((DI160+DK160)*Percapita/30*GD$4)+((DJ160+DL160)*Cadeirante/30*GD$4)</f>
        <v>0</v>
      </c>
      <c r="GE160" s="181">
        <f>((DM160+DO160)*Percapita/30*GE$4)+((DN160+DP160)*Cadeirante/30*GE$4)</f>
        <v>0</v>
      </c>
      <c r="GF160" s="181">
        <f>((DQ160+DS160)*Percapita/30*GF$4)+((DR160+DT160)*Cadeirante/30*GF$4)</f>
        <v>0</v>
      </c>
      <c r="GG160" s="181">
        <f>((DU160+DW160)*Percapita/30*GG$4)+((DV160+DX160)*Cadeirante/30*GG$4)</f>
        <v>0</v>
      </c>
      <c r="GH160" s="181">
        <f>((DY160+EA160)*Percapita/30*GH$4)+((DZ160+EB160)*Cadeirante/30*GH$4)</f>
        <v>0</v>
      </c>
      <c r="GI160" s="181">
        <f>((EC160+EE160)*Percapita/30*GI$4)+((ED160+EF160)*Cadeirante/30*GI$4)</f>
        <v>0</v>
      </c>
      <c r="GJ160" s="181">
        <f>((EG160+EI160)*Percapita)+((EH160+EJ160)*Cadeirante)</f>
        <v>0</v>
      </c>
      <c r="GK160" s="258"/>
      <c r="GL160" s="103">
        <f t="shared" si="175"/>
        <v>0</v>
      </c>
      <c r="GM160" s="124"/>
      <c r="GN160" s="182"/>
      <c r="GO160" s="182"/>
      <c r="GP160" s="182"/>
      <c r="GQ160" s="182"/>
      <c r="GR160" s="182"/>
      <c r="GS160" s="182"/>
      <c r="GT160" s="182"/>
      <c r="GU160" s="182"/>
      <c r="GV160" s="182"/>
      <c r="GW160" s="182"/>
      <c r="GX160" s="182"/>
      <c r="GY160" s="182"/>
      <c r="GZ160" s="182"/>
      <c r="HA160" s="182"/>
      <c r="HB160" s="182"/>
      <c r="HC160" s="182"/>
      <c r="HD160" s="182"/>
      <c r="HE160" s="182"/>
      <c r="HF160" s="182"/>
      <c r="HG160" s="182"/>
      <c r="HH160" s="182"/>
      <c r="HI160" s="182"/>
      <c r="HJ160" s="182"/>
      <c r="HK160" s="182"/>
      <c r="HL160" s="182"/>
      <c r="HM160" s="182"/>
      <c r="HN160" s="182"/>
      <c r="HO160" s="182"/>
      <c r="HP160" s="259"/>
      <c r="HQ160" s="64"/>
      <c r="HW160" s="257"/>
      <c r="HY160" s="280">
        <f t="shared" si="193"/>
        <v>0</v>
      </c>
      <c r="HZ160" s="280">
        <f t="shared" si="194"/>
        <v>0</v>
      </c>
      <c r="IA160" s="280">
        <f t="shared" si="195"/>
        <v>0</v>
      </c>
    </row>
    <row r="161" spans="1:237" s="106" customFormat="1" ht="22.5" customHeight="1" x14ac:dyDescent="0.25">
      <c r="A161" t="s">
        <v>3319</v>
      </c>
      <c r="B161" s="522" t="s">
        <v>3320</v>
      </c>
      <c r="C161" s="523">
        <v>1</v>
      </c>
      <c r="D161" s="524" t="s">
        <v>3321</v>
      </c>
      <c r="E161" s="524" t="s">
        <v>3322</v>
      </c>
      <c r="F161" s="525" t="s">
        <v>3181</v>
      </c>
      <c r="G161" s="525" t="s">
        <v>3182</v>
      </c>
      <c r="H161" s="350" t="s">
        <v>2829</v>
      </c>
      <c r="I161" s="351" t="s">
        <v>2829</v>
      </c>
      <c r="J161" s="409" t="s">
        <v>3183</v>
      </c>
      <c r="K161" s="410" t="s">
        <v>3184</v>
      </c>
      <c r="L161" s="329">
        <f>CONTINUA!BV161</f>
        <v>0</v>
      </c>
      <c r="M161" s="329">
        <f>CONTINUA!BW161</f>
        <v>0</v>
      </c>
      <c r="N161" s="895"/>
      <c r="O161" s="896" t="s">
        <v>3435</v>
      </c>
      <c r="P161" s="897">
        <v>0</v>
      </c>
      <c r="Q161" s="400"/>
      <c r="R161" s="401"/>
      <c r="S161" s="400"/>
      <c r="T161" s="401"/>
      <c r="U161" s="400"/>
      <c r="V161" s="401"/>
      <c r="W161" s="400"/>
      <c r="X161" s="401"/>
      <c r="Y161" s="400"/>
      <c r="Z161" s="401"/>
      <c r="AA161" s="400"/>
      <c r="AB161" s="401"/>
      <c r="AC161" s="400"/>
      <c r="AD161" s="401"/>
      <c r="AE161" s="400"/>
      <c r="AF161" s="401"/>
      <c r="AG161" s="400"/>
      <c r="AH161" s="401"/>
      <c r="AI161" s="400"/>
      <c r="AJ161" s="401"/>
      <c r="AK161" s="400"/>
      <c r="AL161" s="401"/>
      <c r="AM161" s="400"/>
      <c r="AN161" s="401"/>
      <c r="AO161" s="400"/>
      <c r="AP161" s="401"/>
      <c r="AQ161" s="400"/>
      <c r="AR161" s="401"/>
      <c r="AS161" s="400"/>
      <c r="AT161" s="401"/>
      <c r="AU161" s="400"/>
      <c r="AV161" s="401"/>
      <c r="AW161" s="400"/>
      <c r="AX161" s="401"/>
      <c r="AY161" s="400"/>
      <c r="AZ161" s="401"/>
      <c r="BA161" s="400"/>
      <c r="BB161" s="401"/>
      <c r="BC161" s="400"/>
      <c r="BD161" s="401"/>
      <c r="BE161" s="400"/>
      <c r="BF161" s="401"/>
      <c r="BG161" s="400"/>
      <c r="BH161" s="401"/>
      <c r="BI161" s="400"/>
      <c r="BJ161" s="401"/>
      <c r="BK161" s="400"/>
      <c r="BL161" s="401"/>
      <c r="BM161" s="400"/>
      <c r="BN161" s="401"/>
      <c r="BO161" s="400"/>
      <c r="BP161" s="401"/>
      <c r="BQ161" s="400"/>
      <c r="BR161" s="401"/>
      <c r="BS161" s="400"/>
      <c r="BT161" s="401"/>
      <c r="BU161" s="400"/>
      <c r="BV161" s="401"/>
      <c r="BW161" s="400"/>
      <c r="BX161" s="401"/>
      <c r="BY161" s="400"/>
      <c r="BZ161" s="401"/>
      <c r="CA161" s="400"/>
      <c r="CB161" s="401"/>
      <c r="CC161" s="400"/>
      <c r="CD161" s="401"/>
      <c r="CE161" s="400"/>
      <c r="CF161" s="401"/>
      <c r="CG161" s="400"/>
      <c r="CH161" s="401"/>
      <c r="CI161" s="400"/>
      <c r="CJ161" s="401"/>
      <c r="CK161" s="400"/>
      <c r="CL161" s="401"/>
      <c r="CM161" s="400"/>
      <c r="CN161" s="401"/>
      <c r="CO161" s="400"/>
      <c r="CP161" s="401"/>
      <c r="CQ161" s="400"/>
      <c r="CR161" s="401"/>
      <c r="CS161" s="400"/>
      <c r="CT161" s="401"/>
      <c r="CU161" s="400"/>
      <c r="CV161" s="401"/>
      <c r="CW161" s="400"/>
      <c r="CX161" s="401"/>
      <c r="CY161" s="400"/>
      <c r="CZ161" s="401"/>
      <c r="DA161" s="400"/>
      <c r="DB161" s="401"/>
      <c r="DC161" s="400"/>
      <c r="DD161" s="401"/>
      <c r="DE161" s="400"/>
      <c r="DF161" s="401"/>
      <c r="DG161" s="400"/>
      <c r="DH161" s="401"/>
      <c r="DI161" s="400"/>
      <c r="DJ161" s="401"/>
      <c r="DK161" s="400"/>
      <c r="DL161" s="401"/>
      <c r="DM161" s="400"/>
      <c r="DN161" s="401"/>
      <c r="DO161" s="400"/>
      <c r="DP161" s="401"/>
      <c r="DQ161" s="400"/>
      <c r="DR161" s="401"/>
      <c r="DS161" s="400"/>
      <c r="DT161" s="401"/>
      <c r="DU161" s="400"/>
      <c r="DV161" s="401"/>
      <c r="DW161" s="400"/>
      <c r="DX161" s="401"/>
      <c r="DY161" s="400"/>
      <c r="DZ161" s="401"/>
      <c r="EA161" s="400"/>
      <c r="EB161" s="401"/>
      <c r="EC161" s="400"/>
      <c r="ED161" s="401"/>
      <c r="EE161" s="400"/>
      <c r="EF161" s="401"/>
      <c r="EG161" s="400"/>
      <c r="EH161" s="401"/>
      <c r="EI161" s="400"/>
      <c r="EJ161" s="447"/>
      <c r="EK161" s="510"/>
      <c r="EL161" s="513" t="s">
        <v>3190</v>
      </c>
      <c r="EM161" s="520">
        <v>423.75299999999999</v>
      </c>
      <c r="EN161" s="520"/>
      <c r="EO161" s="520"/>
      <c r="EP161" s="171">
        <f t="shared" si="168"/>
        <v>0</v>
      </c>
      <c r="EQ161" s="171">
        <f t="shared" si="169"/>
        <v>0</v>
      </c>
      <c r="ER161" s="171">
        <f t="shared" si="170"/>
        <v>0</v>
      </c>
      <c r="ES161" s="171">
        <f t="shared" si="171"/>
        <v>0</v>
      </c>
      <c r="ET161" s="171">
        <f t="shared" si="172"/>
        <v>0</v>
      </c>
      <c r="EU161" s="171">
        <f t="shared" si="173"/>
        <v>0</v>
      </c>
      <c r="EV161" s="172">
        <f t="shared" si="174"/>
        <v>0</v>
      </c>
      <c r="EW161" s="367">
        <f>IF(C161=4,IF(MAX(Q161:EJ163)&gt;0,(Especiall/30*(IF(($G161-$F161)=($G$5-$F$5),30,IF(DAY($G161)=31,($G161-$F161),($G161-$F161)+1)))),0),0)</f>
        <v>0</v>
      </c>
      <c r="EX161" s="248">
        <f t="shared" ref="EX161:EX164" si="196">FF161</f>
        <v>12115.28</v>
      </c>
      <c r="EY161" s="174">
        <f>(L161*regular)+(M161*Cadeirantee)</f>
        <v>0</v>
      </c>
      <c r="EZ161" s="249">
        <f>SUMIF(FG161:GJ161,"&gt;0")</f>
        <v>0</v>
      </c>
      <c r="FA161" s="249">
        <f>SUMIF(FG161:GJ161,"&lt;0")+SUMIF(GN161:HP161,"&lt;0")</f>
        <v>0</v>
      </c>
      <c r="FB161" s="174">
        <v>0</v>
      </c>
      <c r="FC161" s="175">
        <f>N161*km*'VALORES TABELA'!$B$13</f>
        <v>0</v>
      </c>
      <c r="FD161" s="250">
        <f>GL161</f>
        <v>0</v>
      </c>
      <c r="FE161" s="176">
        <f>(EW161+EW162+EW163+EW164+EX161+EX162+EX163+EX164+EY161+EY162+EY163+EY164+EY165+EZ161+EZ162+EZ163+EZ164+FA161+FA162+FA163+FA164+FC161+FC162+FC163+FC164+HY161-HZ161-IA161+FD161+FD162+FD163+FD164+FB165)</f>
        <v>12539.033000000001</v>
      </c>
      <c r="FF161" s="177">
        <f>IF(C161=4,SUM(Q161+Q162+Q163+S161+S162+S163)*Percapita/30*FF$4+(R161+R162+R163+T161+T162+T163)*Cadeirante/30*FF$4,IF(C161=3,IF(Q164+S164=10,Fixo/30*FF$4+(Q161+Q162+Q163+S161+S162+S163)*Percapita/30*FF$4+(R164+T164)*Cadeirante/30*FF$4,IF(Q164+S164&lt;=9,(Q164+S164)*Crechee/30*FF$4)+(R164+T164)*Cadeirante/30*FF$4+(Q161+Q162+Q163+S161+S162+S163)*Percapita/30*FF$4)+IF(Q164+S164&gt;=11,Fixo/30*FF$4+(Q164+S164-10)*Crechee/30*FF$4,0),IF(C161=2,IF(R161+R162+R163+R164+T161+T162+T163+T164=1,Cadeirante/30*FF$4,IF(R161+R162+R163+R164+T161+T162+T163+T164=2,Fixo/30*FF$4,IF(R161+R162+R163+R164+T161+T162+T163+T164&gt;2,Fixo/30*FF$4+(R161+R162+R163+R164+T161+T162+T163+T164-2)*Cadeirante/30*FF$4)))+(Q161+Q162+Q163+S161+S162+S163)*Percapita/30*FF$4+(Q164+S164)*Crechee/30*FF$4,IF(C161=1,IF(Q161+Q162+Q163+R161+R162+R163+S161+S162+S163+T161+T162+T163&lt;=15,(Q161+Q162+Q163+S161+S162+S163)*Percapita/30*FF$4,IF(Q161+Q162+Q163+R161+R162+R163+S161+S162+S163+T161+T162+T163&gt;=16,Fixo/30*FF$4+(Q161+Q162+Q163+R161+R162+R163+S161+S162+S163+T161+T162-16)*Percapita/30*FF$4))))))</f>
        <v>12115.28</v>
      </c>
      <c r="FG161" s="177">
        <f>IF(C161=4,SUM(U161+U162+U163+W161+W162+W163)*Percapita/30*FG$4+(V161+V162+V163+X161+X162+X163)*Cadeirante/30*FG$4,IF(C161=3,IF(U164+W164=10,Fixo/30*FG$4+(U161+U162+U163+W161+W162+W163)*Percapita/30*FG$4+(V164+X164)*Cadeirante/30*FG$4,IF(U164+W164&lt;=9,(U164+W164)*Crechee/30*FG$4)+(V164+X164)*Cadeirante/30*FG$4+(U161+U162+U163+W161+W162+W163)*Percapita/30*FG$4)+IF(U164+W164&gt;=11,Fixo/30*FG$4+(U164+W164-10)*Crechee/30*FG$4,0),IF(C161=2,IF(V161+V162+V163+V164+X161+X162+X163+X164=1,Cadeirante/30*FG$4,IF(V161+V162+V163+V164+X161+X162+X163+X164=2,Fixo/30*FG$4,IF(V161+V162+V163+V164+X161+X162+X163+X164&gt;2,Fixo/30*FG$4+(V161+V162+V163+V164+X161+X162+X163+X164-2)*Cadeirante/30*FG$4)))+(U161+U162+U163+W161+W162+W163)*Percapita/30*FG$4+(U164+W164)*Crechee/30*FG$4,IF(C161=1,IF(U161+U162+U163+V161+V162+V163+W161+W162+W163+X161+X162+X163&lt;=15,(U161+U162+U163+W161+W162+W163)*Percapita/30*FG$4,IF(U161+U162+U163+V161+V162+V163+W161+W162+W163+X161+X162+X163&gt;=16,Fixo/30*FG$4+(U161+U162+U163+V161+V162+V163+W161+W162+W163+X161+X162-16)*Percapita/30*FG$4))))))</f>
        <v>0</v>
      </c>
      <c r="FH161" s="177">
        <f>IF(C161=4,SUM(Y161+Y162+Y163+AA161+AA162+AA163)*Percapita/30*FH$4+(Z161+Z162+Z163+AB161+AB162+AB163)*Cadeirante/30*FH$4,IF(C161=3,IF(Y164+AA164=10,Fixo/30*FH$4+(Y161+Y162+Y163+AA161+AA162+AA163)*Percapita/30*FH$4+(Z164+AB164)*Cadeirante/30*FH$4,IF(Y164+AA164&lt;=9,(Y164+AA164)*Crechee/30*FH$4)+(Z164+AB164)*Cadeirante/30*FH$4+(Y161+Y162+Y163+AA161+AA162+AA163)*Percapita/30*FH$4)+IF(Y164+AA164&gt;=11,Fixo/30*FH$4+(Y164+AA164-10)*Crechee/30*FH$4,0),IF(C161=2,IF(Z161+Z162+Z163+Z164+AB161+AB162+AB163+AB164=1,Cadeirante/30*FH$4,IF(Z161+Z162+Z163+Z164+AB161+AB162+AB163+AB164=2,Fixo/30*FH$4,IF(Z161+Z162+Z163+Z164+AB161+AB162+AB163+AB164&gt;2,Fixo/30*FH$4+(Z161+Z162+Z163+Z164+AB161+AB162+AB163+AB164-2)*Cadeirante/30*FH$4)))+(Y161+Y162+Y163+AA161+AA162+AA163)*Percapita/30*FH$4+(Y164+AA164)*Crechee/30*FH$4,IF(C161=1,IF(Y161+Y162+Y163+Z161+Z162+Z163+AA161+AA162+AA163+AB161+AB162+AB163&lt;=15,(Y161+Y162+Y163+AA161+AA162+AA163)*Percapita/30*FH$4,IF(Y161+Y162+Y163+Z161+Z162+Z163+AA161+AA162+AA163+AB161+AB162+AB163&gt;=16,Fixo/30*FH$4+(Y161+Y162+Y163+Z161+Z162+Z163+AA161+AA162+AA163+AB161+AB162-16)*Percapita/30*FH$4))))))</f>
        <v>0</v>
      </c>
      <c r="FI161" s="177">
        <f>IF(C161=4,SUM(AC161+AC162+AC163+AE161+AE162+AE163)*Percapita/30*FI$4+(AD161+AD162+AD163+AF161+AF162+AF163)*Cadeirante/30*FI$4,IF(C161=3,IF(AC164+AE164=10,Fixo/30*FI$4+(AC161+AC162+AC163+AE161+AE162+AE163)*Percapita/30*FI$4+(AD164+AF164)*Cadeirante/30*FI$4,IF(AC164+AE164&lt;=9,(AC164+AE164)*Crechee/30*FI$4)+(AD164+AF164)*Cadeirante/30*FI$4+(AC161+AC162+AC163+AE161+AE162+AE163)*Percapita/30*FI$4)+IF(AC164+AE164&gt;=11,Fixo/30*FI$4+(AC164+AE164-10)*Crechee/30*FI$4,0),IF(C161=2,IF(AD161+AD162+AD163+AD164+AF161+AF162+AF163+AF164=1,Cadeirante/30*FI$4,IF(AD161+AD162+AD163+AD164+AF161+AF162+AF163+AF164=2,Fixo/30*FI$4,IF(AD161+AD162+AD163+AD164+AF161+AF162+AF163+AF164&gt;2,Fixo/30*FI$4+(AD161+AD162+AD163+AD164+AF161+AF162+AF163+AF164-2)*Cadeirante/30*FI$4)))+(AC161+AC162+AC163+AE161+AE162+AE163)*Percapita/30*FI$4+(AC164+AE164)*Crechee/30*FI$4,IF(C161=1,IF(AC161+AC162+AC163+AD161+AD162+AD163+AE161+AE162+AE163+AF161+AF162+AF163&lt;=15,(AC161+AC162+AC163+AE161+AE162+AE163)*Percapita/30*FI$4,IF(AC161+AC162+AC163+AD161+AD162+AD163+AE161+AE162+AE163+AF161+AF162+AF163&gt;=16,Fixo/30*FI$4+(AC161+AC162+AC163+AD161+AD162+AD163+AE161+AE162+AE163+AF161+AF162-16)*Percapita/30*FI$4))))))</f>
        <v>0</v>
      </c>
      <c r="FJ161" s="177">
        <f>IF(C161=4,SUM(AG161+AG162+AG163+AI161+AI162+AI163)*Percapita/30*FJ$4+(AH161+AH162+AH163+AJ161+AJ162+AJ163)*Cadeirante/30*FJ$4,IF(C161=3,IF(AG164+AI164=10,Fixo/30*FJ$4+(AG161+AG162+AG163+AI161+AI162+AI163)*Percapita/30*FJ$4+(AH164+AJ164)*Cadeirante/30*FJ$4,IF(AG164+AI164&lt;=9,(AG164+AI164)*Crechee/30*FJ$4)+(AH164+AJ164)*Cadeirante/30*FJ$4+(AG161+AG162+AG163+AI161+AI162+AI163)*Percapita/30*FJ$4)+IF(AG164+AI164&gt;=11,Fixo/30*FJ$4+(AG164+AI164-10)*Crechee/30*FJ$4,0),IF(C161=2,IF(AH161+AH162+AH163+AH164+AJ161+AJ162+AJ163+AJ164=1,Cadeirante/30*FJ$4,IF(AH161+AH162+AH163+AH164+AJ161+AJ162+AJ163+AJ164=2,Fixo/30*FJ$4,IF(AH161+AH162+AH163+AH164+AJ161+AJ162+AJ163+AJ164&gt;2,Fixo/30*FJ$4+(AH161+AH162+AH163+AH164+AJ161+AJ162+AJ163+AJ164-2)*Cadeirante/30*FJ$4)))+(AG161+AG162+AG163+AI161+AI162+AI163)*Percapita/30*FJ$4+(AG164+AI164)*Crechee/30*FJ$4,IF(C161=1,IF(AG161+AG162+AG163+AH161+AH162+AH163+AI161+AI162+AI163+AJ161+AJ162+AJ163&lt;=15,(AG161+AG162+AG163+AI161+AI162+AI163)*Percapita/30*FJ$4,IF(AG161+AG162+AG163+AH161+AH162+AH163+AI161+AI162+AI163+AJ161+AJ162+AJ163&gt;=16,Fixo/30*FJ$4+(AG161+AG162+AG163+AH161+AH162+AH163+AI161+AI162+AI163+AJ161+AJ162-16)*Percapita/30*FJ$4))))))</f>
        <v>0</v>
      </c>
      <c r="FK161" s="177">
        <f>IF(C161=4,SUM(AK161+AK162+AK163+AM161+AM162+AM163)*Percapita/30*FK$4+(AL161+AL162+AL163+AN161+AN162+AN163)*Cadeirante/30*FK$4,IF(C161=3,IF(AK164+AM164=10,Fixo/30*FK$4+(AK161+AK162+AK163+AM161+AM162+AM163)*Percapita/30*FK$4+(AL164+AN164)*Cadeirante/30*FK$4,IF(AK164+AM164&lt;=9,(AK164+AM164)*Crechee/30*FK$4)+(AL164+AN164)*Cadeirante/30*FK$4+(AK161+AK162+AK163+AM161+AM162+AM163)*Percapita/30*FK$4)+IF(AK164+AM164&gt;=11,Fixo/30*FK$4+(AK164+AM164-10)*Crechee/30*FK$4,0),IF(C161=2,IF(AL161+AL162+AL163+AL164+AN161+AN162+AN163+AN164=1,Cadeirante/30*FK$4,IF(AL161+AL162+AL163+AL164+AN161+AN162+AN163+AN164=2,Fixo/30*FK$4,IF(AL161+AL162+AL163+AL164+AN161+AN162+AN163+AN164&gt;2,Fixo/30*FK$4+(AL161+AL162+AL163+AL164+AN161+AN162+AN163+AN164-2)*Cadeirante/30*FK$4)))+(AK161+AK162+AK163+AM161+AM162+AM163)*Percapita/30*FK$4+(AK164+AM164)*Crechee/30*FK$4,IF(C161=1,IF(AK161+AK162+AK163+AL161+AL162+AL163+AM161+AM162+AM163+AN161+AN162+AN163&lt;=15,(AK161+AK162+AK163+AM161+AM162+AM163)*Percapita/30*FK$4,IF(AK161+AK162+AK163+AL161+AL162+AL163+AM161+AM162+AM163+AN161+AN162+AN163&gt;=16,Fixo/30*FK$4+(AK161+AK162+AK163+AL161+AL162+AL163+AM161+AM162+AM163+AN161+AN162-16)*Percapita/30*FK$4))))))</f>
        <v>0</v>
      </c>
      <c r="FL161" s="177">
        <f>IF(C161=4,SUM(AO161+AO162+AO163+AQ161+AQ162+AQ163)*Percapita/30*FL$4+(AP161+AP162+AP163+AR161+AR162+AR163)*Cadeirante/30*FL$4,IF(C161=3,IF(AO164+AQ164=10,Fixo/30*FL$4+(AO161+AO162+AO163+AQ161+AQ162+AQ163)*Percapita/30*FL$4+(AP164+AR164)*Cadeirante/30*FL$4,IF(AO164+AQ164&lt;=9,(AO164+AQ164)*Crechee/30*FL$4)+(AP164+AR164)*Cadeirante/30*FL$4+(AO161+AO162+AO163+AQ161+AQ162+AQ163)*Percapita/30*FL$4)+IF(AO164+AQ164&gt;=11,Fixo/30*FL$4+(AO164+AQ164-10)*Crechee/30*FL$4,0),IF(C161=2,IF(AP161+AP162+AP163+AP164+AR161+AR162+AR163+AR164=1,Cadeirante/30*FL$4,IF(AP161+AP162+AP163+AP164+AR161+AR162+AR163+AR164=2,Fixo/30*FL$4,IF(AP161+AP162+AP163+AP164+AR161+AR162+AR163+AR164&gt;2,Fixo/30*FL$4+(AP161+AP162+AP163+AP164+AR161+AR162+AR163+AR164-2)*Cadeirante/30*FL$4)))+(AO161+AO162+AO163+AQ161+AQ162+AQ163)*Percapita/30*FL$4+(AO164+AQ164)*Crechee/30*FL$4,IF(C161=1,IF(AO161+AO162+AO163+AP161+AP162+AP163+AQ161+AQ162+AQ163+AR161+AR162+AR163&lt;=15,(AO161+AO162+AO163+AQ161+AQ162+AQ163)*Percapita/30*FL$4,IF(AO161+AO162+AO163+AP161+AP162+AP163+AQ161+AQ162+AQ163+AR161+AR162+AR163&gt;=16,Fixo/30*FL$4+(AO161+AO162+AO163+AP161+AP162+AP163+AQ161+AQ162+AQ163+AR161+AR162-16)*Percapita/30*FL$4))))))</f>
        <v>0</v>
      </c>
      <c r="FM161" s="177">
        <f>IF(C161=4,SUM(AS161+AS162+AS163+AU161+AU162+AU163)*Percapita/30*FM$4+(AT161+AT162+AT163+AV161+AV162+AV163)*Cadeirante/30*FM$4,IF(C161=3,IF(AS164+AU164=10,Fixo/30*FM$4+(AS161+AS162+AS163+AU161+AU162+AU163)*Percapita/30*FM$4+(AT164+AV164)*Cadeirante/30*FM$4,IF(AS164+AU164&lt;=9,(AS164+AU164)*Crechee/30*FM$4)+(AT164+AV164)*Cadeirante/30*FM$4+(AS161+AS162+AS163+AU161+AU162+AU163)*Percapita/30*FM$4)+IF(AS164+AU164&gt;=11,Fixo/30*FM$4+(AS164+AU164-10)*Crechee/30*FM$4,0),IF(C161=2,IF(AT161+AT162+AT163+AT164+AV161+AV162+AV163+AV164=1,Cadeirante/30*FM$4,IF(AT161+AT162+AT163+AT164+AV161+AV162+AV163+AV164=2,Fixo/30*FM$4,IF(AT161+AT162+AT163+AT164+AV161+AV162+AV163+AV164&gt;2,Fixo/30*FM$4+(AT161+AT162+AT163+AT164+AV161+AV162+AV163+AV164-2)*Cadeirante/30*FM$4)))+(AS161+AS162+AS163+AU161+AU162+AU163)*Percapita/30*FM$4+(AS164+AU164)*Crechee/30*FM$4,IF(C161=1,IF(AS161+AS162+AS163+AT161+AT162+AT163+AU161+AU162+AU163+AV161+AV162+AV163&lt;=15,(AS161+AS162+AS163+AU161+AU162+AU163)*Percapita/30*FM$4,IF(AS161+AS162+AS163+AT161+AT162+AT163+AU161+AU162+AU163+AV161+AV162+AV163&gt;=16,Fixo/30*FM$4+(AS161+AS162+AS163+AT161+AT162+AT163+AU161+AU162+AU163+AV161+AV162-16)*Percapita/30*FM$4))))))</f>
        <v>0</v>
      </c>
      <c r="FN161" s="177">
        <f>IF(C161=4,SUM(AW161+AW162+AW163+AY161+AY162+AY163)*Percapita/30*FN$4+(AX161+AX162+AX163+AZ161+AZ162+AZ163)*Cadeirante/30*FN$4,IF(C161=3,IF(AW164+AY164=10,Fixo/30*FN$4+(AW161+AW162+AW163+AY161+AY162+AY163)*Percapita/30*FN$4+(AX164+AZ164)*Cadeirante/30*FN$4,IF(AW164+AY164&lt;=9,(AW164+AY164)*Crechee/30*FN$4)+(AX164+AZ164)*Cadeirante/30*FN$4+(AW161+AW162+AW163+AY161+AY162+AY163)*Percapita/30*FN$4)+IF(AW164+AY164&gt;=11,Fixo/30*FN$4+(AW164+AY164-10)*Crechee/30*FN$4,0),IF(C161=2,IF(AX161+AX162+AX163+AX164+AZ161+AZ162+AZ163+AZ164=1,Cadeirante/30*FN$4,IF(AX161+AX162+AX163+AX164+AZ161+AZ162+AZ163+AZ164=2,Fixo/30*FN$4,IF(AX161+AX162+AX163+AX164+AZ161+AZ162+AZ163+AZ164&gt;2,Fixo/30*FN$4+(AX161+AX162+AX163+AX164+AZ161+AZ162+AZ163+AZ164-2)*Cadeirante/30*FN$4)))+(AW161+AW162+AW163+AY161+AY162+AY163)*Percapita/30*FN$4+(AW164+AY164)*Crechee/30*FN$4,IF(C161=1,IF(AW161+AW162+AW163+AX161+AX162+AX163+AY161+AY162+AY163+AZ161+AZ162+AZ163&lt;=15,(AW161+AW162+AW163+AY161+AY162+AY163)*Percapita/30*FN$4,IF(AW161+AW162+AW163+AX161+AX162+AX163+AY161+AY162+AY163+AZ161+AZ162+AZ163&gt;=16,Fixo/30*FN$4+(AW161+AW162+AW163+AX161+AX162+AX163+AY161+AY162+AY163+AZ161+AZ162-16)*Percapita/30*FN$4))))))</f>
        <v>0</v>
      </c>
      <c r="FO161" s="177">
        <f>IF(C161=4,SUM(BA161+BA162+BA163+BC161+BC162+BC163)*Percapita/30*FO$4+(BB161+BB162+BB163+BD161+BD162+BD163)*Cadeirante/30*FO$4,IF(C161=3,IF(BA164+BC164=10,Fixo/30*FO$4+(BA161+BA162+BA163+BC161+BC162+BC163)*Percapita/30*FO$4+(BB164+BD164)*Cadeirante/30*FO$4,IF(BA164+BC164&lt;=9,(BA164+BC164)*Crechee/30*FO$4)+(BB164+BD164)*Cadeirante/30*FO$4+(BA161+BA162+BA163+BC161+BC162+BC163)*Percapita/30*FO$4)+IF(BA164+BC164&gt;=11,Fixo/30*FO$4+(BA164+BC164-10)*Crechee/30*FO$4,0),IF(C161=2,IF(BB161+BB162+BB163+BB164+BD161+BD162+BD163+BD164=1,Cadeirante/30*FO$4,IF(BB161+BB162+BB163+BB164+BD161+BD162+BD163+BD164=2,Fixo/30*FO$4,IF(BB161+BB162+BB163+BB164+BD161+BD162+BD163+BD164&gt;2,Fixo/30*FO$4+(BB161+BB162+BB163+BB164+BD161+BD162+BD163+BD164-2)*Cadeirante/30*FO$4)))+(BA161+BA162+BA163+BC161+BC162+BC163)*Percapita/30*FO$4+(BA164+BC164)*Crechee/30*FO$4,IF(C161=1,IF(BA161+BA162+BA163+BB161+BB162+BB163+BC161+BC162+BC163+BD161+BD162+BD163&lt;=15,(BA161+BA162+BA163+BC161+BC162+BC163)*Percapita/30*FO$4,IF(BA161+BA162+BA163+BB161+BB162+BB163+BC161+BC162+BC163+BD161+BD162+BD163&gt;=16,Fixo/30*FO$4+(BA161+BA162+BA163+BB161+BB162+BB163+BC161+BC162+BC163+BD161+BD162-16)*Percapita/30*FO$4))))))</f>
        <v>0</v>
      </c>
      <c r="FP161" s="177">
        <f>IF(C161=4,SUM(BE161+BE162+BE163+BG161+BG162+BG163)*Percapita/30*FP$4+(BF161+BF162+BF163+BH161+BH162+BH163)*Cadeirante/30*FP$4,IF(C161=3,IF(BE164+BG164=10,Fixo/30*FP$4+(BE161+BE162+BE163+BG161+BG162+BG163)*Percapita/30*FP$4+(BF164+BH164)*Cadeirante/30*FP$4,IF(BE164+BG164&lt;=9,(BE164+BG164)*Crechee/30*FP$4)+(BF164+BH164)*Cadeirante/30*FP$4+(BE161+BE162+BE163+BG161+BG162+BG163)*Percapita/30*FP$4)+IF(BE164+BG164&gt;=11,Fixo/30*FP$4+(BE164+BG164-10)*Crechee/30*FP$4,0),IF(C161=2,IF(BF161+BF162+BF163+BF164+BH161+BH162+BH163+BH164=1,Cadeirante/30*FP$4,IF(BF161+BF162+BF163+BF164+BH161+BH162+BH163+BH164=2,Fixo/30*FP$4,IF(BF161+BF162+BF163+BF164+BH161+BH162+BH163+BH164&gt;2,Fixo/30*FP$4+(BF161+BF162+BF163+BF164+BH161+BH162+BH163+BH164-2)*Cadeirante/30*FP$4)))+(BE161+BE162+BE163+BG161+BG162+BG163)*Percapita/30*FP$4+(BE164+BG164)*Crechee/30*FP$4,IF(C161=1,IF(BE161+BE162+BE163+BF161+BF162+BF163+BG161+BG162+BG163+BH161+BH162+BH163&lt;=15,(BE161+BE162+BE163+BG161+BG162+BG163)*Percapita/30*FP$4,IF(BE161+BE162+BE163+BF161+BF162+BF163+BG161+BG162+BG163+BH161+BH162+BH163&gt;=16,Fixo/30*FP$4+(BE161+BE162+BE163+BF161+BF162+BF163+BG161+BG162+BG163+BH161+BH162-16)*Percapita/30*FP$4))))))</f>
        <v>0</v>
      </c>
      <c r="FQ161" s="177">
        <f>IF(C161=4,SUM(BI161+BI162+BI163+BK161+BK162+BK163)*Percapita/30*FQ$4+(BJ161+BJ162+BJ163+BL161+BL162+BL163)*Cadeirante/30*FQ$4,IF(C161=3,IF(BI164+BK164=10,Fixo/30*FQ$4+(BI161+BI162+BI163+BK161+BK162+BK163)*Percapita/30*FQ$4+(BJ164+BL164)*Cadeirante/30*FQ$4,IF(BI164+BK164&lt;=9,(BI164+BK164)*Crechee/30*FQ$4)+(BJ164+BL164)*Cadeirante/30*FQ$4+(BI161+BI162+BI163+BK161+BK162+BK163)*Percapita/30*FQ$4)+IF(BI164+BK164&gt;=11,Fixo/30*FQ$4+(BI164+BK164-10)*Crechee/30*FQ$4,0),IF(C161=2,IF(BJ161+BJ162+BJ163+BJ164+BL161+BL162+BL163+BL164=1,Cadeirante/30*FQ$4,IF(BJ161+BJ162+BJ163+BJ164+BL161+BL162+BL163+BL164=2,Fixo/30*FQ$4,IF(BJ161+BJ162+BJ163+BJ164+BL161+BL162+BL163+BL164&gt;2,Fixo/30*FQ$4+(BJ161+BJ162+BJ163+BJ164+BL161+BL162+BL163+BL164-2)*Cadeirante/30*FQ$4)))+(BI161+BI162+BI163+BK161+BK162+BK163)*Percapita/30*FQ$4+(BI164+BK164)*Crechee/30*FQ$4,IF(C161=1,IF(BI161+BI162+BI163+BJ161+BJ162+BJ163+BK161+BK162+BK163+BL161+BL162+BL163&lt;=15,(BI161+BI162+BI163+BK161+BK162+BK163)*Percapita/30*FQ$4,IF(BI161+BI162+BI163+BJ161+BJ162+BJ163+BK161+BK162+BK163+BL161+BL162+BL163&gt;=16,Fixo/30*FQ$4+(BI161+BI162+BI163+BJ161+BJ162+BJ163+BK161+BK162+BK163+BL161+BL162-16)*Percapita/30*FQ$4))))))</f>
        <v>0</v>
      </c>
      <c r="FR161" s="177">
        <f>IF(C161=4,SUM(BM161+BM162+BM163+BO161+BO162+BO163)*Percapita/30*FR$4+(BN161+BN162+BN163+BP161+BP162+BP163)*Cadeirante/30*FR$4,IF(C161=3,IF(BM164+BO164=10,Fixo/30*FR$4+(BM161+BM162+BM163+BO161+BO162+BO163)*Percapita/30*FR$4+(BN164+BP164)*Cadeirante/30*FR$4,IF(BM164+BO164&lt;=9,(BM164+BO164)*Crechee/30*FR$4)+(BN164+BP164)*Cadeirante/30*FR$4+(BM161+BM162+BM163+BO161+BO162+BO163)*Percapita/30*FR$4)+IF(BM164+BO164&gt;=11,Fixo/30*FR$4+(BM164+BO164-10)*Crechee/30*FR$4,0),IF(C161=2,IF(BN161+BN162+BN163+BN164+BP161+BP162+BP163+BP164=1,Cadeirante/30*FR$4,IF(BN161+BN162+BN163+BN164+BP161+BP162+BP163+BP164=2,Fixo/30*FR$4,IF(BN161+BN162+BN163+BN164+BP161+BP162+BP163+BP164&gt;2,Fixo/30*FR$4+(BN161+BN162+BN163+BN164+BP161+BP162+BP163+BP164-2)*Cadeirante/30*FR$4)))+(BM161+BM162+BM163+BO161+BO162+BO163)*Percapita/30*FR$4+(BM164+BO164)*Crechee/30*FR$4,IF(C161=1,IF(BM161+BM162+BM163+BN161+BN162+BN163+BO161+BO162+BO163+BP161+BP162+BP163&lt;=15,(BM161+BM162+BM163+BO161+BO162+BO163)*Percapita/30*FR$4,IF(BM161+BM162+BM163+BN161+BN162+BN163+BO161+BO162+BO163+BP161+BP162+BP163&gt;=16,Fixo/30*FR$4+(BM161+BM162+BM163+BN161+BN162+BN163+BO161+BO162+BO163+BP161+BP162-16)*Percapita/30*FR$4))))))</f>
        <v>0</v>
      </c>
      <c r="FS161" s="177">
        <f>IF(C161=4,SUM(BQ161+BQ162+BQ163+BS161+BS162+BS163)*Percapita/30*FS$4+(BR161+BR162+BR163+BT161+BT162+BT163)*Cadeirante/30*FS$4,IF(C161=3,IF(BQ164+BS164=10,Fixo/30*FS$4+(BQ161+BQ162+BQ163+BS161+BS162+BS163)*Percapita/30*FS$4+(BR164+BT164)*Cadeirante/30*FS$4,IF(BQ164+BS164&lt;=9,(BQ164+BS164)*Crechee/30*FS$4)+(BR164+BT164)*Cadeirante/30*FS$4+(BQ161+BQ162+BQ163+BS161+BS162+BS163)*Percapita/30*FS$4)+IF(BQ164+BS164&gt;=11,Fixo/30*FS$4+(BQ164+BS164-10)*Crechee/30*FS$4,0),IF(C161=2,IF(BR161+BR162+BR163+BR164+BT161+BT162+BT163+BT164=1,Cadeirante/30*FS$4,IF(BR161+BR162+BR163+BR164+BT161+BT162+BT163+BT164=2,Fixo/30*FS$4,IF(BR161+BR162+BR163+BR164+BT161+BT162+BT163+BT164&gt;2,Fixo/30*FS$4+(BR161+BR162+BR163+BR164+BT161+BT162+BT163+BT164-2)*Cadeirante/30*FS$4)))+(BQ161+BQ162+BQ163+BS161+BS162+BS163)*Percapita/30*FS$4+(BQ164+BS164)*Crechee/30*FS$4,IF(C161=1,IF(BQ161+BQ162+BQ163+BR161+BR162+BR163+BS161+BS162+BS163+BT161+BT162+BT163&lt;=15,(BQ161+BQ162+BQ163+BS161+BS162+BS163)*Percapita/30*FS$4,IF(BQ161+BQ162+BQ163+BR161+BR162+BR163+BS161+BS162+BS163+BT161+BT162+BT163&gt;=16,Fixo/30*FS$4+(BQ161+BQ162+BQ163+BR161+BR162+BR163+BS161+BS162+BS163+BT161+BT162-16)*Percapita/30*FS$4))))))</f>
        <v>0</v>
      </c>
      <c r="FT161" s="177">
        <f>IF(C161=4,SUM(BU161+BU162+BU163+BW161+BW162+BW163)*Percapita/30*FT$4+(BV161+BV162+BV163+BX161+BX162+BX163)*Cadeirante/30*FT$4,IF(C161=3,IF(BU164+BW164=10,Fixo/30*FT$4+(BU161+BU162+BU163+BW161+BW162+BW163)*Percapita/30*FT$4+(BV164+BX164)*Cadeirante/30*FT$4,IF(BU164+BW164&lt;=9,(BU164+BW164)*Crechee/30*FT$4)+(BV164+BX164)*Cadeirante/30*FT$4+(BU161+BU162+BU163+BW161+BW162+BW163)*Percapita/30*FT$4)+IF(BU164+BW164&gt;=11,Fixo/30*FT$4+(BU164+BW164-10)*Crechee/30*FT$4,0),IF(C161=2,IF(BV161+BV162+BV163+BV164+BX161+BX162+BX163+BX164=1,Cadeirante/30*FT$4,IF(BV161+BV162+BV163+BV164+BX161+BX162+BX163+BX164=2,Fixo/30*FT$4,IF(BV161+BV162+BV163+BV164+BX161+BX162+BX163+BX164&gt;2,Fixo/30*FT$4+(BV161+BV162+BV163+BV164+BX161+BX162+BX163+BX164-2)*Cadeirante/30*FT$4)))+(BU161+BU162+BU163+BW161+BW162+BW163)*Percapita/30*FT$4+(BU164+BW164)*Crechee/30*FT$4,IF(C161=1,IF(BU161+BU162+BU163+BV161+BV162+BV163+BW161+BW162+BW163+BX161+BX162+BX163&lt;=15,(BU161+BU162+BU163+BW161+BW162+BW163)*Percapita/30*FT$4,IF(BU161+BU162+BU163+BV161+BV162+BV163+BW161+BW162+BW163+BX161+BX162+BX163&gt;=16,Fixo/30*FT$4+(BU161+BU162+BU163+BV161+BV162+BV163+BW161+BW162+BW163+BX161+BX162-16)*Percapita/30*FT$4))))))</f>
        <v>0</v>
      </c>
      <c r="FU161" s="177">
        <f>IF(C161=4,SUM(BY161+BY162+BY163+CA161+CA162+CA163)*Percapita/30*FU$4+(BZ161+BZ162+BZ163+CB161+CB162+CB163)*Cadeirante/30*FU$4,IF(C161=3,IF(BY164+CA164=10,Fixo/30*FU$4+(BY161+BY162+BY163+CA161+CA162+CA163)*Percapita/30*FU$4+(BZ164+CB164)*Cadeirante/30*FU$4,IF(BY164+CA164&lt;=9,(BY164+CA164)*Crechee/30*FU$4)+(BZ164+CB164)*Cadeirante/30*FU$4+(BY161+BY162+BY163+CA161+CA162+CA163)*Percapita/30*FU$4)+IF(BY164+CA164&gt;=11,Fixo/30*FU$4+(BY164+CA164-10)*Crechee/30*FU$4,0),IF(C161=2,IF(BZ161+BZ162+BZ163+BZ164+CB161+CB162+CB163+CB164=1,Cadeirante/30*FU$4,IF(BZ161+BZ162+BZ163+BZ164+CB161+CB162+CB163+CB164=2,Fixo/30*FU$4,IF(BZ161+BZ162+BZ163+BZ164+CB161+CB162+CB163+CB164&gt;2,Fixo/30*FU$4+(BZ161+BZ162+BZ163+BZ164+CB161+CB162+CB163+CB164-2)*Cadeirante/30*FU$4)))+(BY161+BY162+BY163+CA161+CA162+CA163)*Percapita/30*FU$4+(BY164+CA164)*Crechee/30*FU$4,IF(C161=1,IF(BY161+BY162+BY163+BZ161+BZ162+BZ163+CA161+CA162+CA163+CB161+CB162+CB163&lt;=15,(BY161+BY162+BY163+CA161+CA162+CA163)*Percapita/30*FU$4,IF(BY161+BY162+BY163+BZ161+BZ162+BZ163+CA161+CA162+CA163+CB161+CB162+CB163&gt;=16,Fixo/30*FU$4+(BY161+BY162+BY163+BZ161+BZ162+BZ163+CA161+CA162+CA163+CB161+CB162-16)*Percapita/30*FU$4))))))</f>
        <v>0</v>
      </c>
      <c r="FV161" s="177">
        <f>IF(C161=4,SUM(CC161+CC162+CC163+CE161+CE162+CE163)*Percapita/30*FV$4+(CD161+CD162+CD163+CF161+CF162+CF163)*Cadeirante/30*FV$4,IF(C161=3,IF(CC164+CE164=10,Fixo/30*FV$4+(CC161+CC162+CC163+CE161+CE162+CE163)*Percapita/30*FV$4+(CD164+CF164)*Cadeirante/30*FV$4,IF(CC164+CE164&lt;=9,(CC164+CE164)*Crechee/30*FV$4)+(CD164+CF164)*Cadeirante/30*FV$4+(CC161+CC162+CC163+CE161+CE162+CE163)*Percapita/30*FV$4)+IF(CC164+CE164&gt;=11,Fixo/30*FV$4+(CC164+CE164-10)*Crechee/30*FV$4,0),IF(C161=2,IF(CD161+CD162+CD163+CD164+CF161+CF162+CF163+CF164=1,Cadeirante/30*FV$4,IF(CD161+CD162+CD163+CD164+CF161+CF162+CF163+CF164=2,Fixo/30*FV$4,IF(CD161+CD162+CD163+CD164+CF161+CF162+CF163+CF164&gt;2,Fixo/30*FV$4+(CD161+CD162+CD163+CD164+CF161+CF162+CF163+CF164-2)*Cadeirante/30*FV$4)))+(CC161+CC162+CC163+CE161+CE162+CE163)*Percapita/30*FV$4+(CC164+CE164)*Crechee/30*FV$4,IF(C161=1,IF(CC161+CC162+CC163+CD161+CD162+CD163+CE161+CE162+CE163+CF161+CF162+CF163&lt;=15,(CC161+CC162+CC163+CE161+CE162+CE163)*Percapita/30*FV$4,IF(CC161+CC162+CC163+CD161+CD162+CD163+CE161+CE162+CE163+CF161+CF162+CF163&gt;=16,Fixo/30*FV$4+(CC161+CC162+CC163+CD161+CD162+CD163+CE161+CE162+CE163+CF161+CF162-16)*Percapita/30*FV$4))))))</f>
        <v>0</v>
      </c>
      <c r="FW161" s="177">
        <f>IF(C161=4,SUM(CG161+CG162+CG163+CI161+CI162+CI163)*Percapita/30*FW$4+(CH161+CH162+CH163+CJ161+CJ162+CJ163)*Cadeirante/30*FW$4,IF(C161=3,IF(CG164+CI164=10,Fixo/30*FW$4+(CG161+CG162+CG163+CI161+CI162+CI163)*Percapita/30*FW$4+(CH164+CJ164)*Cadeirante/30*FW$4,IF(CG164+CI164&lt;=9,(CG164+CI164)*Crechee/30*FW$4)+(CH164+CJ164)*Cadeirante/30*FW$4+(CG161+CG162+CG163+CI161+CI162+CI163)*Percapita/30*FW$4)+IF(CG164+CI164&gt;=11,Fixo/30*FW$4+(CG164+CI164-10)*Crechee/30*FW$4,0),IF(C161=2,IF(CH161+CH162+CH163+CH164+CJ161+CJ162+CJ163+CJ164=1,Cadeirante/30*FW$4,IF(CH161+CH162+CH163+CH164+CJ161+CJ162+CJ163+CJ164=2,Fixo/30*FW$4,IF(CH161+CH162+CH163+CH164+CJ161+CJ162+CJ163+CJ164&gt;2,Fixo/30*FW$4+(CH161+CH162+CH163+CH164+CJ161+CJ162+CJ163+CJ164-2)*Cadeirante/30*FW$4)))+(CG161+CG162+CG163+CI161+CI162+CI163)*Percapita/30*FW$4+(CG164+CI164)*Crechee/30*FW$4,IF(C161=1,IF(CG161+CG162+CG163+CH161+CH162+CH163+CI161+CI162+CI163+CJ161+CJ162+CJ163&lt;=15,(CG161+CG162+CG163+CI161+CI162+CI163)*Percapita/30*FW$4,IF(CG161+CG162+CG163+CH161+CH162+CH163+CI161+CI162+CI163+CJ161+CJ162+CJ163&gt;=16,Fixo/30*FW$4+(CG161+CG162+CG163+CH161+CH162+CH163+CI161+CI162+CI163+CJ161+CJ162-16)*Percapita/30*FW$4))))))</f>
        <v>0</v>
      </c>
      <c r="FX161" s="177">
        <f>IF(C161=4,SUM(CK161+CK162+CK163+CM161+CM162+CM163)*Percapita/30*FX$4+(CL161+CL162+CL163+CN161+CN162+CN163)*Cadeirante/30*FX$4,IF(C161=3,IF(CK164+CM164=10,Fixo/30*FX$4+(CK161+CK162+CK163+CM161+CM162+CM163)*Percapita/30*FX$4+(CL164+CN164)*Cadeirante/30*FX$4,IF(CK164+CM164&lt;=9,(CK164+CM164)*Crechee/30*FX$4)+(CL164+CN164)*Cadeirante/30*FX$4+(CK161+CK162+CK163+CM161+CM162+CM163)*Percapita/30*FX$4)+IF(CK164+CM164&gt;=11,Fixo/30*FX$4+(CK164+CM164-10)*Crechee/30*FX$4,0),IF(C161=2,IF(CL161+CL162+CL163+CL164+CN161+CN162+CN163+CN164=1,Cadeirante/30*FX$4,IF(CL161+CL162+CL163+CL164+CN161+CN162+CN163+CN164=2,Fixo/30*FX$4,IF(CL161+CL162+CL163+CL164+CN161+CN162+CN163+CN164&gt;2,Fixo/30*FX$4+(CL161+CL162+CL163+CL164+CN161+CN162+CN163+CN164-2)*Cadeirante/30*FX$4)))+(CK161+CK162+CK163+CM161+CM162+CM163)*Percapita/30*FX$4+(CK164+CM164)*Crechee/30*FX$4,IF(C161=1,IF(CK161+CK162+CK163+CL161+CL162+CL163+CM161+CM162+CM163+CN161+CN162+CN163&lt;=15,(CK161+CK162+CK163+CM161+CM162+CM163)*Percapita/30*FX$4,IF(CK161+CK162+CK163+CL161+CL162+CL163+CM161+CM162+CM163+CN161+CN162+CN163&gt;=16,Fixo/30*FX$4+(CK161+CK162+CK163+CL161+CL162+CL163+CM161+CM162+CM163+CN161+CN162-16)*Percapita/30*FX$4))))))</f>
        <v>0</v>
      </c>
      <c r="FY161" s="177">
        <f>IF(C161=4,SUM(CO161+CO162+CO163+CQ161+CQ162+CQ163)*Percapita/30*FY$4+(CP161+CP162+CP163+CR161+CR162+CR163)*Cadeirante/30*FY$4,IF(C161=3,IF(CO164+CQ164=10,Fixo/30*FY$4+(CO161+CO162+CO163+CQ161+CQ162+CQ163)*Percapita/30*FY$4+(CP164+CR164)*Cadeirante/30*FY$4,IF(CO164+CQ164&lt;=9,(CO164+CQ164)*Crechee/30*FY$4)+(CP164+CR164)*Cadeirante/30*FY$4+(CO161+CO162+CO163+CQ161+CQ162+CQ163)*Percapita/30*FY$4)+IF(CO164+CQ164&gt;=11,Fixo/30*FY$4+(CO164+CQ164-10)*Crechee/30*FY$4,0),IF(C161=2,IF(CP161+CP162+CP163+CP164+CR161+CR162+CR163+CR164=1,Cadeirante/30*FY$4,IF(CP161+CP162+CP163+CP164+CR161+CR162+CR163+CR164=2,Fixo/30*FY$4,IF(CP161+CP162+CP163+CP164+CR161+CR162+CR163+CR164&gt;2,Fixo/30*FY$4+(CP161+CP162+CP163+CP164+CR161+CR162+CR163+CR164-2)*Cadeirante/30*FY$4)))+(CO161+CO162+CO163+CQ161+CQ162+CQ163)*Percapita/30*FY$4+(CO164+CQ164)*Crechee/30*FY$4,IF(C161=1,IF(CO161+CO162+CO163+CP161+CP162+CP163+CQ161+CQ162+CQ163+CR161+CR162+CR163&lt;=15,(CO161+CO162+CO163+CQ161+CQ162+CQ163)*Percapita/30*FY$4,IF(CO161+CO162+CO163+CP161+CP162+CP163+CQ161+CQ162+CQ163+CR161+CR162+CR163&gt;=16,Fixo/30*FY$4+(CO161+CO162+CO163+CP161+CP162+CP163+CQ161+CQ162+CQ163+CR161+CR162-16)*Percapita/30*FY$4))))))</f>
        <v>0</v>
      </c>
      <c r="FZ161" s="177">
        <f>IF(C161=4,SUM(CS161+CS162+CS163+CU161+CU162+CU163)*Percapita/30*FZ$4+(CT161+CT162+CT163+CV161+CV162+CV163)*Cadeirante/30*FZ$4,IF(C161=3,IF(CS164+CU164=10,Fixo/30*FZ$4+(CS161+CS162+CS163+CU161+CU162+CU163)*Percapita/30*FZ$4+(CT164+CV164)*Cadeirante/30*FZ$4,IF(CS164+CU164&lt;=9,(CS164+CU164)*Crechee/30*FZ$4)+(CT164+CV164)*Cadeirante/30*FZ$4+(CS161+CS162+CS163+CU161+CU162+CU163)*Percapita/30*FZ$4)+IF(CS164+CU164&gt;=11,Fixo/30*FZ$4+(CS164+CU164-10)*Crechee/30*FZ$4,0),IF(C161=2,IF(CT161+CT162+CT163+CT164+CV161+CV162+CV163+CV164=1,Cadeirante/30*FZ$4,IF(CT161+CT162+CT163+CT164+CV161+CV162+CV163+CV164=2,Fixo/30*FZ$4,IF(CT161+CT162+CT163+CT164+CV161+CV162+CV163+CV164&gt;2,Fixo/30*FZ$4+(CT161+CT162+CT163+CT164+CV161+CV162+CV163+CV164-2)*Cadeirante/30*FZ$4)))+(CS161+CS162+CS163+CU161+CU162+CU163)*Percapita/30*FZ$4+(CS164+CU164)*Crechee/30*FZ$4,IF(C161=1,IF(CS161+CS162+CS163+CT161+CT162+CT163+CU161+CU162+CU163+CV161+CV162+CV163&lt;=15,(CS161+CS162+CS163+CU161+CU162+CU163)*Percapita/30*FZ$4,IF(CS161+CS162+CS163+CT161+CT162+CT163+CU161+CU162+CU163+CV161+CV162+CV163&gt;=16,Fixo/30*FZ$4+(CS161+CS162+CS163+CT161+CT162+CT163+CU161+CU162+CU163+CV161+CV162-16)*Percapita/30*FZ$4))))))</f>
        <v>0</v>
      </c>
      <c r="GA161" s="177">
        <f>IF(C161=4,SUM(CW161+CW162+CW163+CY161+CY162+CY163)*Percapita/30*GA$4+(CX161+CX162+CX163+CZ161+CZ162+CZ163)*Cadeirante/30*GA$4,IF(C161=3,IF(CW164+CY164=10,Fixo/30*GA$4+(CW161+CW162+CW163+CY161+CY162+CY163)*Percapita/30*GA$4+(CX164+CZ164)*Cadeirante/30*GA$4,IF(CW164+CY164&lt;=9,(CW164+CY164)*Crechee/30*GA$4)+(CX164+CZ164)*Cadeirante/30*GA$4+(CW161+CW162+CW163+CY161+CY162+CY163)*Percapita/30*GA$4)+IF(CW164+CY164&gt;=11,Fixo/30*GA$4+(CW164+CY164-10)*Crechee/30*GA$4,0),IF(C161=2,IF(CX161+CX162+CX163+CX164+CZ161+CZ162+CZ163+CZ164=1,Cadeirante/30*GA$4,IF(CX161+CX162+CX163+CX164+CZ161+CZ162+CZ163+CZ164=2,Fixo/30*GA$4,IF(CX161+CX162+CX163+CX164+CZ161+CZ162+CZ163+CZ164&gt;2,Fixo/30*GA$4+(CX161+CX162+CX163+CX164+CZ161+CZ162+CZ163+CZ164-2)*Cadeirante/30*GA$4)))+(CW161+CW162+CW163+CY161+CY162+CY163)*Percapita/30*GA$4+(CW164+CY164)*Crechee/30*GA$4,IF(C161=1,IF(CW161+CW162+CW163+CX161+CX162+CX163+CY161+CY162+CY163+CZ161+CZ162+CZ163&lt;=15,(CW161+CW162+CW163+CY161+CY162+CY163)*Percapita/30*GA$4,IF(CW161+CW162+CW163+CX161+CX162+CX163+CY161+CY162+CY163+CZ161+CZ162+CZ163&gt;=16,Fixo/30*GA$4+(CW161+CW162+CW163+CX161+CX162+CX163+CY161+CY162+CY163+CZ161+CZ162-16)*Percapita/30*GA$4))))))</f>
        <v>0</v>
      </c>
      <c r="GB161" s="177">
        <f>IF(C161=4,SUM(DA161+DA162+DA163+DC161+DC162+DC163)*Percapita/30*GB$4+(DB161+DB162+DB163+DD161+DD162+DD163)*Cadeirante/30*GB$4,IF(C161=3,IF(DA164+DC164=10,Fixo/30*GB$4+(DA161+DA162+DA163+DC161+DC162+DC163)*Percapita/30*GB$4+(DB164+DD164)*Cadeirante/30*GB$4,IF(DA164+DC164&lt;=9,(DA164+DC164)*Crechee/30*GB$4)+(DB164+DD164)*Cadeirante/30*GB$4+(DA161+DA162+DA163+DC161+DC162+DC163)*Percapita/30*GB$4)+IF(DA164+DC164&gt;=11,Fixo/30*GB$4+(DA164+DC164-10)*Crechee/30*GB$4,0),IF(C161=2,IF(DB161+DB162+DB163+DB164+DD161+DD162+DD163+DD164=1,Cadeirante/30*GB$4,IF(DB161+DB162+DB163+DB164+DD161+DD162+DD163+DD164=2,Fixo/30*GB$4,IF(DB161+DB162+DB163+DB164+DD161+DD162+DD163+DD164&gt;2,Fixo/30*GB$4+(DB161+DB162+DB163+DB164+DD161+DD162+DD163+DD164-2)*Cadeirante/30*GB$4)))+(DA161+DA162+DA163+DC161+DC162+DC163)*Percapita/30*GB$4+(DA164+DC164)*Crechee/30*GB$4,IF(C161=1,IF(DA161+DA162+DA163+DB161+DB162+DB163+DC161+DC162+DC163+DD161+DD162+DD163&lt;=15,(DA161+DA162+DA163+DC161+DC162+DC163)*Percapita/30*GB$4,IF(DA161+DA162+DA163+DB161+DB162+DB163+DC161+DC162+DC163+DD161+DD162+DD163&gt;=16,Fixo/30*GB$4+(DA161+DA162+DA163+DB161+DB162+DB163+DC161+DC162+DC163+DD161+DD162-16)*Percapita/30*GB$4))))))</f>
        <v>0</v>
      </c>
      <c r="GC161" s="177">
        <f>IF(C161=4,SUM(DE161+DE162+DE163+DG161+DG162+DG163)*Percapita/30*GC$4+(DF161+DF162+DF163+DH161+DH162+DH163)*Cadeirante/30*GC$4,IF(C161=3,IF(DE164+DG164=10,Fixo/30*GC$4+(DE161+DE162+DE163+DG161+DG162+DG163)*Percapita/30*GC$4+(DF164+DH164)*Cadeirante/30*GC$4,IF(DE164+DG164&lt;=9,(DE164+DG164)*Crechee/30*GC$4)+(DF164+DH164)*Cadeirante/30*GC$4+(DE161+DE162+DE163+DG161+DG162+DG163)*Percapita/30*GC$4)+IF(DE164+DG164&gt;=11,Fixo/30*GC$4+(DE164+DG164-10)*Crechee/30*GC$4,0),IF(C161=2,IF(DF161+DF162+DF163+DF164+DH161+DH162+DH163+DH164=1,Cadeirante/30*GC$4,IF(DF161+DF162+DF163+DF164+DH161+DH162+DH163+DH164=2,Fixo/30*GC$4,IF(DF161+DF162+DF163+DF164+DH161+DH162+DH163+DH164&gt;2,Fixo/30*GC$4+(DF161+DF162+DF163+DF164+DH161+DH162+DH163+DH164-2)*Cadeirante/30*GC$4)))+(DE161+DE162+DE163+DG161+DG162+DG163)*Percapita/30*GC$4+(DE164+DG164)*Crechee/30*GC$4,IF(C161=1,IF(DE161+DE162+DE163+DF161+DF162+DF163+DG161+DG162+DG163+DH161+DH162+DH163&lt;=15,(DE161+DE162+DE163+DG161+DG162+DG163)*Percapita/30*GC$4,IF(DE161+DE162+DE163+DF161+DF162+DF163+DG161+DG162+DG163+DH161+DH162+DH163&gt;=16,Fixo/30*GC$4+(DE161+DE162+DE163+DF161+DF162+DF163+DG161+DG162+DG163+DH161+DH162-16)*Percapita/30*GC$4))))))</f>
        <v>0</v>
      </c>
      <c r="GD161" s="177">
        <f>IF(C161=4,SUM(DI161+DI162+DI163+DK161+DK162+DK163)*Percapita/30*GD$4+(DJ161+DJ162+DJ163+DL161+DL162+DL163)*Cadeirante/30*GD$4,IF(C161=3,IF(DI164+DK164=10,Fixo/30*GD$4+(DI161+DI162+DI163+DK161+DK162+DK163)*Percapita/30*GD$4+(DJ164+DL164)*Cadeirante/30*GD$4,IF(DI164+DK164&lt;=9,(DI164+DK164)*Crechee/30*GD$4)+(DJ164+DL164)*Cadeirante/30*GD$4+(DI161+DI162+DI163+DK161+DK162+DK163)*Percapita/30*GD$4)+IF(DI164+DK164&gt;=11,Fixo/30*GD$4+(DI164+DK164-10)*Crechee/30*GD$4,0),IF(C161=2,IF(DJ161+DJ162+DJ163+DJ164+DL161+DL162+DL163+DL164=1,Cadeirante/30*GD$4,IF(DJ161+DJ162+DJ163+DJ164+DL161+DL162+DL163+DL164=2,Fixo/30*GD$4,IF(DJ161+DJ162+DJ163+DJ164+DL161+DL162+DL163+DL164&gt;2,Fixo/30*GD$4+(DJ161+DJ162+DJ163+DJ164+DL161+DL162+DL163+DL164-2)*Cadeirante/30*GD$4)))+(DI161+DI162+DI163+DK161+DK162+DK163)*Percapita/30*GD$4+(DI164+DK164)*Crechee/30*GD$4,IF(C161=1,IF(DI161+DI162+DI163+DJ161+DJ162+DJ163+DK161+DK162+DK163+DL161+DL162+DL163&lt;=15,(DI161+DI162+DI163+DK161+DK162+DK163)*Percapita/30*GD$4,IF(DI161+DI162+DI163+DJ161+DJ162+DJ163+DK161+DK162+DK163+DL161+DL162+DL163&gt;=16,Fixo/30*GD$4+(DI161+DI162+DI163+DJ161+DJ162+DJ163+DK161+DK162+DK163+DL161+DL162-16)*Percapita/30*GD$4))))))</f>
        <v>0</v>
      </c>
      <c r="GE161" s="177">
        <f>IF(C161=4,SUM(DM161+DM162+DM163+DO161+DO162+DO163)*Percapita/30*GE$4+(DN161+DN162+DN163+DP161+DP162+DP163)*Cadeirante/30*GE$4,IF(C161=3,IF(DM164+DO164=10,Fixo/30*GE$4+(DM161+DM162+DM163+DO161+DO162+DO163)*Percapita/30*GE$4+(DN164+DP164)*Cadeirante/30*GE$4,IF(DM164+DO164&lt;=9,(DM164+DO164)*Crechee/30*GE$4)+(DN164+DP164)*Cadeirante/30*GE$4+(DM161+DM162+DM163+DO161+DO162+DO163)*Percapita/30*GE$4)+IF(DM164+DO164&gt;=11,Fixo/30*GE$4+(DM164+DO164-10)*Crechee/30*GE$4,0),IF(C161=2,IF(DN161+DN162+DN163+DN164+DP161+DP162+DP163+DP164=1,Cadeirante/30*GE$4,IF(DN161+DN162+DN163+DN164+DP161+DP162+DP163+DP164=2,Fixo/30*GE$4,IF(DN161+DN162+DN163+DN164+DP161+DP162+DP163+DP164&gt;2,Fixo/30*GE$4+(DN161+DN162+DN163+DN164+DP161+DP162+DP163+DP164-2)*Cadeirante/30*GE$4)))+(DM161+DM162+DM163+DO161+DO162+DO163)*Percapita/30*GE$4+(DM164+DO164)*Crechee/30*GE$4,IF(C161=1,IF(DM161+DM162+DM163+DN161+DN162+DN163+DO161+DO162+DO163+DP161+DP162+DP163&lt;=15,(DM161+DM162+DM163+DO161+DO162+DO163)*Percapita/30*GE$4,IF(DM161+DM162+DM163+DN161+DN162+DN163+DO161+DO162+DO163+DP161+DP162+DP163&gt;=16,Fixo/30*GE$4+(DM161+DM162+DM163+DN161+DN162+DN163+DO161+DO162+DO163+DP161+DP162-16)*Percapita/30*GE$4))))))</f>
        <v>0</v>
      </c>
      <c r="GF161" s="177">
        <f>IF(C161=4,SUM(DQ161+DQ162+DQ163+DS161+DS162+DS163)*Percapita/30*GF$4+(DR161+DR162+DR163+DT161+DT162+DT163)*Cadeirante/30*GF$4,IF(C161=3,IF(DQ164+DS164=10,Fixo/30*GF$4+(DQ161+DQ162+DQ163+DS161+DS162+DS163)*Percapita/30*GF$4+(DR164+DT164)*Cadeirante/30*GF$4,IF(DQ164+DS164&lt;=9,(DQ164+DS164)*Crechee/30*GF$4)+(DR164+DT164)*Cadeirante/30*GF$4+(DQ161+DQ162+DQ163+DS161+DS162+DS163)*Percapita/30*GF$4)+IF(DQ164+DS164&gt;=11,Fixo/30*GF$4+(DQ164+DS164-10)*Crechee/30*GF$4,0),IF(C161=2,IF(DR161+DR162+DR163+DR164+DT161+DT162+DT163+DT164=1,Cadeirante/30*GF$4,IF(DR161+DR162+DR163+DR164+DT161+DT162+DT163+DT164=2,Fixo/30*GF$4,IF(DR161+DR162+DR163+DR164+DT161+DT162+DT163+DT164&gt;2,Fixo/30*GF$4+(DR161+DR162+DR163+DR164+DT161+DT162+DT163+DT164-2)*Cadeirante/30*GF$4)))+(DQ161+DQ162+DQ163+DS161+DS162+DS163)*Percapita/30*GF$4+(DQ164+DS164)*Crechee/30*GF$4,IF(C161=1,IF(DQ161+DQ162+DQ163+DR161+DR162+DR163+DS161+DS162+DS163+DT161+DT162+DT163&lt;=15,(DQ161+DQ162+DQ163+DS161+DS162+DS163)*Percapita/30*GF$4,IF(DQ161+DQ162+DQ163+DR161+DR162+DR163+DS161+DS162+DS163+DT161+DT162+DT163&gt;=16,Fixo/30*GF$4+(DQ161+DQ162+DQ163+DR161+DR162+DR163+DS161+DS162+DS163+DT161+DT162-16)*Percapita/30*GF$4))))))</f>
        <v>0</v>
      </c>
      <c r="GG161" s="177">
        <f>IF(C161=4,SUM(DU161+DU162+DU163+DW161+DW162+DW163)*Percapita/30*GG$4+(DV161+DV162+DV163+DX161+DX162+DX163)*Cadeirante/30*GG$4,IF(C161=3,IF(DU164+DW164=10,Fixo/30*GG$4+(DU161+DU162+DU163+DW161+DW162+DW163)*Percapita/30*GG$4+(DV164+DX164)*Cadeirante/30*GG$4,IF(DU164+DW164&lt;=9,(DU164+DW164)*Crechee/30*GG$4)+(DV164+DX164)*Cadeirante/30*GG$4+(DU161+DU162+DU163+DW161+DW162+DW163)*Percapita/30*GG$4)+IF(DU164+DW164&gt;=11,Fixo/30*GG$4+(DU164+DW164-10)*Crechee/30*GG$4,0),IF(C161=2,IF(DV161+DV162+DV163+DV164+DX161+DX162+DX163+DX164=1,Cadeirante/30*GG$4,IF(DV161+DV162+DV163+DV164+DX161+DX162+DX163+DX164=2,Fixo/30*GG$4,IF(DV161+DV162+DV163+DV164+DX161+DX162+DX163+DX164&gt;2,Fixo/30*GG$4+(DV161+DV162+DV163+DV164+DX161+DX162+DX163+DX164-2)*Cadeirante/30*GG$4)))+(DU161+DU162+DU163+DW161+DW162+DW163)*Percapita/30*GG$4+(DU164+DW164)*Crechee/30*GG$4,IF(C161=1,IF(DU161+DU162+DU163+DV161+DV162+DV163+DW161+DW162+DW163+DX161+DX162+DX163&lt;=15,(DU161+DU162+DU163+DW161+DW162+DW163)*Percapita/30*GG$4,IF(DU161+DU162+DU163+DV161+DV162+DV163+DW161+DW162+DW163+DX161+DX162+DX163&gt;=16,Fixo/30*GG$4+(DU161+DU162+DU163+DV161+DV162+DV163+DW161+DW162+DW163+DX161+DX162-16)*Percapita/30*GG$4))))))</f>
        <v>0</v>
      </c>
      <c r="GH161" s="177">
        <f>IF(C161=4,SUM(DY161+DY162+DY163+EA161+EA162+EA163)*Percapita/30*GH$4+(DZ161+DZ162+DZ163+EB161+EB162+EB163)*Cadeirante/30*GH$4,IF(C161=3,IF(DY164+EA164=10,Fixo/30*GH$4+(DY161+DY162+DY163+EA161+EA162+EA163)*Percapita/30*GH$4+(DZ164+EB164)*Cadeirante/30*GH$4,IF(DY164+EA164&lt;=9,(DY164+EA164)*Crechee/30*GH$4)+(DZ164+EB164)*Cadeirante/30*GH$4+(DY161+DY162+DY163+EA161+EA162+EA163)*Percapita/30*GH$4)+IF(DY164+EA164&gt;=11,Fixo/30*GH$4+(DY164+EA164-10)*Crechee/30*GH$4,0),IF(C161=2,IF(DZ161+DZ162+DZ163+DZ164+EB161+EB162+EB163+EB164=1,Cadeirante/30*GH$4,IF(DZ161+DZ162+DZ163+DZ164+EB161+EB162+EB163+EB164=2,Fixo/30*GH$4,IF(DZ161+DZ162+DZ163+DZ164+EB161+EB162+EB163+EB164&gt;2,Fixo/30*GH$4+(DZ161+DZ162+DZ163+DZ164+EB161+EB162+EB163+EB164-2)*Cadeirante/30*GH$4)))+(DY161+DY162+DY163+EA161+EA162+EA163)*Percapita/30*GH$4+(DY164+EA164)*Crechee/30*GH$4,IF(C161=1,IF(DY161+DY162+DY163+DZ161+DZ162+DZ163+EA161+EA162+EA163+EB161+EB162+EB163&lt;=15,(DY161+DY162+DY163+EA161+EA162+EA163)*Percapita/30*GH$4,IF(DY161+DY162+DY163+DZ161+DZ162+DZ163+EA161+EA162+EA163+EB161+EB162+EB163&gt;=16,Fixo/30*GH$4+(DY161+DY162+DY163+DZ161+DZ162+DZ163+EA161+EA162+EA163+EB161+EB162-16)*Percapita/30*GH$4))))))</f>
        <v>0</v>
      </c>
      <c r="GI161" s="177">
        <f>IF(C161=4,SUM(EC161+EC162+EC163+EE161+EE162+EE163)*Percapita/30*GI$4+(ED161+ED162+ED163+EF161+EF162+EF163)*Cadeirante/30*GI$4,IF(C161=3,IF(EC164+EE164=10,Fixo/30*GI$4+(EC161+EC162+EC163+EE161+EE162+EE163)*Percapita/30*GI$4+(ED164+EF164)*Cadeirante/30*GI$4,IF(EC164+EE164&lt;=9,(EC164+EE164)*Crechee/30*GI$4)+(ED164+EF164)*Cadeirante/30*GI$4+(EC161+EC162+EC163+EE161+EE162+EE163)*Percapita/30*GI$4)+IF(EC164+EE164&gt;=11,Fixo/30*GI$4+(EC164+EE164-10)*Crechee/30*GI$4,0),IF(C161=2,IF(ED161+ED162+ED163+ED164+EF161+EF162+EF163+EF164=1,Cadeirante/30*GI$4,IF(ED161+ED162+ED163+ED164+EF161+EF162+EF163+EF164=2,Fixo/30*GI$4,IF(ED161+ED162+ED163+ED164+EF161+EF162+EF163+EF164&gt;2,Fixo/30*GI$4+(ED161+ED162+ED163+ED164+EF161+EF162+EF163+EF164-2)*Cadeirante/30*GI$4)))+(EC161+EC162+EC163+EE161+EE162+EE163)*Percapita/30*GI$4+(EC164+EE164)*Crechee/30*GI$4,IF(C161=1,IF(EC161+EC162+EC163+ED161+ED162+ED163+EE161+EE162+EE163+EF161+EF162+EF163&lt;=15,(EC161+EC162+EC163+EE161+EE162+EE163)*Percapita/30*GI$4,IF(EC161+EC162+EC163+ED161+ED162+ED163+EE161+EE162+EE163+EF161+EF162+EF163&gt;=16,Fixo/30*GI$4+(EC161+EC162+EC163+ED161+ED162+ED163+EE161+EE162+EE163+EF161+EF162-16)*Percapita/30*GI$4))))))</f>
        <v>0</v>
      </c>
      <c r="GJ161" s="177">
        <f>IF(C161=4,SUM(EG161+EG162+EG163+EI161+EI162+EI163)*Percapita/30*GJ$4+(EH161+EH162+EH163+EJ161+EJ162+EJ163)*Cadeirante/30*GJ$4,IF(C161=3,IF(EG164+EI164=10,Fixo/30*GJ$4+(EG161+EG162+EG163+EI161+EI162+EI163)*Percapita/30*GJ$4+(EH164+EJ164)*Cadeirante/30*GJ$4,IF(EG164+EI164&lt;=9,(EG164+EI164)*Crechee/30*GJ$4)+(EH164+EJ164)*Cadeirante/30*GJ$4+(EG161+EG162+EG163+EI161+EI162+EI163)*Percapita/30*GJ$4)+IF(EG164+EI164&gt;=11,Fixo/30*GJ$4+(EG164+EI164-10)*Crechee/30*GJ$4,0),IF(C161=2,IF(EH161+EH162+EH163+EH164+EJ161+EJ162+EJ163+EJ164=1,Cadeirante/30*GJ$4,IF(EH161+EH162+EH163+EH164+EJ161+EJ162+EJ163+EJ164=2,Fixo/30*GJ$4,IF(EH161+EH162+EH163+EH164+EJ161+EJ162+EJ163+EJ164&gt;2,Fixo/30*GJ$4+(EH161+EH162+EH163+EH164+EJ161+EJ162+EJ163+EJ164-2)*Cadeirante/30*GJ$4)))+(EG161+EG162+EG163+EI161+EI162+EI163)*Percapita/30*GJ$4+(EG164+EI164)*Crechee/30*GJ$4,IF(C161=1,IF(EG161+EG162+EG163+EH161+EH162+EH163+EI161+EI162+EI163+EJ161+EJ162+EJ163&lt;=15,(EG161+EG162+EG163+EI161+EI162+EI163)*Percapita/30*GJ$4,IF(EG161+EG162+EG163+EH161+EH162+EH163+EI161+EI162+EI163+EJ161+EJ162+EJ163&gt;=16,Fixo/30*GJ$4+(EG161+EG162+EG163+EH161+EH162+EH163+EI161+EI162+EI163+EJ161+EJ162-16)*Percapita/30*GJ$4))))))</f>
        <v>0</v>
      </c>
      <c r="GK161" s="178"/>
      <c r="GL161" s="103">
        <f t="shared" si="175"/>
        <v>0</v>
      </c>
      <c r="GM161" s="124"/>
      <c r="GN161" s="104">
        <f>SUMIF(V161:V164,"&lt;0")*Cadeirante/30*GN$4+SUMIF(X161:X164,"&lt;0")*Cadeirante/30*GN$4</f>
        <v>0</v>
      </c>
      <c r="GO161" s="104">
        <f>SUMIF(Z161:Z164,"&lt;0")*Cadeirante/30*GO$4+SUMIF(AB161:AB164,"&lt;0")*Cadeirante/30*GO$4</f>
        <v>0</v>
      </c>
      <c r="GP161" s="104">
        <f>SUMIF(AD161:AD164,"&lt;0")*Cadeirante/30*GP$4+SUMIF(AF161:AF164,"&lt;0")*Cadeirante/30*GP$4</f>
        <v>0</v>
      </c>
      <c r="GQ161" s="104">
        <f>SUMIF(AH161:AH164,"&lt;0")*Cadeirante/30*GQ$4+SUMIF(AJ161:AJ164,"&lt;0")*Cadeirante/30*GQ$4</f>
        <v>0</v>
      </c>
      <c r="GR161" s="104">
        <f>SUMIF(AL161:AL164,"&lt;0")*Cadeirante/30*GR$4+SUMIF(AN161:AN164,"&lt;0")*Cadeirante/30*GR$4</f>
        <v>0</v>
      </c>
      <c r="GS161" s="104">
        <f>SUMIF(AP161:AP164,"&lt;0")*Cadeirante/30*GS$4+SUMIF(AR161:AR164,"&lt;0")*Cadeirante/30*GS$4</f>
        <v>0</v>
      </c>
      <c r="GT161" s="104">
        <f>SUMIF(AT161:AT164,"&lt;0")*Cadeirante/30*GT$4+SUMIF(AV161:AV164,"&lt;0")*Cadeirante/30*GT$4</f>
        <v>0</v>
      </c>
      <c r="GU161" s="104">
        <f>SUMIF(AX161:AX164,"&lt;0")*Cadeirante/30*GU$4+SUMIF(AZ161:AZ164,"&lt;0")*Cadeirante/30*GU$4</f>
        <v>0</v>
      </c>
      <c r="GV161" s="104">
        <f>SUMIF(BB161:BB164,"&lt;0")*Cadeirante/30*GV$4+SUMIF(BD161:BD164,"&lt;0")*Cadeirante/30*GV$4</f>
        <v>0</v>
      </c>
      <c r="GW161" s="104">
        <f>SUMIF(BF161:BF164,"&lt;0")*Cadeirante/30*GW$4+SUMIF(BH161:BH164,"&lt;0")*Cadeirante/30*GW$4</f>
        <v>0</v>
      </c>
      <c r="GX161" s="104">
        <f>SUMIF(BJ161:BJ164,"&lt;0")*Cadeirante/30*GX$4+SUMIF(BL161:BL164,"&lt;0")*Cadeirante/30*GX$4</f>
        <v>0</v>
      </c>
      <c r="GY161" s="104">
        <f>SUMIF(BN161:BN164,"&lt;0")*Cadeirante/30*GY$4+SUMIF(BP161:BP164,"&lt;0")*Cadeirante/30*GY$4</f>
        <v>0</v>
      </c>
      <c r="GZ161" s="104">
        <f>SUMIF(BR161:BR164,"&lt;0")*Cadeirante/30*GZ$4+SUMIF(BT161:BT164,"&lt;0")*Cadeirante/30*GZ$4</f>
        <v>0</v>
      </c>
      <c r="HA161" s="104">
        <f>SUMIF(BV161:BV164,"&lt;0")*Cadeirante/30*HA$4+SUMIF(BX161:BX164,"&lt;0")*Cadeirante/30*HA$4</f>
        <v>0</v>
      </c>
      <c r="HB161" s="104">
        <f>SUMIF(BZ161:BZ164,"&lt;0")*Cadeirante/30*HB$4+SUMIF(CB161:CB164,"&lt;0")*Cadeirante/30*HB$4</f>
        <v>0</v>
      </c>
      <c r="HC161" s="104">
        <f>SUMIF(CD161:CD164,"&lt;0")*Cadeirante/30*HC$4+SUMIF(CF161:CF164,"&lt;0")*Cadeirante/30*HC$4</f>
        <v>0</v>
      </c>
      <c r="HD161" s="104">
        <f>SUMIF(CH161:CH164,"&lt;0")*Cadeirante/30*HD$4+SUMIF(CJ161:CJ164,"&lt;0")*Cadeirante/30*HD$4</f>
        <v>0</v>
      </c>
      <c r="HE161" s="104">
        <f>SUMIF(CL161:CL164,"&lt;0")*Cadeirante/30*HE$4+SUMIF(CN161:CN164,"&lt;0")*Cadeirante/30*HE$4</f>
        <v>0</v>
      </c>
      <c r="HF161" s="104">
        <f>SUMIF(CP161:CP164,"&lt;0")*Cadeirante/30*HF$4+SUMIF(CR161:CR164,"&lt;0")*Cadeirante/30*HF$4</f>
        <v>0</v>
      </c>
      <c r="HG161" s="104">
        <f>SUMIF(CT161:CT164,"&lt;0")*Cadeirante/30*HG$4+SUMIF(CV161:CV164,"&lt;0")*Cadeirante/30*HG$4</f>
        <v>0</v>
      </c>
      <c r="HH161" s="104">
        <f>SUMIF(CX161:CX164,"&lt;0")*Cadeirante/30*HH$4+SUMIF(CZ161:CZ164,"&lt;0")*Cadeirante/30*HH$4</f>
        <v>0</v>
      </c>
      <c r="HI161" s="104">
        <f>SUMIF(DB161:DB164,"&lt;0")*Cadeirante/30*HI$4+SUMIF(DD161:DD164,"&lt;0")*Cadeirante/30*HI$4</f>
        <v>0</v>
      </c>
      <c r="HJ161" s="104">
        <f>SUMIF(DF161:DF164,"&lt;0")*Cadeirante/30*HJ$4+SUMIF(DH161:DH164,"&lt;0")*Cadeirante/30*HJ$4</f>
        <v>0</v>
      </c>
      <c r="HK161" s="104">
        <f>SUMIF(DJ161:DJ164,"&lt;0")*Cadeirante/30*HK$4+SUMIF(DL161:DL164,"&lt;0")*Cadeirante/30*HK$4</f>
        <v>0</v>
      </c>
      <c r="HL161" s="104">
        <f>SUMIF(DN161:DN164,"&lt;0")*Cadeirante/30*HL$4+SUMIF(DP161:DP164,"&lt;0")*Cadeirante/30*HL$4</f>
        <v>0</v>
      </c>
      <c r="HM161" s="104">
        <f>SUMIF(DR161:DR164,"&lt;0")*Cadeirante/30*HM$4+SUMIF(DT161:DT164,"&lt;0")*Cadeirante/30*HM$4</f>
        <v>0</v>
      </c>
      <c r="HN161" s="104">
        <f>SUMIF(DV161:DV164,"&lt;0")*Cadeirante/30*HN$4+SUMIF(DX161:DX164,"&lt;0")*Cadeirante/30*HN$4</f>
        <v>0</v>
      </c>
      <c r="HO161" s="104">
        <f>SUMIF(DZ161:DZ164,"&lt;0")*Cadeirante/30*HO$4+SUMIF(EB161:EB164,"&lt;0")*Cadeirante/30*HO$4</f>
        <v>0</v>
      </c>
      <c r="HP161" s="104">
        <f>SUMIF(ED161:ED164,"&lt;0")*Cadeirante/30*HP$4+SUMIF(EF161:EF164,"&lt;0")*Cadeirante/30*HP$4</f>
        <v>0</v>
      </c>
      <c r="HQ161" s="64"/>
      <c r="HR161" s="64"/>
      <c r="HS161" s="64"/>
      <c r="HT161" s="64"/>
      <c r="HU161" s="64"/>
      <c r="HV161" s="64"/>
      <c r="HW161" s="176">
        <v>17629.309999999998</v>
      </c>
      <c r="HX161" s="64"/>
      <c r="HY161" s="280">
        <f>IF(ISTEXT(EM161), VALUE(EM161), EM161)</f>
        <v>423.75299999999999</v>
      </c>
      <c r="HZ161" s="280">
        <f>IF(ISTEXT(EN161), VALUE(EN161), EN161)</f>
        <v>0</v>
      </c>
      <c r="IA161" s="280">
        <f>IF(ISTEXT(EO161), VALUE(EO161), EO161)</f>
        <v>0</v>
      </c>
      <c r="IB161" s="64" t="b">
        <f>HW161=FE161</f>
        <v>0</v>
      </c>
      <c r="IC161" s="64"/>
    </row>
    <row r="162" spans="1:237" s="106" customFormat="1" ht="22.5" customHeight="1" x14ac:dyDescent="0.25">
      <c r="A162" s="368" t="s">
        <v>3319</v>
      </c>
      <c r="B162" s="369" t="s">
        <v>3320</v>
      </c>
      <c r="C162" s="370" t="s">
        <v>3193</v>
      </c>
      <c r="D162" s="371" t="s">
        <v>3321</v>
      </c>
      <c r="E162" s="371" t="s">
        <v>3322</v>
      </c>
      <c r="F162" s="372" t="s">
        <v>3181</v>
      </c>
      <c r="G162" s="372" t="s">
        <v>3182</v>
      </c>
      <c r="H162" s="373" t="s">
        <v>2829</v>
      </c>
      <c r="I162" s="374" t="s">
        <v>2829</v>
      </c>
      <c r="J162" s="421" t="s">
        <v>3183</v>
      </c>
      <c r="K162" s="421" t="s">
        <v>3185</v>
      </c>
      <c r="L162" s="329">
        <f>CONTINUA!BV162</f>
        <v>0</v>
      </c>
      <c r="M162" s="329">
        <f>CONTINUA!BW162</f>
        <v>0</v>
      </c>
      <c r="N162" s="895"/>
      <c r="O162" s="896" t="s">
        <v>3435</v>
      </c>
      <c r="P162" s="897">
        <v>0</v>
      </c>
      <c r="Q162" s="400">
        <v>25</v>
      </c>
      <c r="R162" s="401"/>
      <c r="S162" s="400">
        <v>3</v>
      </c>
      <c r="T162" s="401"/>
      <c r="U162" s="400"/>
      <c r="V162" s="401"/>
      <c r="W162" s="400"/>
      <c r="X162" s="401"/>
      <c r="Y162" s="400"/>
      <c r="Z162" s="401"/>
      <c r="AA162" s="400"/>
      <c r="AB162" s="401"/>
      <c r="AC162" s="400"/>
      <c r="AD162" s="401"/>
      <c r="AE162" s="400"/>
      <c r="AF162" s="401"/>
      <c r="AG162" s="400"/>
      <c r="AH162" s="401"/>
      <c r="AI162" s="400"/>
      <c r="AJ162" s="401"/>
      <c r="AK162" s="400"/>
      <c r="AL162" s="401"/>
      <c r="AM162" s="400"/>
      <c r="AN162" s="401"/>
      <c r="AO162" s="400"/>
      <c r="AP162" s="401"/>
      <c r="AQ162" s="400"/>
      <c r="AR162" s="401"/>
      <c r="AS162" s="400"/>
      <c r="AT162" s="401"/>
      <c r="AU162" s="400"/>
      <c r="AV162" s="401"/>
      <c r="AW162" s="400"/>
      <c r="AX162" s="401"/>
      <c r="AY162" s="400"/>
      <c r="AZ162" s="401"/>
      <c r="BA162" s="400"/>
      <c r="BB162" s="401"/>
      <c r="BC162" s="400"/>
      <c r="BD162" s="401"/>
      <c r="BE162" s="400"/>
      <c r="BF162" s="401"/>
      <c r="BG162" s="400"/>
      <c r="BH162" s="401"/>
      <c r="BI162" s="400"/>
      <c r="BJ162" s="401"/>
      <c r="BK162" s="400"/>
      <c r="BL162" s="401"/>
      <c r="BM162" s="400"/>
      <c r="BN162" s="401"/>
      <c r="BO162" s="400"/>
      <c r="BP162" s="401"/>
      <c r="BQ162" s="400"/>
      <c r="BR162" s="401"/>
      <c r="BS162" s="400"/>
      <c r="BT162" s="401"/>
      <c r="BU162" s="400"/>
      <c r="BV162" s="401"/>
      <c r="BW162" s="400"/>
      <c r="BX162" s="401"/>
      <c r="BY162" s="400"/>
      <c r="BZ162" s="401"/>
      <c r="CA162" s="400"/>
      <c r="CB162" s="401"/>
      <c r="CC162" s="400"/>
      <c r="CD162" s="401"/>
      <c r="CE162" s="400"/>
      <c r="CF162" s="401"/>
      <c r="CG162" s="400"/>
      <c r="CH162" s="401"/>
      <c r="CI162" s="400"/>
      <c r="CJ162" s="401"/>
      <c r="CK162" s="400"/>
      <c r="CL162" s="401"/>
      <c r="CM162" s="400"/>
      <c r="CN162" s="401"/>
      <c r="CO162" s="400"/>
      <c r="CP162" s="401"/>
      <c r="CQ162" s="400"/>
      <c r="CR162" s="401"/>
      <c r="CS162" s="400"/>
      <c r="CT162" s="401"/>
      <c r="CU162" s="400"/>
      <c r="CV162" s="401"/>
      <c r="CW162" s="400"/>
      <c r="CX162" s="401"/>
      <c r="CY162" s="400"/>
      <c r="CZ162" s="401"/>
      <c r="DA162" s="400"/>
      <c r="DB162" s="401"/>
      <c r="DC162" s="400"/>
      <c r="DD162" s="401"/>
      <c r="DE162" s="400"/>
      <c r="DF162" s="401"/>
      <c r="DG162" s="400"/>
      <c r="DH162" s="401"/>
      <c r="DI162" s="400"/>
      <c r="DJ162" s="401"/>
      <c r="DK162" s="400"/>
      <c r="DL162" s="401"/>
      <c r="DM162" s="400"/>
      <c r="DN162" s="401"/>
      <c r="DO162" s="400"/>
      <c r="DP162" s="401"/>
      <c r="DQ162" s="400"/>
      <c r="DR162" s="401"/>
      <c r="DS162" s="400"/>
      <c r="DT162" s="401"/>
      <c r="DU162" s="400"/>
      <c r="DV162" s="401"/>
      <c r="DW162" s="400"/>
      <c r="DX162" s="401"/>
      <c r="DY162" s="400"/>
      <c r="DZ162" s="401"/>
      <c r="EA162" s="400"/>
      <c r="EB162" s="401"/>
      <c r="EC162" s="400"/>
      <c r="ED162" s="401"/>
      <c r="EE162" s="400"/>
      <c r="EF162" s="401"/>
      <c r="EG162" s="400"/>
      <c r="EH162" s="401"/>
      <c r="EI162" s="400"/>
      <c r="EJ162" s="447"/>
      <c r="EK162" s="511"/>
      <c r="EL162" s="514"/>
      <c r="EM162" s="448"/>
      <c r="EN162" s="344"/>
      <c r="EO162" s="345"/>
      <c r="EP162" s="171">
        <f t="shared" si="168"/>
        <v>25</v>
      </c>
      <c r="EQ162" s="171">
        <f t="shared" si="169"/>
        <v>0</v>
      </c>
      <c r="ER162" s="171">
        <f t="shared" si="170"/>
        <v>3</v>
      </c>
      <c r="ES162" s="171">
        <f t="shared" si="171"/>
        <v>0</v>
      </c>
      <c r="ET162" s="171">
        <f t="shared" si="172"/>
        <v>0</v>
      </c>
      <c r="EU162" s="171">
        <f t="shared" si="173"/>
        <v>0</v>
      </c>
      <c r="EV162" s="172">
        <f t="shared" si="174"/>
        <v>28</v>
      </c>
      <c r="EW162" s="173"/>
      <c r="EX162" s="248">
        <f t="shared" si="196"/>
        <v>0</v>
      </c>
      <c r="EY162" s="174">
        <f>(L162*regular)+(M162*Cadeirantee)</f>
        <v>0</v>
      </c>
      <c r="EZ162" s="249">
        <f>SUMIF(FG162:GJ162,"&gt;0")</f>
        <v>0</v>
      </c>
      <c r="FA162" s="249">
        <f>SUMIF(FG162:GJ162,"&lt;0")+SUMIF(GN162:HP162,"&lt;0")</f>
        <v>0</v>
      </c>
      <c r="FB162" s="174">
        <v>0</v>
      </c>
      <c r="FC162" s="126">
        <f>N162*km*'VALORES TABELA'!$B$13</f>
        <v>0</v>
      </c>
      <c r="FD162" s="250">
        <f t="shared" ref="FD162:FD165" si="197">GL162</f>
        <v>0</v>
      </c>
      <c r="FE162" s="105"/>
      <c r="FF162" s="119"/>
      <c r="FG162" s="119"/>
      <c r="FH162" s="119"/>
      <c r="FI162" s="119"/>
      <c r="FJ162" s="119"/>
      <c r="FK162" s="119"/>
      <c r="FL162" s="119"/>
      <c r="FM162" s="119"/>
      <c r="FN162" s="119"/>
      <c r="FO162" s="119"/>
      <c r="FP162" s="119"/>
      <c r="FQ162" s="119"/>
      <c r="FR162" s="119"/>
      <c r="FS162" s="119"/>
      <c r="FT162" s="119"/>
      <c r="FU162" s="119"/>
      <c r="FV162" s="119"/>
      <c r="FW162" s="119"/>
      <c r="FX162" s="119"/>
      <c r="FY162" s="119"/>
      <c r="FZ162" s="119"/>
      <c r="GA162" s="119"/>
      <c r="GB162" s="119"/>
      <c r="GC162" s="119"/>
      <c r="GD162" s="119"/>
      <c r="GE162" s="119"/>
      <c r="GF162" s="119"/>
      <c r="GG162" s="119"/>
      <c r="GH162" s="119"/>
      <c r="GI162" s="119"/>
      <c r="GJ162" s="119"/>
      <c r="GK162" s="251"/>
      <c r="GL162" s="103">
        <f t="shared" si="175"/>
        <v>0</v>
      </c>
      <c r="GM162" s="124"/>
      <c r="GN162" s="104"/>
      <c r="GO162" s="104"/>
      <c r="GP162" s="104"/>
      <c r="GQ162" s="104"/>
      <c r="GR162" s="104"/>
      <c r="GS162" s="104"/>
      <c r="GT162" s="104"/>
      <c r="GU162" s="104"/>
      <c r="GV162" s="104"/>
      <c r="GW162" s="104"/>
      <c r="GX162" s="104"/>
      <c r="GY162" s="104"/>
      <c r="GZ162" s="104"/>
      <c r="HA162" s="104"/>
      <c r="HB162" s="104"/>
      <c r="HC162" s="104"/>
      <c r="HD162" s="104"/>
      <c r="HE162" s="104"/>
      <c r="HF162" s="104"/>
      <c r="HG162" s="104"/>
      <c r="HH162" s="104"/>
      <c r="HI162" s="104"/>
      <c r="HJ162" s="104"/>
      <c r="HK162" s="104"/>
      <c r="HL162" s="104"/>
      <c r="HM162" s="104"/>
      <c r="HN162" s="104"/>
      <c r="HO162" s="104"/>
      <c r="HP162" s="104"/>
      <c r="HQ162" s="64"/>
      <c r="HR162" s="64"/>
      <c r="HS162" s="64"/>
      <c r="HT162" s="64"/>
      <c r="HU162" s="64"/>
      <c r="HV162" s="64"/>
      <c r="HW162" s="105"/>
      <c r="HX162" s="64"/>
      <c r="HY162" s="280">
        <f t="shared" ref="HY162:HY165" si="198">IF(ISTEXT(EM162), VALUE(EM162), EM162)</f>
        <v>0</v>
      </c>
      <c r="HZ162" s="280">
        <f t="shared" ref="HZ162:HZ165" si="199">IF(ISTEXT(EN162), VALUE(EN162), EN162)</f>
        <v>0</v>
      </c>
      <c r="IA162" s="280">
        <f t="shared" ref="IA162:IA165" si="200">IF(ISTEXT(EO162), VALUE(EO162), EO162)</f>
        <v>0</v>
      </c>
      <c r="IB162" s="64"/>
      <c r="IC162" s="64"/>
    </row>
    <row r="163" spans="1:237" s="106" customFormat="1" ht="22.5" customHeight="1" x14ac:dyDescent="0.25">
      <c r="A163" s="368" t="s">
        <v>3319</v>
      </c>
      <c r="B163" s="369" t="s">
        <v>3320</v>
      </c>
      <c r="C163" s="375" t="s">
        <v>3193</v>
      </c>
      <c r="D163" s="371" t="s">
        <v>3321</v>
      </c>
      <c r="E163" s="371" t="s">
        <v>3322</v>
      </c>
      <c r="F163" s="376" t="s">
        <v>3181</v>
      </c>
      <c r="G163" s="376" t="s">
        <v>3182</v>
      </c>
      <c r="H163" s="373" t="s">
        <v>2829</v>
      </c>
      <c r="I163" s="374" t="s">
        <v>2829</v>
      </c>
      <c r="J163" s="421" t="s">
        <v>3183</v>
      </c>
      <c r="K163" s="422" t="s">
        <v>3186</v>
      </c>
      <c r="L163" s="329">
        <f>CONTINUA!BV163</f>
        <v>0</v>
      </c>
      <c r="M163" s="329">
        <f>CONTINUA!BW163</f>
        <v>0</v>
      </c>
      <c r="N163" s="895"/>
      <c r="O163" s="896" t="s">
        <v>3435</v>
      </c>
      <c r="P163" s="897">
        <v>0</v>
      </c>
      <c r="Q163" s="400"/>
      <c r="R163" s="401"/>
      <c r="S163" s="400"/>
      <c r="T163" s="401"/>
      <c r="U163" s="400"/>
      <c r="V163" s="401"/>
      <c r="W163" s="400"/>
      <c r="X163" s="401"/>
      <c r="Y163" s="400"/>
      <c r="Z163" s="401"/>
      <c r="AA163" s="400"/>
      <c r="AB163" s="401"/>
      <c r="AC163" s="400"/>
      <c r="AD163" s="401"/>
      <c r="AE163" s="400"/>
      <c r="AF163" s="401"/>
      <c r="AG163" s="400"/>
      <c r="AH163" s="401"/>
      <c r="AI163" s="400"/>
      <c r="AJ163" s="401"/>
      <c r="AK163" s="400"/>
      <c r="AL163" s="401"/>
      <c r="AM163" s="400"/>
      <c r="AN163" s="401"/>
      <c r="AO163" s="400"/>
      <c r="AP163" s="401"/>
      <c r="AQ163" s="400"/>
      <c r="AR163" s="401"/>
      <c r="AS163" s="400"/>
      <c r="AT163" s="401"/>
      <c r="AU163" s="400"/>
      <c r="AV163" s="401"/>
      <c r="AW163" s="400"/>
      <c r="AX163" s="401"/>
      <c r="AY163" s="400"/>
      <c r="AZ163" s="401"/>
      <c r="BA163" s="400"/>
      <c r="BB163" s="401"/>
      <c r="BC163" s="400"/>
      <c r="BD163" s="401"/>
      <c r="BE163" s="400"/>
      <c r="BF163" s="401"/>
      <c r="BG163" s="400"/>
      <c r="BH163" s="401"/>
      <c r="BI163" s="400"/>
      <c r="BJ163" s="401"/>
      <c r="BK163" s="400"/>
      <c r="BL163" s="401"/>
      <c r="BM163" s="400"/>
      <c r="BN163" s="401"/>
      <c r="BO163" s="400"/>
      <c r="BP163" s="401"/>
      <c r="BQ163" s="400"/>
      <c r="BR163" s="401"/>
      <c r="BS163" s="400"/>
      <c r="BT163" s="401"/>
      <c r="BU163" s="400"/>
      <c r="BV163" s="401"/>
      <c r="BW163" s="400"/>
      <c r="BX163" s="401"/>
      <c r="BY163" s="400"/>
      <c r="BZ163" s="401"/>
      <c r="CA163" s="400"/>
      <c r="CB163" s="401"/>
      <c r="CC163" s="400"/>
      <c r="CD163" s="401"/>
      <c r="CE163" s="400"/>
      <c r="CF163" s="401"/>
      <c r="CG163" s="400"/>
      <c r="CH163" s="401"/>
      <c r="CI163" s="400"/>
      <c r="CJ163" s="401"/>
      <c r="CK163" s="400"/>
      <c r="CL163" s="401"/>
      <c r="CM163" s="400"/>
      <c r="CN163" s="401"/>
      <c r="CO163" s="400"/>
      <c r="CP163" s="401"/>
      <c r="CQ163" s="400"/>
      <c r="CR163" s="401"/>
      <c r="CS163" s="400"/>
      <c r="CT163" s="401"/>
      <c r="CU163" s="400"/>
      <c r="CV163" s="401"/>
      <c r="CW163" s="400"/>
      <c r="CX163" s="401"/>
      <c r="CY163" s="400"/>
      <c r="CZ163" s="401"/>
      <c r="DA163" s="400"/>
      <c r="DB163" s="401"/>
      <c r="DC163" s="400"/>
      <c r="DD163" s="401"/>
      <c r="DE163" s="400"/>
      <c r="DF163" s="401"/>
      <c r="DG163" s="400"/>
      <c r="DH163" s="401"/>
      <c r="DI163" s="400"/>
      <c r="DJ163" s="401"/>
      <c r="DK163" s="400"/>
      <c r="DL163" s="401"/>
      <c r="DM163" s="400"/>
      <c r="DN163" s="401"/>
      <c r="DO163" s="400"/>
      <c r="DP163" s="401"/>
      <c r="DQ163" s="400"/>
      <c r="DR163" s="401"/>
      <c r="DS163" s="400"/>
      <c r="DT163" s="401"/>
      <c r="DU163" s="400"/>
      <c r="DV163" s="401"/>
      <c r="DW163" s="400"/>
      <c r="DX163" s="401"/>
      <c r="DY163" s="400"/>
      <c r="DZ163" s="401"/>
      <c r="EA163" s="400"/>
      <c r="EB163" s="401"/>
      <c r="EC163" s="400"/>
      <c r="ED163" s="401"/>
      <c r="EE163" s="400"/>
      <c r="EF163" s="401"/>
      <c r="EG163" s="400"/>
      <c r="EH163" s="401"/>
      <c r="EI163" s="400"/>
      <c r="EJ163" s="447"/>
      <c r="EK163" s="511"/>
      <c r="EL163" s="514"/>
      <c r="EM163" s="448"/>
      <c r="EN163" s="344"/>
      <c r="EO163" s="345"/>
      <c r="EP163" s="171">
        <f t="shared" si="168"/>
        <v>0</v>
      </c>
      <c r="EQ163" s="171">
        <f t="shared" si="169"/>
        <v>0</v>
      </c>
      <c r="ER163" s="171">
        <f t="shared" si="170"/>
        <v>0</v>
      </c>
      <c r="ES163" s="171">
        <f t="shared" si="171"/>
        <v>0</v>
      </c>
      <c r="ET163" s="171">
        <f t="shared" si="172"/>
        <v>0</v>
      </c>
      <c r="EU163" s="171">
        <f t="shared" si="173"/>
        <v>0</v>
      </c>
      <c r="EV163" s="172">
        <f t="shared" si="174"/>
        <v>0</v>
      </c>
      <c r="EW163" s="125"/>
      <c r="EX163" s="248">
        <f t="shared" si="196"/>
        <v>0</v>
      </c>
      <c r="EY163" s="174">
        <f>(L163*regular)+(M163*Cadeirantee)</f>
        <v>0</v>
      </c>
      <c r="EZ163" s="249">
        <f>SUMIF(FG163:GJ163,"&gt;0")</f>
        <v>0</v>
      </c>
      <c r="FA163" s="249">
        <f>SUMIF(FG163:GJ163,"&lt;0")+SUMIF(GN163:HP163,"&lt;0")</f>
        <v>0</v>
      </c>
      <c r="FB163" s="174">
        <v>0</v>
      </c>
      <c r="FC163" s="126">
        <f>N163*km*'VALORES TABELA'!$B$13</f>
        <v>0</v>
      </c>
      <c r="FD163" s="250">
        <f t="shared" si="197"/>
        <v>0</v>
      </c>
      <c r="FE163" s="105"/>
      <c r="FF163" s="108"/>
      <c r="FG163" s="108"/>
      <c r="FH163" s="108"/>
      <c r="FI163" s="108"/>
      <c r="FJ163" s="108"/>
      <c r="FK163" s="108"/>
      <c r="FL163" s="108"/>
      <c r="FM163" s="108"/>
      <c r="FN163" s="108"/>
      <c r="FO163" s="108"/>
      <c r="FP163" s="108"/>
      <c r="FQ163" s="108"/>
      <c r="FR163" s="108"/>
      <c r="FS163" s="108"/>
      <c r="FT163" s="108"/>
      <c r="FU163" s="108"/>
      <c r="FV163" s="108"/>
      <c r="FW163" s="108"/>
      <c r="FX163" s="108"/>
      <c r="FY163" s="108"/>
      <c r="FZ163" s="108"/>
      <c r="GA163" s="108"/>
      <c r="GB163" s="108"/>
      <c r="GC163" s="108"/>
      <c r="GD163" s="108"/>
      <c r="GE163" s="108"/>
      <c r="GF163" s="108"/>
      <c r="GG163" s="108"/>
      <c r="GH163" s="108"/>
      <c r="GI163" s="108"/>
      <c r="GJ163" s="108"/>
      <c r="GK163" s="251"/>
      <c r="GL163" s="103">
        <f t="shared" si="175"/>
        <v>0</v>
      </c>
      <c r="GM163" s="124"/>
      <c r="GN163" s="104"/>
      <c r="GO163" s="104"/>
      <c r="GP163" s="104"/>
      <c r="GQ163" s="104"/>
      <c r="GR163" s="104"/>
      <c r="GS163" s="104"/>
      <c r="GT163" s="104"/>
      <c r="GU163" s="104"/>
      <c r="GV163" s="104"/>
      <c r="GW163" s="104"/>
      <c r="GX163" s="104"/>
      <c r="GY163" s="104"/>
      <c r="GZ163" s="104"/>
      <c r="HA163" s="104"/>
      <c r="HB163" s="104"/>
      <c r="HC163" s="104"/>
      <c r="HD163" s="104"/>
      <c r="HE163" s="104"/>
      <c r="HF163" s="104"/>
      <c r="HG163" s="104"/>
      <c r="HH163" s="104"/>
      <c r="HI163" s="104"/>
      <c r="HJ163" s="104"/>
      <c r="HK163" s="104"/>
      <c r="HL163" s="104"/>
      <c r="HM163" s="104"/>
      <c r="HN163" s="104"/>
      <c r="HO163" s="104"/>
      <c r="HP163" s="104"/>
      <c r="HQ163" s="64"/>
      <c r="HR163" s="64"/>
      <c r="HS163" s="64"/>
      <c r="HT163" s="64"/>
      <c r="HU163" s="64"/>
      <c r="HV163" s="64"/>
      <c r="HW163" s="105"/>
      <c r="HX163" s="64"/>
      <c r="HY163" s="280">
        <f t="shared" si="198"/>
        <v>0</v>
      </c>
      <c r="HZ163" s="280">
        <f t="shared" si="199"/>
        <v>0</v>
      </c>
      <c r="IA163" s="280">
        <f t="shared" si="200"/>
        <v>0</v>
      </c>
      <c r="IB163" s="64"/>
      <c r="IC163" s="64"/>
    </row>
    <row r="164" spans="1:237" s="106" customFormat="1" ht="22.5" customHeight="1" x14ac:dyDescent="0.25">
      <c r="A164" s="368" t="s">
        <v>3319</v>
      </c>
      <c r="B164" s="369" t="s">
        <v>3320</v>
      </c>
      <c r="C164" s="375" t="s">
        <v>3193</v>
      </c>
      <c r="D164" s="371" t="s">
        <v>3321</v>
      </c>
      <c r="E164" s="371" t="s">
        <v>3322</v>
      </c>
      <c r="F164" s="376" t="s">
        <v>3181</v>
      </c>
      <c r="G164" s="376" t="s">
        <v>3182</v>
      </c>
      <c r="H164" s="373" t="s">
        <v>2829</v>
      </c>
      <c r="I164" s="374" t="s">
        <v>2829</v>
      </c>
      <c r="J164" s="421" t="s">
        <v>3183</v>
      </c>
      <c r="K164" s="423" t="s">
        <v>3187</v>
      </c>
      <c r="L164" s="329">
        <f>CONTINUA!BV164</f>
        <v>0</v>
      </c>
      <c r="M164" s="329">
        <f>CONTINUA!BW164</f>
        <v>0</v>
      </c>
      <c r="N164" s="895"/>
      <c r="O164" s="896" t="s">
        <v>3435</v>
      </c>
      <c r="P164" s="897">
        <v>0</v>
      </c>
      <c r="Q164" s="400"/>
      <c r="R164" s="401"/>
      <c r="S164" s="400"/>
      <c r="T164" s="401"/>
      <c r="U164" s="400"/>
      <c r="V164" s="401"/>
      <c r="W164" s="400"/>
      <c r="X164" s="401"/>
      <c r="Y164" s="400"/>
      <c r="Z164" s="401"/>
      <c r="AA164" s="400"/>
      <c r="AB164" s="401"/>
      <c r="AC164" s="400"/>
      <c r="AD164" s="401"/>
      <c r="AE164" s="400"/>
      <c r="AF164" s="401"/>
      <c r="AG164" s="400"/>
      <c r="AH164" s="401"/>
      <c r="AI164" s="400"/>
      <c r="AJ164" s="401"/>
      <c r="AK164" s="400"/>
      <c r="AL164" s="401"/>
      <c r="AM164" s="400"/>
      <c r="AN164" s="401"/>
      <c r="AO164" s="400"/>
      <c r="AP164" s="401"/>
      <c r="AQ164" s="400"/>
      <c r="AR164" s="401"/>
      <c r="AS164" s="400"/>
      <c r="AT164" s="401"/>
      <c r="AU164" s="400"/>
      <c r="AV164" s="401"/>
      <c r="AW164" s="400"/>
      <c r="AX164" s="401"/>
      <c r="AY164" s="400"/>
      <c r="AZ164" s="401"/>
      <c r="BA164" s="400"/>
      <c r="BB164" s="401"/>
      <c r="BC164" s="400"/>
      <c r="BD164" s="401"/>
      <c r="BE164" s="400"/>
      <c r="BF164" s="401"/>
      <c r="BG164" s="400"/>
      <c r="BH164" s="401"/>
      <c r="BI164" s="400"/>
      <c r="BJ164" s="401"/>
      <c r="BK164" s="400"/>
      <c r="BL164" s="401"/>
      <c r="BM164" s="400"/>
      <c r="BN164" s="401"/>
      <c r="BO164" s="400"/>
      <c r="BP164" s="401"/>
      <c r="BQ164" s="400"/>
      <c r="BR164" s="401"/>
      <c r="BS164" s="400"/>
      <c r="BT164" s="401"/>
      <c r="BU164" s="400"/>
      <c r="BV164" s="401"/>
      <c r="BW164" s="400"/>
      <c r="BX164" s="401"/>
      <c r="BY164" s="400"/>
      <c r="BZ164" s="401"/>
      <c r="CA164" s="400"/>
      <c r="CB164" s="401"/>
      <c r="CC164" s="400"/>
      <c r="CD164" s="401"/>
      <c r="CE164" s="400"/>
      <c r="CF164" s="401"/>
      <c r="CG164" s="400"/>
      <c r="CH164" s="401"/>
      <c r="CI164" s="400"/>
      <c r="CJ164" s="401"/>
      <c r="CK164" s="400"/>
      <c r="CL164" s="401"/>
      <c r="CM164" s="400"/>
      <c r="CN164" s="401"/>
      <c r="CO164" s="400"/>
      <c r="CP164" s="401"/>
      <c r="CQ164" s="400"/>
      <c r="CR164" s="401"/>
      <c r="CS164" s="400"/>
      <c r="CT164" s="401"/>
      <c r="CU164" s="400"/>
      <c r="CV164" s="401"/>
      <c r="CW164" s="400"/>
      <c r="CX164" s="401"/>
      <c r="CY164" s="400"/>
      <c r="CZ164" s="401"/>
      <c r="DA164" s="400"/>
      <c r="DB164" s="401"/>
      <c r="DC164" s="400"/>
      <c r="DD164" s="401"/>
      <c r="DE164" s="400"/>
      <c r="DF164" s="401"/>
      <c r="DG164" s="400"/>
      <c r="DH164" s="401"/>
      <c r="DI164" s="400"/>
      <c r="DJ164" s="401"/>
      <c r="DK164" s="400"/>
      <c r="DL164" s="401"/>
      <c r="DM164" s="400"/>
      <c r="DN164" s="401"/>
      <c r="DO164" s="400"/>
      <c r="DP164" s="401"/>
      <c r="DQ164" s="400"/>
      <c r="DR164" s="401"/>
      <c r="DS164" s="400"/>
      <c r="DT164" s="401"/>
      <c r="DU164" s="400"/>
      <c r="DV164" s="401"/>
      <c r="DW164" s="400"/>
      <c r="DX164" s="401"/>
      <c r="DY164" s="400"/>
      <c r="DZ164" s="401"/>
      <c r="EA164" s="400"/>
      <c r="EB164" s="401"/>
      <c r="EC164" s="400"/>
      <c r="ED164" s="401"/>
      <c r="EE164" s="400"/>
      <c r="EF164" s="401"/>
      <c r="EG164" s="400"/>
      <c r="EH164" s="401"/>
      <c r="EI164" s="400"/>
      <c r="EJ164" s="447"/>
      <c r="EK164" s="511"/>
      <c r="EL164" s="514"/>
      <c r="EM164" s="448"/>
      <c r="EN164" s="344"/>
      <c r="EO164" s="345"/>
      <c r="EP164" s="171">
        <f t="shared" si="168"/>
        <v>0</v>
      </c>
      <c r="EQ164" s="171">
        <f t="shared" si="169"/>
        <v>0</v>
      </c>
      <c r="ER164" s="171">
        <f t="shared" si="170"/>
        <v>0</v>
      </c>
      <c r="ES164" s="171">
        <f t="shared" si="171"/>
        <v>0</v>
      </c>
      <c r="ET164" s="171">
        <f t="shared" si="172"/>
        <v>0</v>
      </c>
      <c r="EU164" s="171">
        <f t="shared" si="173"/>
        <v>0</v>
      </c>
      <c r="EV164" s="172">
        <f t="shared" si="174"/>
        <v>0</v>
      </c>
      <c r="EW164" s="127"/>
      <c r="EX164" s="248">
        <f t="shared" si="196"/>
        <v>0</v>
      </c>
      <c r="EY164" s="174">
        <f>(L164*regular)+(M164*Cadeirantee)</f>
        <v>0</v>
      </c>
      <c r="EZ164" s="249">
        <f>SUMIF(FG164:GJ164,"&gt;0")</f>
        <v>0</v>
      </c>
      <c r="FA164" s="249">
        <f>SUMIF(FG164:GJ164,"&lt;0")+SUMIF(GN164:HP164,"&lt;0")</f>
        <v>0</v>
      </c>
      <c r="FB164" s="174">
        <v>0</v>
      </c>
      <c r="FC164" s="126">
        <f>N164*km*'VALORES TABELA'!$B$13</f>
        <v>0</v>
      </c>
      <c r="FD164" s="250">
        <f t="shared" si="197"/>
        <v>0</v>
      </c>
      <c r="FE164" s="105"/>
      <c r="FF164" s="118"/>
      <c r="FG164" s="118"/>
      <c r="FH164" s="118"/>
      <c r="FI164" s="118"/>
      <c r="FJ164" s="118"/>
      <c r="FK164" s="118"/>
      <c r="FL164" s="118"/>
      <c r="FM164" s="118"/>
      <c r="FN164" s="118"/>
      <c r="FO164" s="118"/>
      <c r="FP164" s="118"/>
      <c r="FQ164" s="118"/>
      <c r="FR164" s="118"/>
      <c r="FS164" s="118"/>
      <c r="FT164" s="118"/>
      <c r="FU164" s="118"/>
      <c r="FV164" s="118"/>
      <c r="FW164" s="118"/>
      <c r="FX164" s="118"/>
      <c r="FY164" s="118"/>
      <c r="FZ164" s="118"/>
      <c r="GA164" s="118"/>
      <c r="GB164" s="118"/>
      <c r="GC164" s="118"/>
      <c r="GD164" s="118"/>
      <c r="GE164" s="118"/>
      <c r="GF164" s="118"/>
      <c r="GG164" s="118"/>
      <c r="GH164" s="118"/>
      <c r="GI164" s="118"/>
      <c r="GJ164" s="118"/>
      <c r="GK164" s="252"/>
      <c r="GL164" s="103">
        <f t="shared" si="175"/>
        <v>0</v>
      </c>
      <c r="GM164" s="124"/>
      <c r="GN164" s="104"/>
      <c r="GO164" s="104"/>
      <c r="GP164" s="104"/>
      <c r="GQ164" s="104"/>
      <c r="GR164" s="104"/>
      <c r="GS164" s="104"/>
      <c r="GT164" s="104"/>
      <c r="GU164" s="104"/>
      <c r="GV164" s="104"/>
      <c r="GW164" s="104"/>
      <c r="GX164" s="104"/>
      <c r="GY164" s="104"/>
      <c r="GZ164" s="104"/>
      <c r="HA164" s="104"/>
      <c r="HB164" s="104"/>
      <c r="HC164" s="104"/>
      <c r="HD164" s="104"/>
      <c r="HE164" s="104"/>
      <c r="HF164" s="104"/>
      <c r="HG164" s="104"/>
      <c r="HH164" s="104"/>
      <c r="HI164" s="104"/>
      <c r="HJ164" s="104"/>
      <c r="HK164" s="104"/>
      <c r="HL164" s="104"/>
      <c r="HM164" s="104"/>
      <c r="HN164" s="104"/>
      <c r="HO164" s="104"/>
      <c r="HP164" s="104"/>
      <c r="HQ164" s="64"/>
      <c r="HR164" s="65"/>
      <c r="HS164" s="65"/>
      <c r="HT164" s="65"/>
      <c r="HU164" s="65"/>
      <c r="HV164" s="65"/>
      <c r="HW164" s="105"/>
      <c r="HX164" s="65"/>
      <c r="HY164" s="280">
        <f t="shared" si="198"/>
        <v>0</v>
      </c>
      <c r="HZ164" s="280">
        <f t="shared" si="199"/>
        <v>0</v>
      </c>
      <c r="IA164" s="280">
        <f t="shared" si="200"/>
        <v>0</v>
      </c>
      <c r="IB164" s="65"/>
      <c r="IC164" s="65"/>
    </row>
    <row r="165" spans="1:237" s="106" customFormat="1" ht="22.5" customHeight="1" thickBot="1" x14ac:dyDescent="0.3">
      <c r="A165" s="377" t="s">
        <v>3319</v>
      </c>
      <c r="B165" s="378" t="s">
        <v>3320</v>
      </c>
      <c r="C165" s="379" t="s">
        <v>3193</v>
      </c>
      <c r="D165" s="380" t="s">
        <v>3321</v>
      </c>
      <c r="E165" s="380" t="s">
        <v>3322</v>
      </c>
      <c r="F165" s="381" t="s">
        <v>3181</v>
      </c>
      <c r="G165" s="381" t="s">
        <v>3182</v>
      </c>
      <c r="H165" s="382" t="s">
        <v>2829</v>
      </c>
      <c r="I165" s="383" t="s">
        <v>2829</v>
      </c>
      <c r="J165" s="421" t="s">
        <v>3183</v>
      </c>
      <c r="K165" s="424" t="s">
        <v>60</v>
      </c>
      <c r="L165" s="329">
        <f>CONTINUA!BV165</f>
        <v>0</v>
      </c>
      <c r="M165" s="329">
        <f>CONTINUA!BW165</f>
        <v>0</v>
      </c>
      <c r="N165" s="895"/>
      <c r="O165" s="896" t="s">
        <v>3435</v>
      </c>
      <c r="P165" s="897">
        <v>0</v>
      </c>
      <c r="Q165" s="400"/>
      <c r="R165" s="401"/>
      <c r="S165" s="400"/>
      <c r="T165" s="401"/>
      <c r="U165" s="400"/>
      <c r="V165" s="401"/>
      <c r="W165" s="400"/>
      <c r="X165" s="401"/>
      <c r="Y165" s="400"/>
      <c r="Z165" s="401"/>
      <c r="AA165" s="400"/>
      <c r="AB165" s="401"/>
      <c r="AC165" s="400"/>
      <c r="AD165" s="401"/>
      <c r="AE165" s="400"/>
      <c r="AF165" s="401"/>
      <c r="AG165" s="400"/>
      <c r="AH165" s="401"/>
      <c r="AI165" s="400"/>
      <c r="AJ165" s="401"/>
      <c r="AK165" s="400"/>
      <c r="AL165" s="401"/>
      <c r="AM165" s="400"/>
      <c r="AN165" s="401"/>
      <c r="AO165" s="400"/>
      <c r="AP165" s="401"/>
      <c r="AQ165" s="400"/>
      <c r="AR165" s="401"/>
      <c r="AS165" s="400"/>
      <c r="AT165" s="401"/>
      <c r="AU165" s="400"/>
      <c r="AV165" s="401"/>
      <c r="AW165" s="400"/>
      <c r="AX165" s="401"/>
      <c r="AY165" s="400"/>
      <c r="AZ165" s="401"/>
      <c r="BA165" s="400"/>
      <c r="BB165" s="401"/>
      <c r="BC165" s="400"/>
      <c r="BD165" s="401"/>
      <c r="BE165" s="400"/>
      <c r="BF165" s="401"/>
      <c r="BG165" s="400"/>
      <c r="BH165" s="401"/>
      <c r="BI165" s="400"/>
      <c r="BJ165" s="401"/>
      <c r="BK165" s="400"/>
      <c r="BL165" s="401"/>
      <c r="BM165" s="400"/>
      <c r="BN165" s="401"/>
      <c r="BO165" s="400"/>
      <c r="BP165" s="401"/>
      <c r="BQ165" s="400"/>
      <c r="BR165" s="401"/>
      <c r="BS165" s="400"/>
      <c r="BT165" s="401"/>
      <c r="BU165" s="400"/>
      <c r="BV165" s="401"/>
      <c r="BW165" s="400"/>
      <c r="BX165" s="401"/>
      <c r="BY165" s="400"/>
      <c r="BZ165" s="401"/>
      <c r="CA165" s="400"/>
      <c r="CB165" s="401"/>
      <c r="CC165" s="400"/>
      <c r="CD165" s="401"/>
      <c r="CE165" s="400"/>
      <c r="CF165" s="401"/>
      <c r="CG165" s="400"/>
      <c r="CH165" s="401"/>
      <c r="CI165" s="400"/>
      <c r="CJ165" s="401"/>
      <c r="CK165" s="400"/>
      <c r="CL165" s="401"/>
      <c r="CM165" s="400"/>
      <c r="CN165" s="401"/>
      <c r="CO165" s="400"/>
      <c r="CP165" s="401"/>
      <c r="CQ165" s="400"/>
      <c r="CR165" s="401"/>
      <c r="CS165" s="400"/>
      <c r="CT165" s="401"/>
      <c r="CU165" s="400"/>
      <c r="CV165" s="401"/>
      <c r="CW165" s="400"/>
      <c r="CX165" s="401"/>
      <c r="CY165" s="400"/>
      <c r="CZ165" s="401"/>
      <c r="DA165" s="400"/>
      <c r="DB165" s="401"/>
      <c r="DC165" s="400"/>
      <c r="DD165" s="401"/>
      <c r="DE165" s="400"/>
      <c r="DF165" s="401"/>
      <c r="DG165" s="400"/>
      <c r="DH165" s="401"/>
      <c r="DI165" s="400"/>
      <c r="DJ165" s="401"/>
      <c r="DK165" s="400"/>
      <c r="DL165" s="401"/>
      <c r="DM165" s="400"/>
      <c r="DN165" s="401"/>
      <c r="DO165" s="400"/>
      <c r="DP165" s="401"/>
      <c r="DQ165" s="400"/>
      <c r="DR165" s="401"/>
      <c r="DS165" s="400"/>
      <c r="DT165" s="401"/>
      <c r="DU165" s="400"/>
      <c r="DV165" s="401"/>
      <c r="DW165" s="400"/>
      <c r="DX165" s="401"/>
      <c r="DY165" s="400"/>
      <c r="DZ165" s="401"/>
      <c r="EA165" s="400"/>
      <c r="EB165" s="401"/>
      <c r="EC165" s="400"/>
      <c r="ED165" s="401"/>
      <c r="EE165" s="400"/>
      <c r="EF165" s="401"/>
      <c r="EG165" s="400"/>
      <c r="EH165" s="401"/>
      <c r="EI165" s="400"/>
      <c r="EJ165" s="447"/>
      <c r="EK165" s="512"/>
      <c r="EL165" s="515"/>
      <c r="EM165" s="450"/>
      <c r="EN165" s="348"/>
      <c r="EO165" s="348"/>
      <c r="EP165" s="179">
        <f t="shared" si="168"/>
        <v>0</v>
      </c>
      <c r="EQ165" s="179">
        <f t="shared" si="169"/>
        <v>0</v>
      </c>
      <c r="ER165" s="179">
        <f t="shared" si="170"/>
        <v>0</v>
      </c>
      <c r="ES165" s="179">
        <f t="shared" si="171"/>
        <v>0</v>
      </c>
      <c r="ET165" s="179">
        <f t="shared" si="172"/>
        <v>0</v>
      </c>
      <c r="EU165" s="179">
        <f t="shared" si="173"/>
        <v>0</v>
      </c>
      <c r="EV165" s="172">
        <f t="shared" si="174"/>
        <v>0</v>
      </c>
      <c r="EW165" s="253"/>
      <c r="EX165" s="254">
        <v>0</v>
      </c>
      <c r="EY165" s="180">
        <v>0</v>
      </c>
      <c r="EZ165" s="255">
        <v>0</v>
      </c>
      <c r="FA165" s="255">
        <v>0</v>
      </c>
      <c r="FB165" s="180">
        <f>SUM(FF165:GI165)/2</f>
        <v>0</v>
      </c>
      <c r="FC165" s="256">
        <f>N165*km*'VALORES TABELA'!$B$13</f>
        <v>0</v>
      </c>
      <c r="FD165" s="250">
        <f t="shared" si="197"/>
        <v>0</v>
      </c>
      <c r="FE165" s="257"/>
      <c r="FF165" s="181">
        <f>((Q165+S165)*Percapita)+((R165+T165)*Cadeirante)</f>
        <v>0</v>
      </c>
      <c r="FG165" s="181">
        <f>((U165+W165)*Percapita/30*FG$4)+((V165+X165)*Cadeirante/30*FG$4)</f>
        <v>0</v>
      </c>
      <c r="FH165" s="181">
        <f>((Y165+AA165)*Percapita/30*FH$4)+((Z165+AB165)*Cadeirante/30*FH$4)</f>
        <v>0</v>
      </c>
      <c r="FI165" s="181">
        <f>((AC165+AE165)*Percapita/30*FI$4)+((AD165+AF165)*Cadeirante/30*FI$4)</f>
        <v>0</v>
      </c>
      <c r="FJ165" s="181">
        <f>((AG165+AI165)*Percapita/30*FJ$4)+((AH165+AJ165)*Cadeirante/30*FJ$4)</f>
        <v>0</v>
      </c>
      <c r="FK165" s="181">
        <f>((AK165+AM165)*Percapita/30*FK$4)+((AL165+AN165)*Cadeirante/30*FK$4)</f>
        <v>0</v>
      </c>
      <c r="FL165" s="181">
        <f>((AO165+AQ165)*Percapita/30*FL$4)+((AP165+AR165)*Cadeirante/30*FL$4)</f>
        <v>0</v>
      </c>
      <c r="FM165" s="181">
        <f>((AS165+AU165)*Percapita/30*FM$4)+((AT165+AV165)*Cadeirante/30*FM$4)</f>
        <v>0</v>
      </c>
      <c r="FN165" s="181">
        <f>((AW165+AY165)*Percapita/30*FN$4)+((AX165+AZ165)*Cadeirante/30*FN$4)</f>
        <v>0</v>
      </c>
      <c r="FO165" s="181">
        <f>((BA165+BC165)*Percapita/30*FO$4)+((BB165+BD165)*Cadeirante/30*FO$4)</f>
        <v>0</v>
      </c>
      <c r="FP165" s="181">
        <f>((BE165+BG165)*Percapita/30*FP$4)+((BF165+BH165)*Cadeirante/30*FP$4)</f>
        <v>0</v>
      </c>
      <c r="FQ165" s="181">
        <f>((BI165+BK165)*Percapita/30*FQ$4)+((BJ165+BL165)*Cadeirante/30*FQ$4)</f>
        <v>0</v>
      </c>
      <c r="FR165" s="181">
        <f>((BM165+BO165)*Percapita/30*FR$4)+((BN165+BP165)*Cadeirante/30*FR$4)</f>
        <v>0</v>
      </c>
      <c r="FS165" s="181">
        <f>((BQ165+BS165)*Percapita/30*FS$4)+((BR165+BT165)*Cadeirante/30*FS$4)</f>
        <v>0</v>
      </c>
      <c r="FT165" s="181">
        <f>((BU165+BW165)*Percapita/30*FT$4)+((BV165+BX165)*Cadeirante/30*FT$4)</f>
        <v>0</v>
      </c>
      <c r="FU165" s="181">
        <f>((BY165+CA165)*Percapita/30*FU$4)+((BZ165+CB165)*Cadeirante/30*FU$4)</f>
        <v>0</v>
      </c>
      <c r="FV165" s="181">
        <f>((CC165+CE165)*Percapita/30*FV$4)+((CD165+CF165)*Cadeirante/30*FV$4)</f>
        <v>0</v>
      </c>
      <c r="FW165" s="181">
        <f>((CG165+CI165)*Percapita/30*FW$4)+((CI165+CK165)*Cadeirante/30*FW$4)</f>
        <v>0</v>
      </c>
      <c r="FX165" s="181">
        <f>((CK165+CM165)*Percapita/30*FX$4)+((CL165+CN165)*Cadeirante/30*FX$4)</f>
        <v>0</v>
      </c>
      <c r="FY165" s="181">
        <f>((CO165+CQ165)*Percapita/30*FY$4)+((CP165+CR165)*Cadeirante/30*FY$4)</f>
        <v>0</v>
      </c>
      <c r="FZ165" s="181">
        <f>((CS165+CU165)*Percapita/30*FZ$4)+((CT165+CV165)*Cadeirante/30*FZ$4)</f>
        <v>0</v>
      </c>
      <c r="GA165" s="181">
        <f>((CW165+CY165)*Percapita/30*GA$4)+((CX165+CZ165)*Cadeirante/30*GA$4)</f>
        <v>0</v>
      </c>
      <c r="GB165" s="181">
        <f>((DA165+DC165)*Percapita/30*GB$4)+((DB165+DD165)*Cadeirante/30*GB$4)</f>
        <v>0</v>
      </c>
      <c r="GC165" s="181">
        <f>((DE165+DG165)*Percapita/30*GC$4)+((DF165+DH165)*Cadeirante/30*GC$4)</f>
        <v>0</v>
      </c>
      <c r="GD165" s="181">
        <f>((DI165+DK165)*Percapita/30*GD$4)+((DJ165+DL165)*Cadeirante/30*GD$4)</f>
        <v>0</v>
      </c>
      <c r="GE165" s="181">
        <f>((DM165+DO165)*Percapita/30*GE$4)+((DN165+DP165)*Cadeirante/30*GE$4)</f>
        <v>0</v>
      </c>
      <c r="GF165" s="181">
        <f>((DQ165+DS165)*Percapita/30*GF$4)+((DR165+DT165)*Cadeirante/30*GF$4)</f>
        <v>0</v>
      </c>
      <c r="GG165" s="181">
        <f>((DU165+DW165)*Percapita/30*GG$4)+((DV165+DX165)*Cadeirante/30*GG$4)</f>
        <v>0</v>
      </c>
      <c r="GH165" s="181">
        <f>((DY165+EA165)*Percapita/30*GH$4)+((DZ165+EB165)*Cadeirante/30*GH$4)</f>
        <v>0</v>
      </c>
      <c r="GI165" s="181">
        <f>((EC165+EE165)*Percapita/30*GI$4)+((ED165+EF165)*Cadeirante/30*GI$4)</f>
        <v>0</v>
      </c>
      <c r="GJ165" s="181">
        <f>((EG165+EI165)*Percapita)+((EH165+EJ165)*Cadeirante)</f>
        <v>0</v>
      </c>
      <c r="GK165" s="258"/>
      <c r="GL165" s="103">
        <f t="shared" si="175"/>
        <v>0</v>
      </c>
      <c r="GM165" s="124"/>
      <c r="GN165" s="182"/>
      <c r="GO165" s="182"/>
      <c r="GP165" s="182"/>
      <c r="GQ165" s="182"/>
      <c r="GR165" s="182"/>
      <c r="GS165" s="182"/>
      <c r="GT165" s="182"/>
      <c r="GU165" s="182"/>
      <c r="GV165" s="182"/>
      <c r="GW165" s="182"/>
      <c r="GX165" s="182"/>
      <c r="GY165" s="182"/>
      <c r="GZ165" s="182"/>
      <c r="HA165" s="182"/>
      <c r="HB165" s="182"/>
      <c r="HC165" s="182"/>
      <c r="HD165" s="182"/>
      <c r="HE165" s="182"/>
      <c r="HF165" s="182"/>
      <c r="HG165" s="182"/>
      <c r="HH165" s="182"/>
      <c r="HI165" s="182"/>
      <c r="HJ165" s="182"/>
      <c r="HK165" s="182"/>
      <c r="HL165" s="182"/>
      <c r="HM165" s="182"/>
      <c r="HN165" s="182"/>
      <c r="HO165" s="182"/>
      <c r="HP165" s="259"/>
      <c r="HQ165" s="64"/>
      <c r="HW165" s="257"/>
      <c r="HY165" s="280">
        <f t="shared" si="198"/>
        <v>0</v>
      </c>
      <c r="HZ165" s="280">
        <f t="shared" si="199"/>
        <v>0</v>
      </c>
      <c r="IA165" s="280">
        <f t="shared" si="200"/>
        <v>0</v>
      </c>
    </row>
    <row r="166" spans="1:237" s="106" customFormat="1" ht="22.5" customHeight="1" x14ac:dyDescent="0.25">
      <c r="A166" t="s">
        <v>3323</v>
      </c>
      <c r="B166" s="522" t="s">
        <v>3324</v>
      </c>
      <c r="C166" s="523">
        <v>1</v>
      </c>
      <c r="D166" s="524" t="s">
        <v>3325</v>
      </c>
      <c r="E166" s="524" t="s">
        <v>3326</v>
      </c>
      <c r="F166" s="525" t="s">
        <v>3181</v>
      </c>
      <c r="G166" s="525" t="s">
        <v>3182</v>
      </c>
      <c r="H166" s="350" t="s">
        <v>2830</v>
      </c>
      <c r="I166" s="351" t="s">
        <v>2830</v>
      </c>
      <c r="J166" s="409" t="s">
        <v>3183</v>
      </c>
      <c r="K166" s="410" t="s">
        <v>3184</v>
      </c>
      <c r="L166" s="329">
        <f>CONTINUA!BV166</f>
        <v>0</v>
      </c>
      <c r="M166" s="329">
        <f>CONTINUA!BW166</f>
        <v>0</v>
      </c>
      <c r="N166" s="895"/>
      <c r="O166" s="896" t="s">
        <v>3436</v>
      </c>
      <c r="P166" s="897">
        <v>0</v>
      </c>
      <c r="Q166" s="400">
        <v>33</v>
      </c>
      <c r="R166" s="401"/>
      <c r="S166" s="400"/>
      <c r="T166" s="401"/>
      <c r="U166" s="400"/>
      <c r="V166" s="401"/>
      <c r="W166" s="400"/>
      <c r="X166" s="401"/>
      <c r="Y166" s="400"/>
      <c r="Z166" s="401"/>
      <c r="AA166" s="400"/>
      <c r="AB166" s="401"/>
      <c r="AC166" s="400"/>
      <c r="AD166" s="401"/>
      <c r="AE166" s="400"/>
      <c r="AF166" s="401"/>
      <c r="AG166" s="400"/>
      <c r="AH166" s="401"/>
      <c r="AI166" s="400"/>
      <c r="AJ166" s="401"/>
      <c r="AK166" s="400"/>
      <c r="AL166" s="401"/>
      <c r="AM166" s="400"/>
      <c r="AN166" s="401"/>
      <c r="AO166" s="400"/>
      <c r="AP166" s="401"/>
      <c r="AQ166" s="400"/>
      <c r="AR166" s="401"/>
      <c r="AS166" s="400"/>
      <c r="AT166" s="401"/>
      <c r="AU166" s="400"/>
      <c r="AV166" s="401"/>
      <c r="AW166" s="400"/>
      <c r="AX166" s="401"/>
      <c r="AY166" s="400"/>
      <c r="AZ166" s="401"/>
      <c r="BA166" s="400"/>
      <c r="BB166" s="401"/>
      <c r="BC166" s="400"/>
      <c r="BD166" s="401"/>
      <c r="BE166" s="400"/>
      <c r="BF166" s="401"/>
      <c r="BG166" s="400"/>
      <c r="BH166" s="401"/>
      <c r="BI166" s="400"/>
      <c r="BJ166" s="401"/>
      <c r="BK166" s="400"/>
      <c r="BL166" s="401"/>
      <c r="BM166" s="400"/>
      <c r="BN166" s="401"/>
      <c r="BO166" s="400"/>
      <c r="BP166" s="401"/>
      <c r="BQ166" s="400"/>
      <c r="BR166" s="401"/>
      <c r="BS166" s="400"/>
      <c r="BT166" s="401"/>
      <c r="BU166" s="400"/>
      <c r="BV166" s="401"/>
      <c r="BW166" s="400"/>
      <c r="BX166" s="401"/>
      <c r="BY166" s="400"/>
      <c r="BZ166" s="401"/>
      <c r="CA166" s="400"/>
      <c r="CB166" s="401"/>
      <c r="CC166" s="400"/>
      <c r="CD166" s="401"/>
      <c r="CE166" s="400"/>
      <c r="CF166" s="401"/>
      <c r="CG166" s="400"/>
      <c r="CH166" s="401"/>
      <c r="CI166" s="400"/>
      <c r="CJ166" s="401"/>
      <c r="CK166" s="400"/>
      <c r="CL166" s="401"/>
      <c r="CM166" s="400"/>
      <c r="CN166" s="401"/>
      <c r="CO166" s="400"/>
      <c r="CP166" s="401"/>
      <c r="CQ166" s="400"/>
      <c r="CR166" s="401"/>
      <c r="CS166" s="400"/>
      <c r="CT166" s="401"/>
      <c r="CU166" s="400"/>
      <c r="CV166" s="401"/>
      <c r="CW166" s="400"/>
      <c r="CX166" s="401"/>
      <c r="CY166" s="400"/>
      <c r="CZ166" s="401"/>
      <c r="DA166" s="400"/>
      <c r="DB166" s="401"/>
      <c r="DC166" s="400"/>
      <c r="DD166" s="401"/>
      <c r="DE166" s="400"/>
      <c r="DF166" s="401"/>
      <c r="DG166" s="400"/>
      <c r="DH166" s="401"/>
      <c r="DI166" s="400"/>
      <c r="DJ166" s="401"/>
      <c r="DK166" s="400"/>
      <c r="DL166" s="401"/>
      <c r="DM166" s="400"/>
      <c r="DN166" s="401"/>
      <c r="DO166" s="400"/>
      <c r="DP166" s="401"/>
      <c r="DQ166" s="400"/>
      <c r="DR166" s="401"/>
      <c r="DS166" s="400"/>
      <c r="DT166" s="401"/>
      <c r="DU166" s="400"/>
      <c r="DV166" s="401"/>
      <c r="DW166" s="400"/>
      <c r="DX166" s="401"/>
      <c r="DY166" s="400"/>
      <c r="DZ166" s="401"/>
      <c r="EA166" s="400"/>
      <c r="EB166" s="401"/>
      <c r="EC166" s="400"/>
      <c r="ED166" s="401"/>
      <c r="EE166" s="400"/>
      <c r="EF166" s="401"/>
      <c r="EG166" s="400"/>
      <c r="EH166" s="401"/>
      <c r="EI166" s="400"/>
      <c r="EJ166" s="447"/>
      <c r="EK166" s="510"/>
      <c r="EL166" s="513"/>
      <c r="EM166" s="520"/>
      <c r="EN166" s="520"/>
      <c r="EO166" s="520"/>
      <c r="EP166" s="171">
        <f t="shared" si="168"/>
        <v>33</v>
      </c>
      <c r="EQ166" s="171">
        <f t="shared" si="169"/>
        <v>0</v>
      </c>
      <c r="ER166" s="171">
        <f t="shared" si="170"/>
        <v>0</v>
      </c>
      <c r="ES166" s="171">
        <f t="shared" si="171"/>
        <v>0</v>
      </c>
      <c r="ET166" s="171">
        <f t="shared" si="172"/>
        <v>0</v>
      </c>
      <c r="EU166" s="171">
        <f t="shared" si="173"/>
        <v>0</v>
      </c>
      <c r="EV166" s="172">
        <f t="shared" si="174"/>
        <v>33</v>
      </c>
      <c r="EW166" s="367">
        <f>IF(C166=4,IF(MAX(Q166:EJ168)&gt;0,(Especiall/30*(IF(($G166-$F166)=($G$5-$F$5),30,IF(DAY($G166)=31,($G166-$F166),($G166-$F166)+1)))),0),0)</f>
        <v>0</v>
      </c>
      <c r="EX166" s="248">
        <f t="shared" ref="EX166:EX169" si="201">FF166</f>
        <v>14041.43</v>
      </c>
      <c r="EY166" s="174">
        <f>(L166*regular)+(M166*Cadeirantee)</f>
        <v>0</v>
      </c>
      <c r="EZ166" s="249">
        <f>SUMIF(FG166:GJ166,"&gt;0")</f>
        <v>0</v>
      </c>
      <c r="FA166" s="249">
        <f>SUMIF(FG166:GJ166,"&lt;0")+SUMIF(GN166:HP166,"&lt;0")</f>
        <v>0</v>
      </c>
      <c r="FB166" s="174">
        <v>0</v>
      </c>
      <c r="FC166" s="175">
        <f>N166*km*'VALORES TABELA'!$B$13</f>
        <v>0</v>
      </c>
      <c r="FD166" s="250">
        <f>GL166</f>
        <v>0</v>
      </c>
      <c r="FE166" s="176">
        <f>(EW166+EW167+EW168+EW169+EX166+EX167+EX168+EX169+EY166+EY167+EY168+EY169+EY170+EZ166+EZ167+EZ168+EZ169+FA166+FA167+FA168+FA169+FC166+FC167+FC168+FC169+HY166-HZ166-IA166+FD166+FD167+FD168+FD169+FB170)</f>
        <v>14041.43</v>
      </c>
      <c r="FF166" s="177">
        <f>IF(C166=4,SUM(Q166+Q167+Q168+S166+S167+S168)*Percapita/30*FF$4+(R166+R167+R168+T166+T167+T168)*Cadeirante/30*FF$4,IF(C166=3,IF(Q169+S169=10,Fixo/30*FF$4+(Q166+Q167+Q168+S166+S167+S168)*Percapita/30*FF$4+(R169+T169)*Cadeirante/30*FF$4,IF(Q169+S169&lt;=9,(Q169+S169)*Crechee/30*FF$4)+(R169+T169)*Cadeirante/30*FF$4+(Q166+Q167+Q168+S166+S167+S168)*Percapita/30*FF$4)+IF(Q169+S169&gt;=11,Fixo/30*FF$4+(Q169+S169-10)*Crechee/30*FF$4,0),IF(C166=2,IF(R166+R167+R168+R169+T166+T167+T168+T169=1,Cadeirante/30*FF$4,IF(R166+R167+R168+R169+T166+T167+T168+T169=2,Fixo/30*FF$4,IF(R166+R167+R168+R169+T166+T167+T168+T169&gt;2,Fixo/30*FF$4+(R166+R167+R168+R169+T166+T167+T168+T169-2)*Cadeirante/30*FF$4)))+(Q166+Q167+Q168+S166+S167+S168)*Percapita/30*FF$4+(Q169+S169)*Crechee/30*FF$4,IF(C166=1,IF(Q166+Q167+Q168+R166+R167+R168+S166+S167+S168+T166+T167+T168&lt;=15,(Q166+Q167+Q168+S166+S167+S168)*Percapita/30*FF$4,IF(Q166+Q167+Q168+R166+R167+R168+S166+S167+S168+T166+T167+T168&gt;=16,Fixo/30*FF$4+(Q166+Q167+Q168+R166+R167+R168+S166+S167+S168+T166+T167-16)*Percapita/30*FF$4))))))</f>
        <v>14041.43</v>
      </c>
      <c r="FG166" s="177">
        <f>IF(C166=4,SUM(U166+U167+U168+W166+W167+W168)*Percapita/30*FG$4+(V166+V167+V168+X166+X167+X168)*Cadeirante/30*FG$4,IF(C166=3,IF(U169+W169=10,Fixo/30*FG$4+(U166+U167+U168+W166+W167+W168)*Percapita/30*FG$4+(V169+X169)*Cadeirante/30*FG$4,IF(U169+W169&lt;=9,(U169+W169)*Crechee/30*FG$4)+(V169+X169)*Cadeirante/30*FG$4+(U166+U167+U168+W166+W167+W168)*Percapita/30*FG$4)+IF(U169+W169&gt;=11,Fixo/30*FG$4+(U169+W169-10)*Crechee/30*FG$4,0),IF(C166=2,IF(V166+V167+V168+V169+X166+X167+X168+X169=1,Cadeirante/30*FG$4,IF(V166+V167+V168+V169+X166+X167+X168+X169=2,Fixo/30*FG$4,IF(V166+V167+V168+V169+X166+X167+X168+X169&gt;2,Fixo/30*FG$4+(V166+V167+V168+V169+X166+X167+X168+X169-2)*Cadeirante/30*FG$4)))+(U166+U167+U168+W166+W167+W168)*Percapita/30*FG$4+(U169+W169)*Crechee/30*FG$4,IF(C166=1,IF(U166+U167+U168+V166+V167+V168+W166+W167+W168+X166+X167+X168&lt;=15,(U166+U167+U168+W166+W167+W168)*Percapita/30*FG$4,IF(U166+U167+U168+V166+V167+V168+W166+W167+W168+X166+X167+X168&gt;=16,Fixo/30*FG$4+(U166+U167+U168+V166+V167+V168+W166+W167+W168+X166+X167-16)*Percapita/30*FG$4))))))</f>
        <v>0</v>
      </c>
      <c r="FH166" s="177">
        <f>IF(C166=4,SUM(Y166+Y167+Y168+AA166+AA167+AA168)*Percapita/30*FH$4+(Z166+Z167+Z168+AB166+AB167+AB168)*Cadeirante/30*FH$4,IF(C166=3,IF(Y169+AA169=10,Fixo/30*FH$4+(Y166+Y167+Y168+AA166+AA167+AA168)*Percapita/30*FH$4+(Z169+AB169)*Cadeirante/30*FH$4,IF(Y169+AA169&lt;=9,(Y169+AA169)*Crechee/30*FH$4)+(Z169+AB169)*Cadeirante/30*FH$4+(Y166+Y167+Y168+AA166+AA167+AA168)*Percapita/30*FH$4)+IF(Y169+AA169&gt;=11,Fixo/30*FH$4+(Y169+AA169-10)*Crechee/30*FH$4,0),IF(C166=2,IF(Z166+Z167+Z168+Z169+AB166+AB167+AB168+AB169=1,Cadeirante/30*FH$4,IF(Z166+Z167+Z168+Z169+AB166+AB167+AB168+AB169=2,Fixo/30*FH$4,IF(Z166+Z167+Z168+Z169+AB166+AB167+AB168+AB169&gt;2,Fixo/30*FH$4+(Z166+Z167+Z168+Z169+AB166+AB167+AB168+AB169-2)*Cadeirante/30*FH$4)))+(Y166+Y167+Y168+AA166+AA167+AA168)*Percapita/30*FH$4+(Y169+AA169)*Crechee/30*FH$4,IF(C166=1,IF(Y166+Y167+Y168+Z166+Z167+Z168+AA166+AA167+AA168+AB166+AB167+AB168&lt;=15,(Y166+Y167+Y168+AA166+AA167+AA168)*Percapita/30*FH$4,IF(Y166+Y167+Y168+Z166+Z167+Z168+AA166+AA167+AA168+AB166+AB167+AB168&gt;=16,Fixo/30*FH$4+(Y166+Y167+Y168+Z166+Z167+Z168+AA166+AA167+AA168+AB166+AB167-16)*Percapita/30*FH$4))))))</f>
        <v>0</v>
      </c>
      <c r="FI166" s="177">
        <f>IF(C166=4,SUM(AC166+AC167+AC168+AE166+AE167+AE168)*Percapita/30*FI$4+(AD166+AD167+AD168+AF166+AF167+AF168)*Cadeirante/30*FI$4,IF(C166=3,IF(AC169+AE169=10,Fixo/30*FI$4+(AC166+AC167+AC168+AE166+AE167+AE168)*Percapita/30*FI$4+(AD169+AF169)*Cadeirante/30*FI$4,IF(AC169+AE169&lt;=9,(AC169+AE169)*Crechee/30*FI$4)+(AD169+AF169)*Cadeirante/30*FI$4+(AC166+AC167+AC168+AE166+AE167+AE168)*Percapita/30*FI$4)+IF(AC169+AE169&gt;=11,Fixo/30*FI$4+(AC169+AE169-10)*Crechee/30*FI$4,0),IF(C166=2,IF(AD166+AD167+AD168+AD169+AF166+AF167+AF168+AF169=1,Cadeirante/30*FI$4,IF(AD166+AD167+AD168+AD169+AF166+AF167+AF168+AF169=2,Fixo/30*FI$4,IF(AD166+AD167+AD168+AD169+AF166+AF167+AF168+AF169&gt;2,Fixo/30*FI$4+(AD166+AD167+AD168+AD169+AF166+AF167+AF168+AF169-2)*Cadeirante/30*FI$4)))+(AC166+AC167+AC168+AE166+AE167+AE168)*Percapita/30*FI$4+(AC169+AE169)*Crechee/30*FI$4,IF(C166=1,IF(AC166+AC167+AC168+AD166+AD167+AD168+AE166+AE167+AE168+AF166+AF167+AF168&lt;=15,(AC166+AC167+AC168+AE166+AE167+AE168)*Percapita/30*FI$4,IF(AC166+AC167+AC168+AD166+AD167+AD168+AE166+AE167+AE168+AF166+AF167+AF168&gt;=16,Fixo/30*FI$4+(AC166+AC167+AC168+AD166+AD167+AD168+AE166+AE167+AE168+AF166+AF167-16)*Percapita/30*FI$4))))))</f>
        <v>0</v>
      </c>
      <c r="FJ166" s="177">
        <f>IF(C166=4,SUM(AG166+AG167+AG168+AI166+AI167+AI168)*Percapita/30*FJ$4+(AH166+AH167+AH168+AJ166+AJ167+AJ168)*Cadeirante/30*FJ$4,IF(C166=3,IF(AG169+AI169=10,Fixo/30*FJ$4+(AG166+AG167+AG168+AI166+AI167+AI168)*Percapita/30*FJ$4+(AH169+AJ169)*Cadeirante/30*FJ$4,IF(AG169+AI169&lt;=9,(AG169+AI169)*Crechee/30*FJ$4)+(AH169+AJ169)*Cadeirante/30*FJ$4+(AG166+AG167+AG168+AI166+AI167+AI168)*Percapita/30*FJ$4)+IF(AG169+AI169&gt;=11,Fixo/30*FJ$4+(AG169+AI169-10)*Crechee/30*FJ$4,0),IF(C166=2,IF(AH166+AH167+AH168+AH169+AJ166+AJ167+AJ168+AJ169=1,Cadeirante/30*FJ$4,IF(AH166+AH167+AH168+AH169+AJ166+AJ167+AJ168+AJ169=2,Fixo/30*FJ$4,IF(AH166+AH167+AH168+AH169+AJ166+AJ167+AJ168+AJ169&gt;2,Fixo/30*FJ$4+(AH166+AH167+AH168+AH169+AJ166+AJ167+AJ168+AJ169-2)*Cadeirante/30*FJ$4)))+(AG166+AG167+AG168+AI166+AI167+AI168)*Percapita/30*FJ$4+(AG169+AI169)*Crechee/30*FJ$4,IF(C166=1,IF(AG166+AG167+AG168+AH166+AH167+AH168+AI166+AI167+AI168+AJ166+AJ167+AJ168&lt;=15,(AG166+AG167+AG168+AI166+AI167+AI168)*Percapita/30*FJ$4,IF(AG166+AG167+AG168+AH166+AH167+AH168+AI166+AI167+AI168+AJ166+AJ167+AJ168&gt;=16,Fixo/30*FJ$4+(AG166+AG167+AG168+AH166+AH167+AH168+AI166+AI167+AI168+AJ166+AJ167-16)*Percapita/30*FJ$4))))))</f>
        <v>0</v>
      </c>
      <c r="FK166" s="177">
        <f>IF(C166=4,SUM(AK166+AK167+AK168+AM166+AM167+AM168)*Percapita/30*FK$4+(AL166+AL167+AL168+AN166+AN167+AN168)*Cadeirante/30*FK$4,IF(C166=3,IF(AK169+AM169=10,Fixo/30*FK$4+(AK166+AK167+AK168+AM166+AM167+AM168)*Percapita/30*FK$4+(AL169+AN169)*Cadeirante/30*FK$4,IF(AK169+AM169&lt;=9,(AK169+AM169)*Crechee/30*FK$4)+(AL169+AN169)*Cadeirante/30*FK$4+(AK166+AK167+AK168+AM166+AM167+AM168)*Percapita/30*FK$4)+IF(AK169+AM169&gt;=11,Fixo/30*FK$4+(AK169+AM169-10)*Crechee/30*FK$4,0),IF(C166=2,IF(AL166+AL167+AL168+AL169+AN166+AN167+AN168+AN169=1,Cadeirante/30*FK$4,IF(AL166+AL167+AL168+AL169+AN166+AN167+AN168+AN169=2,Fixo/30*FK$4,IF(AL166+AL167+AL168+AL169+AN166+AN167+AN168+AN169&gt;2,Fixo/30*FK$4+(AL166+AL167+AL168+AL169+AN166+AN167+AN168+AN169-2)*Cadeirante/30*FK$4)))+(AK166+AK167+AK168+AM166+AM167+AM168)*Percapita/30*FK$4+(AK169+AM169)*Crechee/30*FK$4,IF(C166=1,IF(AK166+AK167+AK168+AL166+AL167+AL168+AM166+AM167+AM168+AN166+AN167+AN168&lt;=15,(AK166+AK167+AK168+AM166+AM167+AM168)*Percapita/30*FK$4,IF(AK166+AK167+AK168+AL166+AL167+AL168+AM166+AM167+AM168+AN166+AN167+AN168&gt;=16,Fixo/30*FK$4+(AK166+AK167+AK168+AL166+AL167+AL168+AM166+AM167+AM168+AN166+AN167-16)*Percapita/30*FK$4))))))</f>
        <v>0</v>
      </c>
      <c r="FL166" s="177">
        <f>IF(C166=4,SUM(AO166+AO167+AO168+AQ166+AQ167+AQ168)*Percapita/30*FL$4+(AP166+AP167+AP168+AR166+AR167+AR168)*Cadeirante/30*FL$4,IF(C166=3,IF(AO169+AQ169=10,Fixo/30*FL$4+(AO166+AO167+AO168+AQ166+AQ167+AQ168)*Percapita/30*FL$4+(AP169+AR169)*Cadeirante/30*FL$4,IF(AO169+AQ169&lt;=9,(AO169+AQ169)*Crechee/30*FL$4)+(AP169+AR169)*Cadeirante/30*FL$4+(AO166+AO167+AO168+AQ166+AQ167+AQ168)*Percapita/30*FL$4)+IF(AO169+AQ169&gt;=11,Fixo/30*FL$4+(AO169+AQ169-10)*Crechee/30*FL$4,0),IF(C166=2,IF(AP166+AP167+AP168+AP169+AR166+AR167+AR168+AR169=1,Cadeirante/30*FL$4,IF(AP166+AP167+AP168+AP169+AR166+AR167+AR168+AR169=2,Fixo/30*FL$4,IF(AP166+AP167+AP168+AP169+AR166+AR167+AR168+AR169&gt;2,Fixo/30*FL$4+(AP166+AP167+AP168+AP169+AR166+AR167+AR168+AR169-2)*Cadeirante/30*FL$4)))+(AO166+AO167+AO168+AQ166+AQ167+AQ168)*Percapita/30*FL$4+(AO169+AQ169)*Crechee/30*FL$4,IF(C166=1,IF(AO166+AO167+AO168+AP166+AP167+AP168+AQ166+AQ167+AQ168+AR166+AR167+AR168&lt;=15,(AO166+AO167+AO168+AQ166+AQ167+AQ168)*Percapita/30*FL$4,IF(AO166+AO167+AO168+AP166+AP167+AP168+AQ166+AQ167+AQ168+AR166+AR167+AR168&gt;=16,Fixo/30*FL$4+(AO166+AO167+AO168+AP166+AP167+AP168+AQ166+AQ167+AQ168+AR166+AR167-16)*Percapita/30*FL$4))))))</f>
        <v>0</v>
      </c>
      <c r="FM166" s="177">
        <f>IF(C166=4,SUM(AS166+AS167+AS168+AU166+AU167+AU168)*Percapita/30*FM$4+(AT166+AT167+AT168+AV166+AV167+AV168)*Cadeirante/30*FM$4,IF(C166=3,IF(AS169+AU169=10,Fixo/30*FM$4+(AS166+AS167+AS168+AU166+AU167+AU168)*Percapita/30*FM$4+(AT169+AV169)*Cadeirante/30*FM$4,IF(AS169+AU169&lt;=9,(AS169+AU169)*Crechee/30*FM$4)+(AT169+AV169)*Cadeirante/30*FM$4+(AS166+AS167+AS168+AU166+AU167+AU168)*Percapita/30*FM$4)+IF(AS169+AU169&gt;=11,Fixo/30*FM$4+(AS169+AU169-10)*Crechee/30*FM$4,0),IF(C166=2,IF(AT166+AT167+AT168+AT169+AV166+AV167+AV168+AV169=1,Cadeirante/30*FM$4,IF(AT166+AT167+AT168+AT169+AV166+AV167+AV168+AV169=2,Fixo/30*FM$4,IF(AT166+AT167+AT168+AT169+AV166+AV167+AV168+AV169&gt;2,Fixo/30*FM$4+(AT166+AT167+AT168+AT169+AV166+AV167+AV168+AV169-2)*Cadeirante/30*FM$4)))+(AS166+AS167+AS168+AU166+AU167+AU168)*Percapita/30*FM$4+(AS169+AU169)*Crechee/30*FM$4,IF(C166=1,IF(AS166+AS167+AS168+AT166+AT167+AT168+AU166+AU167+AU168+AV166+AV167+AV168&lt;=15,(AS166+AS167+AS168+AU166+AU167+AU168)*Percapita/30*FM$4,IF(AS166+AS167+AS168+AT166+AT167+AT168+AU166+AU167+AU168+AV166+AV167+AV168&gt;=16,Fixo/30*FM$4+(AS166+AS167+AS168+AT166+AT167+AT168+AU166+AU167+AU168+AV166+AV167-16)*Percapita/30*FM$4))))))</f>
        <v>0</v>
      </c>
      <c r="FN166" s="177">
        <f>IF(C166=4,SUM(AW166+AW167+AW168+AY166+AY167+AY168)*Percapita/30*FN$4+(AX166+AX167+AX168+AZ166+AZ167+AZ168)*Cadeirante/30*FN$4,IF(C166=3,IF(AW169+AY169=10,Fixo/30*FN$4+(AW166+AW167+AW168+AY166+AY167+AY168)*Percapita/30*FN$4+(AX169+AZ169)*Cadeirante/30*FN$4,IF(AW169+AY169&lt;=9,(AW169+AY169)*Crechee/30*FN$4)+(AX169+AZ169)*Cadeirante/30*FN$4+(AW166+AW167+AW168+AY166+AY167+AY168)*Percapita/30*FN$4)+IF(AW169+AY169&gt;=11,Fixo/30*FN$4+(AW169+AY169-10)*Crechee/30*FN$4,0),IF(C166=2,IF(AX166+AX167+AX168+AX169+AZ166+AZ167+AZ168+AZ169=1,Cadeirante/30*FN$4,IF(AX166+AX167+AX168+AX169+AZ166+AZ167+AZ168+AZ169=2,Fixo/30*FN$4,IF(AX166+AX167+AX168+AX169+AZ166+AZ167+AZ168+AZ169&gt;2,Fixo/30*FN$4+(AX166+AX167+AX168+AX169+AZ166+AZ167+AZ168+AZ169-2)*Cadeirante/30*FN$4)))+(AW166+AW167+AW168+AY166+AY167+AY168)*Percapita/30*FN$4+(AW169+AY169)*Crechee/30*FN$4,IF(C166=1,IF(AW166+AW167+AW168+AX166+AX167+AX168+AY166+AY167+AY168+AZ166+AZ167+AZ168&lt;=15,(AW166+AW167+AW168+AY166+AY167+AY168)*Percapita/30*FN$4,IF(AW166+AW167+AW168+AX166+AX167+AX168+AY166+AY167+AY168+AZ166+AZ167+AZ168&gt;=16,Fixo/30*FN$4+(AW166+AW167+AW168+AX166+AX167+AX168+AY166+AY167+AY168+AZ166+AZ167-16)*Percapita/30*FN$4))))))</f>
        <v>0</v>
      </c>
      <c r="FO166" s="177">
        <f>IF(C166=4,SUM(BA166+BA167+BA168+BC166+BC167+BC168)*Percapita/30*FO$4+(BB166+BB167+BB168+BD166+BD167+BD168)*Cadeirante/30*FO$4,IF(C166=3,IF(BA169+BC169=10,Fixo/30*FO$4+(BA166+BA167+BA168+BC166+BC167+BC168)*Percapita/30*FO$4+(BB169+BD169)*Cadeirante/30*FO$4,IF(BA169+BC169&lt;=9,(BA169+BC169)*Crechee/30*FO$4)+(BB169+BD169)*Cadeirante/30*FO$4+(BA166+BA167+BA168+BC166+BC167+BC168)*Percapita/30*FO$4)+IF(BA169+BC169&gt;=11,Fixo/30*FO$4+(BA169+BC169-10)*Crechee/30*FO$4,0),IF(C166=2,IF(BB166+BB167+BB168+BB169+BD166+BD167+BD168+BD169=1,Cadeirante/30*FO$4,IF(BB166+BB167+BB168+BB169+BD166+BD167+BD168+BD169=2,Fixo/30*FO$4,IF(BB166+BB167+BB168+BB169+BD166+BD167+BD168+BD169&gt;2,Fixo/30*FO$4+(BB166+BB167+BB168+BB169+BD166+BD167+BD168+BD169-2)*Cadeirante/30*FO$4)))+(BA166+BA167+BA168+BC166+BC167+BC168)*Percapita/30*FO$4+(BA169+BC169)*Crechee/30*FO$4,IF(C166=1,IF(BA166+BA167+BA168+BB166+BB167+BB168+BC166+BC167+BC168+BD166+BD167+BD168&lt;=15,(BA166+BA167+BA168+BC166+BC167+BC168)*Percapita/30*FO$4,IF(BA166+BA167+BA168+BB166+BB167+BB168+BC166+BC167+BC168+BD166+BD167+BD168&gt;=16,Fixo/30*FO$4+(BA166+BA167+BA168+BB166+BB167+BB168+BC166+BC167+BC168+BD166+BD167-16)*Percapita/30*FO$4))))))</f>
        <v>0</v>
      </c>
      <c r="FP166" s="177">
        <f>IF(C166=4,SUM(BE166+BE167+BE168+BG166+BG167+BG168)*Percapita/30*FP$4+(BF166+BF167+BF168+BH166+BH167+BH168)*Cadeirante/30*FP$4,IF(C166=3,IF(BE169+BG169=10,Fixo/30*FP$4+(BE166+BE167+BE168+BG166+BG167+BG168)*Percapita/30*FP$4+(BF169+BH169)*Cadeirante/30*FP$4,IF(BE169+BG169&lt;=9,(BE169+BG169)*Crechee/30*FP$4)+(BF169+BH169)*Cadeirante/30*FP$4+(BE166+BE167+BE168+BG166+BG167+BG168)*Percapita/30*FP$4)+IF(BE169+BG169&gt;=11,Fixo/30*FP$4+(BE169+BG169-10)*Crechee/30*FP$4,0),IF(C166=2,IF(BF166+BF167+BF168+BF169+BH166+BH167+BH168+BH169=1,Cadeirante/30*FP$4,IF(BF166+BF167+BF168+BF169+BH166+BH167+BH168+BH169=2,Fixo/30*FP$4,IF(BF166+BF167+BF168+BF169+BH166+BH167+BH168+BH169&gt;2,Fixo/30*FP$4+(BF166+BF167+BF168+BF169+BH166+BH167+BH168+BH169-2)*Cadeirante/30*FP$4)))+(BE166+BE167+BE168+BG166+BG167+BG168)*Percapita/30*FP$4+(BE169+BG169)*Crechee/30*FP$4,IF(C166=1,IF(BE166+BE167+BE168+BF166+BF167+BF168+BG166+BG167+BG168+BH166+BH167+BH168&lt;=15,(BE166+BE167+BE168+BG166+BG167+BG168)*Percapita/30*FP$4,IF(BE166+BE167+BE168+BF166+BF167+BF168+BG166+BG167+BG168+BH166+BH167+BH168&gt;=16,Fixo/30*FP$4+(BE166+BE167+BE168+BF166+BF167+BF168+BG166+BG167+BG168+BH166+BH167-16)*Percapita/30*FP$4))))))</f>
        <v>0</v>
      </c>
      <c r="FQ166" s="177">
        <f>IF(C166=4,SUM(BI166+BI167+BI168+BK166+BK167+BK168)*Percapita/30*FQ$4+(BJ166+BJ167+BJ168+BL166+BL167+BL168)*Cadeirante/30*FQ$4,IF(C166=3,IF(BI169+BK169=10,Fixo/30*FQ$4+(BI166+BI167+BI168+BK166+BK167+BK168)*Percapita/30*FQ$4+(BJ169+BL169)*Cadeirante/30*FQ$4,IF(BI169+BK169&lt;=9,(BI169+BK169)*Crechee/30*FQ$4)+(BJ169+BL169)*Cadeirante/30*FQ$4+(BI166+BI167+BI168+BK166+BK167+BK168)*Percapita/30*FQ$4)+IF(BI169+BK169&gt;=11,Fixo/30*FQ$4+(BI169+BK169-10)*Crechee/30*FQ$4,0),IF(C166=2,IF(BJ166+BJ167+BJ168+BJ169+BL166+BL167+BL168+BL169=1,Cadeirante/30*FQ$4,IF(BJ166+BJ167+BJ168+BJ169+BL166+BL167+BL168+BL169=2,Fixo/30*FQ$4,IF(BJ166+BJ167+BJ168+BJ169+BL166+BL167+BL168+BL169&gt;2,Fixo/30*FQ$4+(BJ166+BJ167+BJ168+BJ169+BL166+BL167+BL168+BL169-2)*Cadeirante/30*FQ$4)))+(BI166+BI167+BI168+BK166+BK167+BK168)*Percapita/30*FQ$4+(BI169+BK169)*Crechee/30*FQ$4,IF(C166=1,IF(BI166+BI167+BI168+BJ166+BJ167+BJ168+BK166+BK167+BK168+BL166+BL167+BL168&lt;=15,(BI166+BI167+BI168+BK166+BK167+BK168)*Percapita/30*FQ$4,IF(BI166+BI167+BI168+BJ166+BJ167+BJ168+BK166+BK167+BK168+BL166+BL167+BL168&gt;=16,Fixo/30*FQ$4+(BI166+BI167+BI168+BJ166+BJ167+BJ168+BK166+BK167+BK168+BL166+BL167-16)*Percapita/30*FQ$4))))))</f>
        <v>0</v>
      </c>
      <c r="FR166" s="177">
        <f>IF(C166=4,SUM(BM166+BM167+BM168+BO166+BO167+BO168)*Percapita/30*FR$4+(BN166+BN167+BN168+BP166+BP167+BP168)*Cadeirante/30*FR$4,IF(C166=3,IF(BM169+BO169=10,Fixo/30*FR$4+(BM166+BM167+BM168+BO166+BO167+BO168)*Percapita/30*FR$4+(BN169+BP169)*Cadeirante/30*FR$4,IF(BM169+BO169&lt;=9,(BM169+BO169)*Crechee/30*FR$4)+(BN169+BP169)*Cadeirante/30*FR$4+(BM166+BM167+BM168+BO166+BO167+BO168)*Percapita/30*FR$4)+IF(BM169+BO169&gt;=11,Fixo/30*FR$4+(BM169+BO169-10)*Crechee/30*FR$4,0),IF(C166=2,IF(BN166+BN167+BN168+BN169+BP166+BP167+BP168+BP169=1,Cadeirante/30*FR$4,IF(BN166+BN167+BN168+BN169+BP166+BP167+BP168+BP169=2,Fixo/30*FR$4,IF(BN166+BN167+BN168+BN169+BP166+BP167+BP168+BP169&gt;2,Fixo/30*FR$4+(BN166+BN167+BN168+BN169+BP166+BP167+BP168+BP169-2)*Cadeirante/30*FR$4)))+(BM166+BM167+BM168+BO166+BO167+BO168)*Percapita/30*FR$4+(BM169+BO169)*Crechee/30*FR$4,IF(C166=1,IF(BM166+BM167+BM168+BN166+BN167+BN168+BO166+BO167+BO168+BP166+BP167+BP168&lt;=15,(BM166+BM167+BM168+BO166+BO167+BO168)*Percapita/30*FR$4,IF(BM166+BM167+BM168+BN166+BN167+BN168+BO166+BO167+BO168+BP166+BP167+BP168&gt;=16,Fixo/30*FR$4+(BM166+BM167+BM168+BN166+BN167+BN168+BO166+BO167+BO168+BP166+BP167-16)*Percapita/30*FR$4))))))</f>
        <v>0</v>
      </c>
      <c r="FS166" s="177">
        <f>IF(C166=4,SUM(BQ166+BQ167+BQ168+BS166+BS167+BS168)*Percapita/30*FS$4+(BR166+BR167+BR168+BT166+BT167+BT168)*Cadeirante/30*FS$4,IF(C166=3,IF(BQ169+BS169=10,Fixo/30*FS$4+(BQ166+BQ167+BQ168+BS166+BS167+BS168)*Percapita/30*FS$4+(BR169+BT169)*Cadeirante/30*FS$4,IF(BQ169+BS169&lt;=9,(BQ169+BS169)*Crechee/30*FS$4)+(BR169+BT169)*Cadeirante/30*FS$4+(BQ166+BQ167+BQ168+BS166+BS167+BS168)*Percapita/30*FS$4)+IF(BQ169+BS169&gt;=11,Fixo/30*FS$4+(BQ169+BS169-10)*Crechee/30*FS$4,0),IF(C166=2,IF(BR166+BR167+BR168+BR169+BT166+BT167+BT168+BT169=1,Cadeirante/30*FS$4,IF(BR166+BR167+BR168+BR169+BT166+BT167+BT168+BT169=2,Fixo/30*FS$4,IF(BR166+BR167+BR168+BR169+BT166+BT167+BT168+BT169&gt;2,Fixo/30*FS$4+(BR166+BR167+BR168+BR169+BT166+BT167+BT168+BT169-2)*Cadeirante/30*FS$4)))+(BQ166+BQ167+BQ168+BS166+BS167+BS168)*Percapita/30*FS$4+(BQ169+BS169)*Crechee/30*FS$4,IF(C166=1,IF(BQ166+BQ167+BQ168+BR166+BR167+BR168+BS166+BS167+BS168+BT166+BT167+BT168&lt;=15,(BQ166+BQ167+BQ168+BS166+BS167+BS168)*Percapita/30*FS$4,IF(BQ166+BQ167+BQ168+BR166+BR167+BR168+BS166+BS167+BS168+BT166+BT167+BT168&gt;=16,Fixo/30*FS$4+(BQ166+BQ167+BQ168+BR166+BR167+BR168+BS166+BS167+BS168+BT166+BT167-16)*Percapita/30*FS$4))))))</f>
        <v>0</v>
      </c>
      <c r="FT166" s="177">
        <f>IF(C166=4,SUM(BU166+BU167+BU168+BW166+BW167+BW168)*Percapita/30*FT$4+(BV166+BV167+BV168+BX166+BX167+BX168)*Cadeirante/30*FT$4,IF(C166=3,IF(BU169+BW169=10,Fixo/30*FT$4+(BU166+BU167+BU168+BW166+BW167+BW168)*Percapita/30*FT$4+(BV169+BX169)*Cadeirante/30*FT$4,IF(BU169+BW169&lt;=9,(BU169+BW169)*Crechee/30*FT$4)+(BV169+BX169)*Cadeirante/30*FT$4+(BU166+BU167+BU168+BW166+BW167+BW168)*Percapita/30*FT$4)+IF(BU169+BW169&gt;=11,Fixo/30*FT$4+(BU169+BW169-10)*Crechee/30*FT$4,0),IF(C166=2,IF(BV166+BV167+BV168+BV169+BX166+BX167+BX168+BX169=1,Cadeirante/30*FT$4,IF(BV166+BV167+BV168+BV169+BX166+BX167+BX168+BX169=2,Fixo/30*FT$4,IF(BV166+BV167+BV168+BV169+BX166+BX167+BX168+BX169&gt;2,Fixo/30*FT$4+(BV166+BV167+BV168+BV169+BX166+BX167+BX168+BX169-2)*Cadeirante/30*FT$4)))+(BU166+BU167+BU168+BW166+BW167+BW168)*Percapita/30*FT$4+(BU169+BW169)*Crechee/30*FT$4,IF(C166=1,IF(BU166+BU167+BU168+BV166+BV167+BV168+BW166+BW167+BW168+BX166+BX167+BX168&lt;=15,(BU166+BU167+BU168+BW166+BW167+BW168)*Percapita/30*FT$4,IF(BU166+BU167+BU168+BV166+BV167+BV168+BW166+BW167+BW168+BX166+BX167+BX168&gt;=16,Fixo/30*FT$4+(BU166+BU167+BU168+BV166+BV167+BV168+BW166+BW167+BW168+BX166+BX167-16)*Percapita/30*FT$4))))))</f>
        <v>0</v>
      </c>
      <c r="FU166" s="177">
        <f>IF(C166=4,SUM(BY166+BY167+BY168+CA166+CA167+CA168)*Percapita/30*FU$4+(BZ166+BZ167+BZ168+CB166+CB167+CB168)*Cadeirante/30*FU$4,IF(C166=3,IF(BY169+CA169=10,Fixo/30*FU$4+(BY166+BY167+BY168+CA166+CA167+CA168)*Percapita/30*FU$4+(BZ169+CB169)*Cadeirante/30*FU$4,IF(BY169+CA169&lt;=9,(BY169+CA169)*Crechee/30*FU$4)+(BZ169+CB169)*Cadeirante/30*FU$4+(BY166+BY167+BY168+CA166+CA167+CA168)*Percapita/30*FU$4)+IF(BY169+CA169&gt;=11,Fixo/30*FU$4+(BY169+CA169-10)*Crechee/30*FU$4,0),IF(C166=2,IF(BZ166+BZ167+BZ168+BZ169+CB166+CB167+CB168+CB169=1,Cadeirante/30*FU$4,IF(BZ166+BZ167+BZ168+BZ169+CB166+CB167+CB168+CB169=2,Fixo/30*FU$4,IF(BZ166+BZ167+BZ168+BZ169+CB166+CB167+CB168+CB169&gt;2,Fixo/30*FU$4+(BZ166+BZ167+BZ168+BZ169+CB166+CB167+CB168+CB169-2)*Cadeirante/30*FU$4)))+(BY166+BY167+BY168+CA166+CA167+CA168)*Percapita/30*FU$4+(BY169+CA169)*Crechee/30*FU$4,IF(C166=1,IF(BY166+BY167+BY168+BZ166+BZ167+BZ168+CA166+CA167+CA168+CB166+CB167+CB168&lt;=15,(BY166+BY167+BY168+CA166+CA167+CA168)*Percapita/30*FU$4,IF(BY166+BY167+BY168+BZ166+BZ167+BZ168+CA166+CA167+CA168+CB166+CB167+CB168&gt;=16,Fixo/30*FU$4+(BY166+BY167+BY168+BZ166+BZ167+BZ168+CA166+CA167+CA168+CB166+CB167-16)*Percapita/30*FU$4))))))</f>
        <v>0</v>
      </c>
      <c r="FV166" s="177">
        <f>IF(C166=4,SUM(CC166+CC167+CC168+CE166+CE167+CE168)*Percapita/30*FV$4+(CD166+CD167+CD168+CF166+CF167+CF168)*Cadeirante/30*FV$4,IF(C166=3,IF(CC169+CE169=10,Fixo/30*FV$4+(CC166+CC167+CC168+CE166+CE167+CE168)*Percapita/30*FV$4+(CD169+CF169)*Cadeirante/30*FV$4,IF(CC169+CE169&lt;=9,(CC169+CE169)*Crechee/30*FV$4)+(CD169+CF169)*Cadeirante/30*FV$4+(CC166+CC167+CC168+CE166+CE167+CE168)*Percapita/30*FV$4)+IF(CC169+CE169&gt;=11,Fixo/30*FV$4+(CC169+CE169-10)*Crechee/30*FV$4,0),IF(C166=2,IF(CD166+CD167+CD168+CD169+CF166+CF167+CF168+CF169=1,Cadeirante/30*FV$4,IF(CD166+CD167+CD168+CD169+CF166+CF167+CF168+CF169=2,Fixo/30*FV$4,IF(CD166+CD167+CD168+CD169+CF166+CF167+CF168+CF169&gt;2,Fixo/30*FV$4+(CD166+CD167+CD168+CD169+CF166+CF167+CF168+CF169-2)*Cadeirante/30*FV$4)))+(CC166+CC167+CC168+CE166+CE167+CE168)*Percapita/30*FV$4+(CC169+CE169)*Crechee/30*FV$4,IF(C166=1,IF(CC166+CC167+CC168+CD166+CD167+CD168+CE166+CE167+CE168+CF166+CF167+CF168&lt;=15,(CC166+CC167+CC168+CE166+CE167+CE168)*Percapita/30*FV$4,IF(CC166+CC167+CC168+CD166+CD167+CD168+CE166+CE167+CE168+CF166+CF167+CF168&gt;=16,Fixo/30*FV$4+(CC166+CC167+CC168+CD166+CD167+CD168+CE166+CE167+CE168+CF166+CF167-16)*Percapita/30*FV$4))))))</f>
        <v>0</v>
      </c>
      <c r="FW166" s="177">
        <f>IF(C166=4,SUM(CG166+CG167+CG168+CI166+CI167+CI168)*Percapita/30*FW$4+(CH166+CH167+CH168+CJ166+CJ167+CJ168)*Cadeirante/30*FW$4,IF(C166=3,IF(CG169+CI169=10,Fixo/30*FW$4+(CG166+CG167+CG168+CI166+CI167+CI168)*Percapita/30*FW$4+(CH169+CJ169)*Cadeirante/30*FW$4,IF(CG169+CI169&lt;=9,(CG169+CI169)*Crechee/30*FW$4)+(CH169+CJ169)*Cadeirante/30*FW$4+(CG166+CG167+CG168+CI166+CI167+CI168)*Percapita/30*FW$4)+IF(CG169+CI169&gt;=11,Fixo/30*FW$4+(CG169+CI169-10)*Crechee/30*FW$4,0),IF(C166=2,IF(CH166+CH167+CH168+CH169+CJ166+CJ167+CJ168+CJ169=1,Cadeirante/30*FW$4,IF(CH166+CH167+CH168+CH169+CJ166+CJ167+CJ168+CJ169=2,Fixo/30*FW$4,IF(CH166+CH167+CH168+CH169+CJ166+CJ167+CJ168+CJ169&gt;2,Fixo/30*FW$4+(CH166+CH167+CH168+CH169+CJ166+CJ167+CJ168+CJ169-2)*Cadeirante/30*FW$4)))+(CG166+CG167+CG168+CI166+CI167+CI168)*Percapita/30*FW$4+(CG169+CI169)*Crechee/30*FW$4,IF(C166=1,IF(CG166+CG167+CG168+CH166+CH167+CH168+CI166+CI167+CI168+CJ166+CJ167+CJ168&lt;=15,(CG166+CG167+CG168+CI166+CI167+CI168)*Percapita/30*FW$4,IF(CG166+CG167+CG168+CH166+CH167+CH168+CI166+CI167+CI168+CJ166+CJ167+CJ168&gt;=16,Fixo/30*FW$4+(CG166+CG167+CG168+CH166+CH167+CH168+CI166+CI167+CI168+CJ166+CJ167-16)*Percapita/30*FW$4))))))</f>
        <v>0</v>
      </c>
      <c r="FX166" s="177">
        <f>IF(C166=4,SUM(CK166+CK167+CK168+CM166+CM167+CM168)*Percapita/30*FX$4+(CL166+CL167+CL168+CN166+CN167+CN168)*Cadeirante/30*FX$4,IF(C166=3,IF(CK169+CM169=10,Fixo/30*FX$4+(CK166+CK167+CK168+CM166+CM167+CM168)*Percapita/30*FX$4+(CL169+CN169)*Cadeirante/30*FX$4,IF(CK169+CM169&lt;=9,(CK169+CM169)*Crechee/30*FX$4)+(CL169+CN169)*Cadeirante/30*FX$4+(CK166+CK167+CK168+CM166+CM167+CM168)*Percapita/30*FX$4)+IF(CK169+CM169&gt;=11,Fixo/30*FX$4+(CK169+CM169-10)*Crechee/30*FX$4,0),IF(C166=2,IF(CL166+CL167+CL168+CL169+CN166+CN167+CN168+CN169=1,Cadeirante/30*FX$4,IF(CL166+CL167+CL168+CL169+CN166+CN167+CN168+CN169=2,Fixo/30*FX$4,IF(CL166+CL167+CL168+CL169+CN166+CN167+CN168+CN169&gt;2,Fixo/30*FX$4+(CL166+CL167+CL168+CL169+CN166+CN167+CN168+CN169-2)*Cadeirante/30*FX$4)))+(CK166+CK167+CK168+CM166+CM167+CM168)*Percapita/30*FX$4+(CK169+CM169)*Crechee/30*FX$4,IF(C166=1,IF(CK166+CK167+CK168+CL166+CL167+CL168+CM166+CM167+CM168+CN166+CN167+CN168&lt;=15,(CK166+CK167+CK168+CM166+CM167+CM168)*Percapita/30*FX$4,IF(CK166+CK167+CK168+CL166+CL167+CL168+CM166+CM167+CM168+CN166+CN167+CN168&gt;=16,Fixo/30*FX$4+(CK166+CK167+CK168+CL166+CL167+CL168+CM166+CM167+CM168+CN166+CN167-16)*Percapita/30*FX$4))))))</f>
        <v>0</v>
      </c>
      <c r="FY166" s="177">
        <f>IF(C166=4,SUM(CO166+CO167+CO168+CQ166+CQ167+CQ168)*Percapita/30*FY$4+(CP166+CP167+CP168+CR166+CR167+CR168)*Cadeirante/30*FY$4,IF(C166=3,IF(CO169+CQ169=10,Fixo/30*FY$4+(CO166+CO167+CO168+CQ166+CQ167+CQ168)*Percapita/30*FY$4+(CP169+CR169)*Cadeirante/30*FY$4,IF(CO169+CQ169&lt;=9,(CO169+CQ169)*Crechee/30*FY$4)+(CP169+CR169)*Cadeirante/30*FY$4+(CO166+CO167+CO168+CQ166+CQ167+CQ168)*Percapita/30*FY$4)+IF(CO169+CQ169&gt;=11,Fixo/30*FY$4+(CO169+CQ169-10)*Crechee/30*FY$4,0),IF(C166=2,IF(CP166+CP167+CP168+CP169+CR166+CR167+CR168+CR169=1,Cadeirante/30*FY$4,IF(CP166+CP167+CP168+CP169+CR166+CR167+CR168+CR169=2,Fixo/30*FY$4,IF(CP166+CP167+CP168+CP169+CR166+CR167+CR168+CR169&gt;2,Fixo/30*FY$4+(CP166+CP167+CP168+CP169+CR166+CR167+CR168+CR169-2)*Cadeirante/30*FY$4)))+(CO166+CO167+CO168+CQ166+CQ167+CQ168)*Percapita/30*FY$4+(CO169+CQ169)*Crechee/30*FY$4,IF(C166=1,IF(CO166+CO167+CO168+CP166+CP167+CP168+CQ166+CQ167+CQ168+CR166+CR167+CR168&lt;=15,(CO166+CO167+CO168+CQ166+CQ167+CQ168)*Percapita/30*FY$4,IF(CO166+CO167+CO168+CP166+CP167+CP168+CQ166+CQ167+CQ168+CR166+CR167+CR168&gt;=16,Fixo/30*FY$4+(CO166+CO167+CO168+CP166+CP167+CP168+CQ166+CQ167+CQ168+CR166+CR167-16)*Percapita/30*FY$4))))))</f>
        <v>0</v>
      </c>
      <c r="FZ166" s="177">
        <f>IF(C166=4,SUM(CS166+CS167+CS168+CU166+CU167+CU168)*Percapita/30*FZ$4+(CT166+CT167+CT168+CV166+CV167+CV168)*Cadeirante/30*FZ$4,IF(C166=3,IF(CS169+CU169=10,Fixo/30*FZ$4+(CS166+CS167+CS168+CU166+CU167+CU168)*Percapita/30*FZ$4+(CT169+CV169)*Cadeirante/30*FZ$4,IF(CS169+CU169&lt;=9,(CS169+CU169)*Crechee/30*FZ$4)+(CT169+CV169)*Cadeirante/30*FZ$4+(CS166+CS167+CS168+CU166+CU167+CU168)*Percapita/30*FZ$4)+IF(CS169+CU169&gt;=11,Fixo/30*FZ$4+(CS169+CU169-10)*Crechee/30*FZ$4,0),IF(C166=2,IF(CT166+CT167+CT168+CT169+CV166+CV167+CV168+CV169=1,Cadeirante/30*FZ$4,IF(CT166+CT167+CT168+CT169+CV166+CV167+CV168+CV169=2,Fixo/30*FZ$4,IF(CT166+CT167+CT168+CT169+CV166+CV167+CV168+CV169&gt;2,Fixo/30*FZ$4+(CT166+CT167+CT168+CT169+CV166+CV167+CV168+CV169-2)*Cadeirante/30*FZ$4)))+(CS166+CS167+CS168+CU166+CU167+CU168)*Percapita/30*FZ$4+(CS169+CU169)*Crechee/30*FZ$4,IF(C166=1,IF(CS166+CS167+CS168+CT166+CT167+CT168+CU166+CU167+CU168+CV166+CV167+CV168&lt;=15,(CS166+CS167+CS168+CU166+CU167+CU168)*Percapita/30*FZ$4,IF(CS166+CS167+CS168+CT166+CT167+CT168+CU166+CU167+CU168+CV166+CV167+CV168&gt;=16,Fixo/30*FZ$4+(CS166+CS167+CS168+CT166+CT167+CT168+CU166+CU167+CU168+CV166+CV167-16)*Percapita/30*FZ$4))))))</f>
        <v>0</v>
      </c>
      <c r="GA166" s="177">
        <f>IF(C166=4,SUM(CW166+CW167+CW168+CY166+CY167+CY168)*Percapita/30*GA$4+(CX166+CX167+CX168+CZ166+CZ167+CZ168)*Cadeirante/30*GA$4,IF(C166=3,IF(CW169+CY169=10,Fixo/30*GA$4+(CW166+CW167+CW168+CY166+CY167+CY168)*Percapita/30*GA$4+(CX169+CZ169)*Cadeirante/30*GA$4,IF(CW169+CY169&lt;=9,(CW169+CY169)*Crechee/30*GA$4)+(CX169+CZ169)*Cadeirante/30*GA$4+(CW166+CW167+CW168+CY166+CY167+CY168)*Percapita/30*GA$4)+IF(CW169+CY169&gt;=11,Fixo/30*GA$4+(CW169+CY169-10)*Crechee/30*GA$4,0),IF(C166=2,IF(CX166+CX167+CX168+CX169+CZ166+CZ167+CZ168+CZ169=1,Cadeirante/30*GA$4,IF(CX166+CX167+CX168+CX169+CZ166+CZ167+CZ168+CZ169=2,Fixo/30*GA$4,IF(CX166+CX167+CX168+CX169+CZ166+CZ167+CZ168+CZ169&gt;2,Fixo/30*GA$4+(CX166+CX167+CX168+CX169+CZ166+CZ167+CZ168+CZ169-2)*Cadeirante/30*GA$4)))+(CW166+CW167+CW168+CY166+CY167+CY168)*Percapita/30*GA$4+(CW169+CY169)*Crechee/30*GA$4,IF(C166=1,IF(CW166+CW167+CW168+CX166+CX167+CX168+CY166+CY167+CY168+CZ166+CZ167+CZ168&lt;=15,(CW166+CW167+CW168+CY166+CY167+CY168)*Percapita/30*GA$4,IF(CW166+CW167+CW168+CX166+CX167+CX168+CY166+CY167+CY168+CZ166+CZ167+CZ168&gt;=16,Fixo/30*GA$4+(CW166+CW167+CW168+CX166+CX167+CX168+CY166+CY167+CY168+CZ166+CZ167-16)*Percapita/30*GA$4))))))</f>
        <v>0</v>
      </c>
      <c r="GB166" s="177">
        <f>IF(C166=4,SUM(DA166+DA167+DA168+DC166+DC167+DC168)*Percapita/30*GB$4+(DB166+DB167+DB168+DD166+DD167+DD168)*Cadeirante/30*GB$4,IF(C166=3,IF(DA169+DC169=10,Fixo/30*GB$4+(DA166+DA167+DA168+DC166+DC167+DC168)*Percapita/30*GB$4+(DB169+DD169)*Cadeirante/30*GB$4,IF(DA169+DC169&lt;=9,(DA169+DC169)*Crechee/30*GB$4)+(DB169+DD169)*Cadeirante/30*GB$4+(DA166+DA167+DA168+DC166+DC167+DC168)*Percapita/30*GB$4)+IF(DA169+DC169&gt;=11,Fixo/30*GB$4+(DA169+DC169-10)*Crechee/30*GB$4,0),IF(C166=2,IF(DB166+DB167+DB168+DB169+DD166+DD167+DD168+DD169=1,Cadeirante/30*GB$4,IF(DB166+DB167+DB168+DB169+DD166+DD167+DD168+DD169=2,Fixo/30*GB$4,IF(DB166+DB167+DB168+DB169+DD166+DD167+DD168+DD169&gt;2,Fixo/30*GB$4+(DB166+DB167+DB168+DB169+DD166+DD167+DD168+DD169-2)*Cadeirante/30*GB$4)))+(DA166+DA167+DA168+DC166+DC167+DC168)*Percapita/30*GB$4+(DA169+DC169)*Crechee/30*GB$4,IF(C166=1,IF(DA166+DA167+DA168+DB166+DB167+DB168+DC166+DC167+DC168+DD166+DD167+DD168&lt;=15,(DA166+DA167+DA168+DC166+DC167+DC168)*Percapita/30*GB$4,IF(DA166+DA167+DA168+DB166+DB167+DB168+DC166+DC167+DC168+DD166+DD167+DD168&gt;=16,Fixo/30*GB$4+(DA166+DA167+DA168+DB166+DB167+DB168+DC166+DC167+DC168+DD166+DD167-16)*Percapita/30*GB$4))))))</f>
        <v>0</v>
      </c>
      <c r="GC166" s="177">
        <f>IF(C166=4,SUM(DE166+DE167+DE168+DG166+DG167+DG168)*Percapita/30*GC$4+(DF166+DF167+DF168+DH166+DH167+DH168)*Cadeirante/30*GC$4,IF(C166=3,IF(DE169+DG169=10,Fixo/30*GC$4+(DE166+DE167+DE168+DG166+DG167+DG168)*Percapita/30*GC$4+(DF169+DH169)*Cadeirante/30*GC$4,IF(DE169+DG169&lt;=9,(DE169+DG169)*Crechee/30*GC$4)+(DF169+DH169)*Cadeirante/30*GC$4+(DE166+DE167+DE168+DG166+DG167+DG168)*Percapita/30*GC$4)+IF(DE169+DG169&gt;=11,Fixo/30*GC$4+(DE169+DG169-10)*Crechee/30*GC$4,0),IF(C166=2,IF(DF166+DF167+DF168+DF169+DH166+DH167+DH168+DH169=1,Cadeirante/30*GC$4,IF(DF166+DF167+DF168+DF169+DH166+DH167+DH168+DH169=2,Fixo/30*GC$4,IF(DF166+DF167+DF168+DF169+DH166+DH167+DH168+DH169&gt;2,Fixo/30*GC$4+(DF166+DF167+DF168+DF169+DH166+DH167+DH168+DH169-2)*Cadeirante/30*GC$4)))+(DE166+DE167+DE168+DG166+DG167+DG168)*Percapita/30*GC$4+(DE169+DG169)*Crechee/30*GC$4,IF(C166=1,IF(DE166+DE167+DE168+DF166+DF167+DF168+DG166+DG167+DG168+DH166+DH167+DH168&lt;=15,(DE166+DE167+DE168+DG166+DG167+DG168)*Percapita/30*GC$4,IF(DE166+DE167+DE168+DF166+DF167+DF168+DG166+DG167+DG168+DH166+DH167+DH168&gt;=16,Fixo/30*GC$4+(DE166+DE167+DE168+DF166+DF167+DF168+DG166+DG167+DG168+DH166+DH167-16)*Percapita/30*GC$4))))))</f>
        <v>0</v>
      </c>
      <c r="GD166" s="177">
        <f>IF(C166=4,SUM(DI166+DI167+DI168+DK166+DK167+DK168)*Percapita/30*GD$4+(DJ166+DJ167+DJ168+DL166+DL167+DL168)*Cadeirante/30*GD$4,IF(C166=3,IF(DI169+DK169=10,Fixo/30*GD$4+(DI166+DI167+DI168+DK166+DK167+DK168)*Percapita/30*GD$4+(DJ169+DL169)*Cadeirante/30*GD$4,IF(DI169+DK169&lt;=9,(DI169+DK169)*Crechee/30*GD$4)+(DJ169+DL169)*Cadeirante/30*GD$4+(DI166+DI167+DI168+DK166+DK167+DK168)*Percapita/30*GD$4)+IF(DI169+DK169&gt;=11,Fixo/30*GD$4+(DI169+DK169-10)*Crechee/30*GD$4,0),IF(C166=2,IF(DJ166+DJ167+DJ168+DJ169+DL166+DL167+DL168+DL169=1,Cadeirante/30*GD$4,IF(DJ166+DJ167+DJ168+DJ169+DL166+DL167+DL168+DL169=2,Fixo/30*GD$4,IF(DJ166+DJ167+DJ168+DJ169+DL166+DL167+DL168+DL169&gt;2,Fixo/30*GD$4+(DJ166+DJ167+DJ168+DJ169+DL166+DL167+DL168+DL169-2)*Cadeirante/30*GD$4)))+(DI166+DI167+DI168+DK166+DK167+DK168)*Percapita/30*GD$4+(DI169+DK169)*Crechee/30*GD$4,IF(C166=1,IF(DI166+DI167+DI168+DJ166+DJ167+DJ168+DK166+DK167+DK168+DL166+DL167+DL168&lt;=15,(DI166+DI167+DI168+DK166+DK167+DK168)*Percapita/30*GD$4,IF(DI166+DI167+DI168+DJ166+DJ167+DJ168+DK166+DK167+DK168+DL166+DL167+DL168&gt;=16,Fixo/30*GD$4+(DI166+DI167+DI168+DJ166+DJ167+DJ168+DK166+DK167+DK168+DL166+DL167-16)*Percapita/30*GD$4))))))</f>
        <v>0</v>
      </c>
      <c r="GE166" s="177">
        <f>IF(C166=4,SUM(DM166+DM167+DM168+DO166+DO167+DO168)*Percapita/30*GE$4+(DN166+DN167+DN168+DP166+DP167+DP168)*Cadeirante/30*GE$4,IF(C166=3,IF(DM169+DO169=10,Fixo/30*GE$4+(DM166+DM167+DM168+DO166+DO167+DO168)*Percapita/30*GE$4+(DN169+DP169)*Cadeirante/30*GE$4,IF(DM169+DO169&lt;=9,(DM169+DO169)*Crechee/30*GE$4)+(DN169+DP169)*Cadeirante/30*GE$4+(DM166+DM167+DM168+DO166+DO167+DO168)*Percapita/30*GE$4)+IF(DM169+DO169&gt;=11,Fixo/30*GE$4+(DM169+DO169-10)*Crechee/30*GE$4,0),IF(C166=2,IF(DN166+DN167+DN168+DN169+DP166+DP167+DP168+DP169=1,Cadeirante/30*GE$4,IF(DN166+DN167+DN168+DN169+DP166+DP167+DP168+DP169=2,Fixo/30*GE$4,IF(DN166+DN167+DN168+DN169+DP166+DP167+DP168+DP169&gt;2,Fixo/30*GE$4+(DN166+DN167+DN168+DN169+DP166+DP167+DP168+DP169-2)*Cadeirante/30*GE$4)))+(DM166+DM167+DM168+DO166+DO167+DO168)*Percapita/30*GE$4+(DM169+DO169)*Crechee/30*GE$4,IF(C166=1,IF(DM166+DM167+DM168+DN166+DN167+DN168+DO166+DO167+DO168+DP166+DP167+DP168&lt;=15,(DM166+DM167+DM168+DO166+DO167+DO168)*Percapita/30*GE$4,IF(DM166+DM167+DM168+DN166+DN167+DN168+DO166+DO167+DO168+DP166+DP167+DP168&gt;=16,Fixo/30*GE$4+(DM166+DM167+DM168+DN166+DN167+DN168+DO166+DO167+DO168+DP166+DP167-16)*Percapita/30*GE$4))))))</f>
        <v>0</v>
      </c>
      <c r="GF166" s="177">
        <f>IF(C166=4,SUM(DQ166+DQ167+DQ168+DS166+DS167+DS168)*Percapita/30*GF$4+(DR166+DR167+DR168+DT166+DT167+DT168)*Cadeirante/30*GF$4,IF(C166=3,IF(DQ169+DS169=10,Fixo/30*GF$4+(DQ166+DQ167+DQ168+DS166+DS167+DS168)*Percapita/30*GF$4+(DR169+DT169)*Cadeirante/30*GF$4,IF(DQ169+DS169&lt;=9,(DQ169+DS169)*Crechee/30*GF$4)+(DR169+DT169)*Cadeirante/30*GF$4+(DQ166+DQ167+DQ168+DS166+DS167+DS168)*Percapita/30*GF$4)+IF(DQ169+DS169&gt;=11,Fixo/30*GF$4+(DQ169+DS169-10)*Crechee/30*GF$4,0),IF(C166=2,IF(DR166+DR167+DR168+DR169+DT166+DT167+DT168+DT169=1,Cadeirante/30*GF$4,IF(DR166+DR167+DR168+DR169+DT166+DT167+DT168+DT169=2,Fixo/30*GF$4,IF(DR166+DR167+DR168+DR169+DT166+DT167+DT168+DT169&gt;2,Fixo/30*GF$4+(DR166+DR167+DR168+DR169+DT166+DT167+DT168+DT169-2)*Cadeirante/30*GF$4)))+(DQ166+DQ167+DQ168+DS166+DS167+DS168)*Percapita/30*GF$4+(DQ169+DS169)*Crechee/30*GF$4,IF(C166=1,IF(DQ166+DQ167+DQ168+DR166+DR167+DR168+DS166+DS167+DS168+DT166+DT167+DT168&lt;=15,(DQ166+DQ167+DQ168+DS166+DS167+DS168)*Percapita/30*GF$4,IF(DQ166+DQ167+DQ168+DR166+DR167+DR168+DS166+DS167+DS168+DT166+DT167+DT168&gt;=16,Fixo/30*GF$4+(DQ166+DQ167+DQ168+DR166+DR167+DR168+DS166+DS167+DS168+DT166+DT167-16)*Percapita/30*GF$4))))))</f>
        <v>0</v>
      </c>
      <c r="GG166" s="177">
        <f>IF(C166=4,SUM(DU166+DU167+DU168+DW166+DW167+DW168)*Percapita/30*GG$4+(DV166+DV167+DV168+DX166+DX167+DX168)*Cadeirante/30*GG$4,IF(C166=3,IF(DU169+DW169=10,Fixo/30*GG$4+(DU166+DU167+DU168+DW166+DW167+DW168)*Percapita/30*GG$4+(DV169+DX169)*Cadeirante/30*GG$4,IF(DU169+DW169&lt;=9,(DU169+DW169)*Crechee/30*GG$4)+(DV169+DX169)*Cadeirante/30*GG$4+(DU166+DU167+DU168+DW166+DW167+DW168)*Percapita/30*GG$4)+IF(DU169+DW169&gt;=11,Fixo/30*GG$4+(DU169+DW169-10)*Crechee/30*GG$4,0),IF(C166=2,IF(DV166+DV167+DV168+DV169+DX166+DX167+DX168+DX169=1,Cadeirante/30*GG$4,IF(DV166+DV167+DV168+DV169+DX166+DX167+DX168+DX169=2,Fixo/30*GG$4,IF(DV166+DV167+DV168+DV169+DX166+DX167+DX168+DX169&gt;2,Fixo/30*GG$4+(DV166+DV167+DV168+DV169+DX166+DX167+DX168+DX169-2)*Cadeirante/30*GG$4)))+(DU166+DU167+DU168+DW166+DW167+DW168)*Percapita/30*GG$4+(DU169+DW169)*Crechee/30*GG$4,IF(C166=1,IF(DU166+DU167+DU168+DV166+DV167+DV168+DW166+DW167+DW168+DX166+DX167+DX168&lt;=15,(DU166+DU167+DU168+DW166+DW167+DW168)*Percapita/30*GG$4,IF(DU166+DU167+DU168+DV166+DV167+DV168+DW166+DW167+DW168+DX166+DX167+DX168&gt;=16,Fixo/30*GG$4+(DU166+DU167+DU168+DV166+DV167+DV168+DW166+DW167+DW168+DX166+DX167-16)*Percapita/30*GG$4))))))</f>
        <v>0</v>
      </c>
      <c r="GH166" s="177">
        <f>IF(C166=4,SUM(DY166+DY167+DY168+EA166+EA167+EA168)*Percapita/30*GH$4+(DZ166+DZ167+DZ168+EB166+EB167+EB168)*Cadeirante/30*GH$4,IF(C166=3,IF(DY169+EA169=10,Fixo/30*GH$4+(DY166+DY167+DY168+EA166+EA167+EA168)*Percapita/30*GH$4+(DZ169+EB169)*Cadeirante/30*GH$4,IF(DY169+EA169&lt;=9,(DY169+EA169)*Crechee/30*GH$4)+(DZ169+EB169)*Cadeirante/30*GH$4+(DY166+DY167+DY168+EA166+EA167+EA168)*Percapita/30*GH$4)+IF(DY169+EA169&gt;=11,Fixo/30*GH$4+(DY169+EA169-10)*Crechee/30*GH$4,0),IF(C166=2,IF(DZ166+DZ167+DZ168+DZ169+EB166+EB167+EB168+EB169=1,Cadeirante/30*GH$4,IF(DZ166+DZ167+DZ168+DZ169+EB166+EB167+EB168+EB169=2,Fixo/30*GH$4,IF(DZ166+DZ167+DZ168+DZ169+EB166+EB167+EB168+EB169&gt;2,Fixo/30*GH$4+(DZ166+DZ167+DZ168+DZ169+EB166+EB167+EB168+EB169-2)*Cadeirante/30*GH$4)))+(DY166+DY167+DY168+EA166+EA167+EA168)*Percapita/30*GH$4+(DY169+EA169)*Crechee/30*GH$4,IF(C166=1,IF(DY166+DY167+DY168+DZ166+DZ167+DZ168+EA166+EA167+EA168+EB166+EB167+EB168&lt;=15,(DY166+DY167+DY168+EA166+EA167+EA168)*Percapita/30*GH$4,IF(DY166+DY167+DY168+DZ166+DZ167+DZ168+EA166+EA167+EA168+EB166+EB167+EB168&gt;=16,Fixo/30*GH$4+(DY166+DY167+DY168+DZ166+DZ167+DZ168+EA166+EA167+EA168+EB166+EB167-16)*Percapita/30*GH$4))))))</f>
        <v>0</v>
      </c>
      <c r="GI166" s="177">
        <f>IF(C166=4,SUM(EC166+EC167+EC168+EE166+EE167+EE168)*Percapita/30*GI$4+(ED166+ED167+ED168+EF166+EF167+EF168)*Cadeirante/30*GI$4,IF(C166=3,IF(EC169+EE169=10,Fixo/30*GI$4+(EC166+EC167+EC168+EE166+EE167+EE168)*Percapita/30*GI$4+(ED169+EF169)*Cadeirante/30*GI$4,IF(EC169+EE169&lt;=9,(EC169+EE169)*Crechee/30*GI$4)+(ED169+EF169)*Cadeirante/30*GI$4+(EC166+EC167+EC168+EE166+EE167+EE168)*Percapita/30*GI$4)+IF(EC169+EE169&gt;=11,Fixo/30*GI$4+(EC169+EE169-10)*Crechee/30*GI$4,0),IF(C166=2,IF(ED166+ED167+ED168+ED169+EF166+EF167+EF168+EF169=1,Cadeirante/30*GI$4,IF(ED166+ED167+ED168+ED169+EF166+EF167+EF168+EF169=2,Fixo/30*GI$4,IF(ED166+ED167+ED168+ED169+EF166+EF167+EF168+EF169&gt;2,Fixo/30*GI$4+(ED166+ED167+ED168+ED169+EF166+EF167+EF168+EF169-2)*Cadeirante/30*GI$4)))+(EC166+EC167+EC168+EE166+EE167+EE168)*Percapita/30*GI$4+(EC169+EE169)*Crechee/30*GI$4,IF(C166=1,IF(EC166+EC167+EC168+ED166+ED167+ED168+EE166+EE167+EE168+EF166+EF167+EF168&lt;=15,(EC166+EC167+EC168+EE166+EE167+EE168)*Percapita/30*GI$4,IF(EC166+EC167+EC168+ED166+ED167+ED168+EE166+EE167+EE168+EF166+EF167+EF168&gt;=16,Fixo/30*GI$4+(EC166+EC167+EC168+ED166+ED167+ED168+EE166+EE167+EE168+EF166+EF167-16)*Percapita/30*GI$4))))))</f>
        <v>0</v>
      </c>
      <c r="GJ166" s="177">
        <f>IF(C166=4,SUM(EG166+EG167+EG168+EI166+EI167+EI168)*Percapita/30*GJ$4+(EH166+EH167+EH168+EJ166+EJ167+EJ168)*Cadeirante/30*GJ$4,IF(C166=3,IF(EG169+EI169=10,Fixo/30*GJ$4+(EG166+EG167+EG168+EI166+EI167+EI168)*Percapita/30*GJ$4+(EH169+EJ169)*Cadeirante/30*GJ$4,IF(EG169+EI169&lt;=9,(EG169+EI169)*Crechee/30*GJ$4)+(EH169+EJ169)*Cadeirante/30*GJ$4+(EG166+EG167+EG168+EI166+EI167+EI168)*Percapita/30*GJ$4)+IF(EG169+EI169&gt;=11,Fixo/30*GJ$4+(EG169+EI169-10)*Crechee/30*GJ$4,0),IF(C166=2,IF(EH166+EH167+EH168+EH169+EJ166+EJ167+EJ168+EJ169=1,Cadeirante/30*GJ$4,IF(EH166+EH167+EH168+EH169+EJ166+EJ167+EJ168+EJ169=2,Fixo/30*GJ$4,IF(EH166+EH167+EH168+EH169+EJ166+EJ167+EJ168+EJ169&gt;2,Fixo/30*GJ$4+(EH166+EH167+EH168+EH169+EJ166+EJ167+EJ168+EJ169-2)*Cadeirante/30*GJ$4)))+(EG166+EG167+EG168+EI166+EI167+EI168)*Percapita/30*GJ$4+(EG169+EI169)*Crechee/30*GJ$4,IF(C166=1,IF(EG166+EG167+EG168+EH166+EH167+EH168+EI166+EI167+EI168+EJ166+EJ167+EJ168&lt;=15,(EG166+EG167+EG168+EI166+EI167+EI168)*Percapita/30*GJ$4,IF(EG166+EG167+EG168+EH166+EH167+EH168+EI166+EI167+EI168+EJ166+EJ167+EJ168&gt;=16,Fixo/30*GJ$4+(EG166+EG167+EG168+EH166+EH167+EH168+EI166+EI167+EI168+EJ166+EJ167-16)*Percapita/30*GJ$4))))))</f>
        <v>0</v>
      </c>
      <c r="GK166" s="178"/>
      <c r="GL166" s="103">
        <f t="shared" si="175"/>
        <v>0</v>
      </c>
      <c r="GM166" s="124"/>
      <c r="GN166" s="104">
        <f>SUMIF(V166:V169,"&lt;0")*Cadeirante/30*GN$4+SUMIF(X166:X169,"&lt;0")*Cadeirante/30*GN$4</f>
        <v>0</v>
      </c>
      <c r="GO166" s="104">
        <f>SUMIF(Z166:Z169,"&lt;0")*Cadeirante/30*GO$4+SUMIF(AB166:AB169,"&lt;0")*Cadeirante/30*GO$4</f>
        <v>0</v>
      </c>
      <c r="GP166" s="104">
        <f>SUMIF(AD166:AD169,"&lt;0")*Cadeirante/30*GP$4+SUMIF(AF166:AF169,"&lt;0")*Cadeirante/30*GP$4</f>
        <v>0</v>
      </c>
      <c r="GQ166" s="104">
        <f>SUMIF(AH166:AH169,"&lt;0")*Cadeirante/30*GQ$4+SUMIF(AJ166:AJ169,"&lt;0")*Cadeirante/30*GQ$4</f>
        <v>0</v>
      </c>
      <c r="GR166" s="104">
        <f>SUMIF(AL166:AL169,"&lt;0")*Cadeirante/30*GR$4+SUMIF(AN166:AN169,"&lt;0")*Cadeirante/30*GR$4</f>
        <v>0</v>
      </c>
      <c r="GS166" s="104">
        <f>SUMIF(AP166:AP169,"&lt;0")*Cadeirante/30*GS$4+SUMIF(AR166:AR169,"&lt;0")*Cadeirante/30*GS$4</f>
        <v>0</v>
      </c>
      <c r="GT166" s="104">
        <f>SUMIF(AT166:AT169,"&lt;0")*Cadeirante/30*GT$4+SUMIF(AV166:AV169,"&lt;0")*Cadeirante/30*GT$4</f>
        <v>0</v>
      </c>
      <c r="GU166" s="104">
        <f>SUMIF(AX166:AX169,"&lt;0")*Cadeirante/30*GU$4+SUMIF(AZ166:AZ169,"&lt;0")*Cadeirante/30*GU$4</f>
        <v>0</v>
      </c>
      <c r="GV166" s="104">
        <f>SUMIF(BB166:BB169,"&lt;0")*Cadeirante/30*GV$4+SUMIF(BD166:BD169,"&lt;0")*Cadeirante/30*GV$4</f>
        <v>0</v>
      </c>
      <c r="GW166" s="104">
        <f>SUMIF(BF166:BF169,"&lt;0")*Cadeirante/30*GW$4+SUMIF(BH166:BH169,"&lt;0")*Cadeirante/30*GW$4</f>
        <v>0</v>
      </c>
      <c r="GX166" s="104">
        <f>SUMIF(BJ166:BJ169,"&lt;0")*Cadeirante/30*GX$4+SUMIF(BL166:BL169,"&lt;0")*Cadeirante/30*GX$4</f>
        <v>0</v>
      </c>
      <c r="GY166" s="104">
        <f>SUMIF(BN166:BN169,"&lt;0")*Cadeirante/30*GY$4+SUMIF(BP166:BP169,"&lt;0")*Cadeirante/30*GY$4</f>
        <v>0</v>
      </c>
      <c r="GZ166" s="104">
        <f>SUMIF(BR166:BR169,"&lt;0")*Cadeirante/30*GZ$4+SUMIF(BT166:BT169,"&lt;0")*Cadeirante/30*GZ$4</f>
        <v>0</v>
      </c>
      <c r="HA166" s="104">
        <f>SUMIF(BV166:BV169,"&lt;0")*Cadeirante/30*HA$4+SUMIF(BX166:BX169,"&lt;0")*Cadeirante/30*HA$4</f>
        <v>0</v>
      </c>
      <c r="HB166" s="104">
        <f>SUMIF(BZ166:BZ169,"&lt;0")*Cadeirante/30*HB$4+SUMIF(CB166:CB169,"&lt;0")*Cadeirante/30*HB$4</f>
        <v>0</v>
      </c>
      <c r="HC166" s="104">
        <f>SUMIF(CD166:CD169,"&lt;0")*Cadeirante/30*HC$4+SUMIF(CF166:CF169,"&lt;0")*Cadeirante/30*HC$4</f>
        <v>0</v>
      </c>
      <c r="HD166" s="104">
        <f>SUMIF(CH166:CH169,"&lt;0")*Cadeirante/30*HD$4+SUMIF(CJ166:CJ169,"&lt;0")*Cadeirante/30*HD$4</f>
        <v>0</v>
      </c>
      <c r="HE166" s="104">
        <f>SUMIF(CL166:CL169,"&lt;0")*Cadeirante/30*HE$4+SUMIF(CN166:CN169,"&lt;0")*Cadeirante/30*HE$4</f>
        <v>0</v>
      </c>
      <c r="HF166" s="104">
        <f>SUMIF(CP166:CP169,"&lt;0")*Cadeirante/30*HF$4+SUMIF(CR166:CR169,"&lt;0")*Cadeirante/30*HF$4</f>
        <v>0</v>
      </c>
      <c r="HG166" s="104">
        <f>SUMIF(CT166:CT169,"&lt;0")*Cadeirante/30*HG$4+SUMIF(CV166:CV169,"&lt;0")*Cadeirante/30*HG$4</f>
        <v>0</v>
      </c>
      <c r="HH166" s="104">
        <f>SUMIF(CX166:CX169,"&lt;0")*Cadeirante/30*HH$4+SUMIF(CZ166:CZ169,"&lt;0")*Cadeirante/30*HH$4</f>
        <v>0</v>
      </c>
      <c r="HI166" s="104">
        <f>SUMIF(DB166:DB169,"&lt;0")*Cadeirante/30*HI$4+SUMIF(DD166:DD169,"&lt;0")*Cadeirante/30*HI$4</f>
        <v>0</v>
      </c>
      <c r="HJ166" s="104">
        <f>SUMIF(DF166:DF169,"&lt;0")*Cadeirante/30*HJ$4+SUMIF(DH166:DH169,"&lt;0")*Cadeirante/30*HJ$4</f>
        <v>0</v>
      </c>
      <c r="HK166" s="104">
        <f>SUMIF(DJ166:DJ169,"&lt;0")*Cadeirante/30*HK$4+SUMIF(DL166:DL169,"&lt;0")*Cadeirante/30*HK$4</f>
        <v>0</v>
      </c>
      <c r="HL166" s="104">
        <f>SUMIF(DN166:DN169,"&lt;0")*Cadeirante/30*HL$4+SUMIF(DP166:DP169,"&lt;0")*Cadeirante/30*HL$4</f>
        <v>0</v>
      </c>
      <c r="HM166" s="104">
        <f>SUMIF(DR166:DR169,"&lt;0")*Cadeirante/30*HM$4+SUMIF(DT166:DT169,"&lt;0")*Cadeirante/30*HM$4</f>
        <v>0</v>
      </c>
      <c r="HN166" s="104">
        <f>SUMIF(DV166:DV169,"&lt;0")*Cadeirante/30*HN$4+SUMIF(DX166:DX169,"&lt;0")*Cadeirante/30*HN$4</f>
        <v>0</v>
      </c>
      <c r="HO166" s="104">
        <f>SUMIF(DZ166:DZ169,"&lt;0")*Cadeirante/30*HO$4+SUMIF(EB166:EB169,"&lt;0")*Cadeirante/30*HO$4</f>
        <v>0</v>
      </c>
      <c r="HP166" s="104">
        <f>SUMIF(ED166:ED169,"&lt;0")*Cadeirante/30*HP$4+SUMIF(EF166:EF169,"&lt;0")*Cadeirante/30*HP$4</f>
        <v>0</v>
      </c>
      <c r="HQ166" s="64"/>
      <c r="HR166" s="64"/>
      <c r="HS166" s="64"/>
      <c r="HT166" s="64"/>
      <c r="HU166" s="64"/>
      <c r="HV166" s="64"/>
      <c r="HW166" s="176">
        <v>17629.309999999998</v>
      </c>
      <c r="HX166" s="64"/>
      <c r="HY166" s="280">
        <f>IF(ISTEXT(EM166), VALUE(EM166), EM166)</f>
        <v>0</v>
      </c>
      <c r="HZ166" s="280">
        <f>IF(ISTEXT(EN166), VALUE(EN166), EN166)</f>
        <v>0</v>
      </c>
      <c r="IA166" s="280">
        <f>IF(ISTEXT(EO166), VALUE(EO166), EO166)</f>
        <v>0</v>
      </c>
      <c r="IB166" s="64" t="b">
        <f>HW166=FE166</f>
        <v>0</v>
      </c>
      <c r="IC166" s="64"/>
    </row>
    <row r="167" spans="1:237" s="106" customFormat="1" ht="22.5" customHeight="1" x14ac:dyDescent="0.25">
      <c r="A167" s="368" t="s">
        <v>3323</v>
      </c>
      <c r="B167" s="369" t="s">
        <v>3324</v>
      </c>
      <c r="C167" s="370" t="s">
        <v>3193</v>
      </c>
      <c r="D167" s="371" t="s">
        <v>3325</v>
      </c>
      <c r="E167" s="371" t="s">
        <v>3326</v>
      </c>
      <c r="F167" s="372" t="s">
        <v>3181</v>
      </c>
      <c r="G167" s="372" t="s">
        <v>3182</v>
      </c>
      <c r="H167" s="373" t="s">
        <v>2830</v>
      </c>
      <c r="I167" s="374" t="s">
        <v>2830</v>
      </c>
      <c r="J167" s="421" t="s">
        <v>3183</v>
      </c>
      <c r="K167" s="421" t="s">
        <v>3185</v>
      </c>
      <c r="L167" s="329">
        <f>CONTINUA!BV167</f>
        <v>0</v>
      </c>
      <c r="M167" s="329">
        <f>CONTINUA!BW167</f>
        <v>0</v>
      </c>
      <c r="N167" s="895"/>
      <c r="O167" s="896" t="s">
        <v>3436</v>
      </c>
      <c r="P167" s="897">
        <v>0</v>
      </c>
      <c r="Q167" s="400"/>
      <c r="R167" s="401"/>
      <c r="S167" s="400"/>
      <c r="T167" s="401"/>
      <c r="U167" s="400"/>
      <c r="V167" s="401"/>
      <c r="W167" s="400"/>
      <c r="X167" s="401"/>
      <c r="Y167" s="400"/>
      <c r="Z167" s="401"/>
      <c r="AA167" s="400"/>
      <c r="AB167" s="401"/>
      <c r="AC167" s="400"/>
      <c r="AD167" s="401"/>
      <c r="AE167" s="400"/>
      <c r="AF167" s="401"/>
      <c r="AG167" s="400"/>
      <c r="AH167" s="401"/>
      <c r="AI167" s="400"/>
      <c r="AJ167" s="401"/>
      <c r="AK167" s="400"/>
      <c r="AL167" s="401"/>
      <c r="AM167" s="400"/>
      <c r="AN167" s="401"/>
      <c r="AO167" s="400"/>
      <c r="AP167" s="401"/>
      <c r="AQ167" s="400"/>
      <c r="AR167" s="401"/>
      <c r="AS167" s="400"/>
      <c r="AT167" s="401"/>
      <c r="AU167" s="400"/>
      <c r="AV167" s="401"/>
      <c r="AW167" s="400"/>
      <c r="AX167" s="401"/>
      <c r="AY167" s="400"/>
      <c r="AZ167" s="401"/>
      <c r="BA167" s="400"/>
      <c r="BB167" s="401"/>
      <c r="BC167" s="400"/>
      <c r="BD167" s="401"/>
      <c r="BE167" s="400"/>
      <c r="BF167" s="401"/>
      <c r="BG167" s="400"/>
      <c r="BH167" s="401"/>
      <c r="BI167" s="400"/>
      <c r="BJ167" s="401"/>
      <c r="BK167" s="400"/>
      <c r="BL167" s="401"/>
      <c r="BM167" s="400"/>
      <c r="BN167" s="401"/>
      <c r="BO167" s="400"/>
      <c r="BP167" s="401"/>
      <c r="BQ167" s="400"/>
      <c r="BR167" s="401"/>
      <c r="BS167" s="400"/>
      <c r="BT167" s="401"/>
      <c r="BU167" s="400"/>
      <c r="BV167" s="401"/>
      <c r="BW167" s="400"/>
      <c r="BX167" s="401"/>
      <c r="BY167" s="400"/>
      <c r="BZ167" s="401"/>
      <c r="CA167" s="400"/>
      <c r="CB167" s="401"/>
      <c r="CC167" s="400"/>
      <c r="CD167" s="401"/>
      <c r="CE167" s="400"/>
      <c r="CF167" s="401"/>
      <c r="CG167" s="400"/>
      <c r="CH167" s="401"/>
      <c r="CI167" s="400"/>
      <c r="CJ167" s="401"/>
      <c r="CK167" s="400"/>
      <c r="CL167" s="401"/>
      <c r="CM167" s="400"/>
      <c r="CN167" s="401"/>
      <c r="CO167" s="400"/>
      <c r="CP167" s="401"/>
      <c r="CQ167" s="400"/>
      <c r="CR167" s="401"/>
      <c r="CS167" s="400"/>
      <c r="CT167" s="401"/>
      <c r="CU167" s="400"/>
      <c r="CV167" s="401"/>
      <c r="CW167" s="400"/>
      <c r="CX167" s="401"/>
      <c r="CY167" s="400"/>
      <c r="CZ167" s="401"/>
      <c r="DA167" s="400"/>
      <c r="DB167" s="401"/>
      <c r="DC167" s="400"/>
      <c r="DD167" s="401"/>
      <c r="DE167" s="400"/>
      <c r="DF167" s="401"/>
      <c r="DG167" s="400"/>
      <c r="DH167" s="401"/>
      <c r="DI167" s="400"/>
      <c r="DJ167" s="401"/>
      <c r="DK167" s="400"/>
      <c r="DL167" s="401"/>
      <c r="DM167" s="400"/>
      <c r="DN167" s="401"/>
      <c r="DO167" s="400"/>
      <c r="DP167" s="401"/>
      <c r="DQ167" s="400"/>
      <c r="DR167" s="401"/>
      <c r="DS167" s="400"/>
      <c r="DT167" s="401"/>
      <c r="DU167" s="400"/>
      <c r="DV167" s="401"/>
      <c r="DW167" s="400"/>
      <c r="DX167" s="401"/>
      <c r="DY167" s="400"/>
      <c r="DZ167" s="401"/>
      <c r="EA167" s="400"/>
      <c r="EB167" s="401"/>
      <c r="EC167" s="400"/>
      <c r="ED167" s="401"/>
      <c r="EE167" s="400"/>
      <c r="EF167" s="401"/>
      <c r="EG167" s="400"/>
      <c r="EH167" s="401"/>
      <c r="EI167" s="400"/>
      <c r="EJ167" s="447"/>
      <c r="EK167" s="511"/>
      <c r="EL167" s="514"/>
      <c r="EM167" s="448"/>
      <c r="EN167" s="344"/>
      <c r="EO167" s="345"/>
      <c r="EP167" s="171">
        <f t="shared" si="168"/>
        <v>0</v>
      </c>
      <c r="EQ167" s="171">
        <f t="shared" si="169"/>
        <v>0</v>
      </c>
      <c r="ER167" s="171">
        <f t="shared" si="170"/>
        <v>0</v>
      </c>
      <c r="ES167" s="171">
        <f t="shared" si="171"/>
        <v>0</v>
      </c>
      <c r="ET167" s="171">
        <f t="shared" si="172"/>
        <v>0</v>
      </c>
      <c r="EU167" s="171">
        <f t="shared" si="173"/>
        <v>0</v>
      </c>
      <c r="EV167" s="172">
        <f t="shared" si="174"/>
        <v>0</v>
      </c>
      <c r="EW167" s="173"/>
      <c r="EX167" s="248">
        <f t="shared" si="201"/>
        <v>0</v>
      </c>
      <c r="EY167" s="174">
        <f>(L167*regular)+(M167*Cadeirantee)</f>
        <v>0</v>
      </c>
      <c r="EZ167" s="249">
        <f>SUMIF(FG167:GJ167,"&gt;0")</f>
        <v>0</v>
      </c>
      <c r="FA167" s="249">
        <f>SUMIF(FG167:GJ167,"&lt;0")+SUMIF(GN167:HP167,"&lt;0")</f>
        <v>0</v>
      </c>
      <c r="FB167" s="174">
        <v>0</v>
      </c>
      <c r="FC167" s="126">
        <f>N167*km*'VALORES TABELA'!$B$13</f>
        <v>0</v>
      </c>
      <c r="FD167" s="250">
        <f t="shared" ref="FD167:FD170" si="202">GL167</f>
        <v>0</v>
      </c>
      <c r="FE167" s="105"/>
      <c r="FF167" s="119"/>
      <c r="FG167" s="119"/>
      <c r="FH167" s="119"/>
      <c r="FI167" s="119"/>
      <c r="FJ167" s="119"/>
      <c r="FK167" s="119"/>
      <c r="FL167" s="119"/>
      <c r="FM167" s="119"/>
      <c r="FN167" s="119"/>
      <c r="FO167" s="119"/>
      <c r="FP167" s="119"/>
      <c r="FQ167" s="119"/>
      <c r="FR167" s="119"/>
      <c r="FS167" s="119"/>
      <c r="FT167" s="119"/>
      <c r="FU167" s="119"/>
      <c r="FV167" s="119"/>
      <c r="FW167" s="119"/>
      <c r="FX167" s="119"/>
      <c r="FY167" s="119"/>
      <c r="FZ167" s="119"/>
      <c r="GA167" s="119"/>
      <c r="GB167" s="119"/>
      <c r="GC167" s="119"/>
      <c r="GD167" s="119"/>
      <c r="GE167" s="119"/>
      <c r="GF167" s="119"/>
      <c r="GG167" s="119"/>
      <c r="GH167" s="119"/>
      <c r="GI167" s="119"/>
      <c r="GJ167" s="119"/>
      <c r="GK167" s="251"/>
      <c r="GL167" s="103">
        <f t="shared" si="175"/>
        <v>0</v>
      </c>
      <c r="GM167" s="124"/>
      <c r="GN167" s="104"/>
      <c r="GO167" s="104"/>
      <c r="GP167" s="104"/>
      <c r="GQ167" s="104"/>
      <c r="GR167" s="104"/>
      <c r="GS167" s="104"/>
      <c r="GT167" s="104"/>
      <c r="GU167" s="104"/>
      <c r="GV167" s="104"/>
      <c r="GW167" s="104"/>
      <c r="GX167" s="104"/>
      <c r="GY167" s="104"/>
      <c r="GZ167" s="104"/>
      <c r="HA167" s="104"/>
      <c r="HB167" s="104"/>
      <c r="HC167" s="104"/>
      <c r="HD167" s="104"/>
      <c r="HE167" s="104"/>
      <c r="HF167" s="104"/>
      <c r="HG167" s="104"/>
      <c r="HH167" s="104"/>
      <c r="HI167" s="104"/>
      <c r="HJ167" s="104"/>
      <c r="HK167" s="104"/>
      <c r="HL167" s="104"/>
      <c r="HM167" s="104"/>
      <c r="HN167" s="104"/>
      <c r="HO167" s="104"/>
      <c r="HP167" s="104"/>
      <c r="HQ167" s="64"/>
      <c r="HR167" s="64"/>
      <c r="HS167" s="64"/>
      <c r="HT167" s="64"/>
      <c r="HU167" s="64"/>
      <c r="HV167" s="64"/>
      <c r="HW167" s="105"/>
      <c r="HX167" s="64"/>
      <c r="HY167" s="280">
        <f t="shared" ref="HY167:HY170" si="203">IF(ISTEXT(EM167), VALUE(EM167), EM167)</f>
        <v>0</v>
      </c>
      <c r="HZ167" s="280">
        <f t="shared" ref="HZ167:HZ170" si="204">IF(ISTEXT(EN167), VALUE(EN167), EN167)</f>
        <v>0</v>
      </c>
      <c r="IA167" s="280">
        <f t="shared" ref="IA167:IA170" si="205">IF(ISTEXT(EO167), VALUE(EO167), EO167)</f>
        <v>0</v>
      </c>
      <c r="IB167" s="64"/>
      <c r="IC167" s="64"/>
    </row>
    <row r="168" spans="1:237" s="106" customFormat="1" ht="22.5" customHeight="1" x14ac:dyDescent="0.25">
      <c r="A168" s="368" t="s">
        <v>3323</v>
      </c>
      <c r="B168" s="369" t="s">
        <v>3324</v>
      </c>
      <c r="C168" s="375" t="s">
        <v>3193</v>
      </c>
      <c r="D168" s="371" t="s">
        <v>3325</v>
      </c>
      <c r="E168" s="371" t="s">
        <v>3326</v>
      </c>
      <c r="F168" s="376" t="s">
        <v>3181</v>
      </c>
      <c r="G168" s="376" t="s">
        <v>3182</v>
      </c>
      <c r="H168" s="373" t="s">
        <v>2830</v>
      </c>
      <c r="I168" s="374" t="s">
        <v>2830</v>
      </c>
      <c r="J168" s="421" t="s">
        <v>3183</v>
      </c>
      <c r="K168" s="422" t="s">
        <v>3186</v>
      </c>
      <c r="L168" s="329">
        <f>CONTINUA!BV168</f>
        <v>0</v>
      </c>
      <c r="M168" s="329">
        <f>CONTINUA!BW168</f>
        <v>0</v>
      </c>
      <c r="N168" s="895"/>
      <c r="O168" s="896" t="s">
        <v>3436</v>
      </c>
      <c r="P168" s="897">
        <v>0</v>
      </c>
      <c r="Q168" s="400"/>
      <c r="R168" s="401"/>
      <c r="S168" s="400"/>
      <c r="T168" s="401"/>
      <c r="U168" s="400"/>
      <c r="V168" s="401"/>
      <c r="W168" s="400"/>
      <c r="X168" s="401"/>
      <c r="Y168" s="400"/>
      <c r="Z168" s="401"/>
      <c r="AA168" s="400"/>
      <c r="AB168" s="401"/>
      <c r="AC168" s="400"/>
      <c r="AD168" s="401"/>
      <c r="AE168" s="400"/>
      <c r="AF168" s="401"/>
      <c r="AG168" s="400"/>
      <c r="AH168" s="401"/>
      <c r="AI168" s="400"/>
      <c r="AJ168" s="401"/>
      <c r="AK168" s="400"/>
      <c r="AL168" s="401"/>
      <c r="AM168" s="400"/>
      <c r="AN168" s="401"/>
      <c r="AO168" s="400"/>
      <c r="AP168" s="401"/>
      <c r="AQ168" s="400"/>
      <c r="AR168" s="401"/>
      <c r="AS168" s="400"/>
      <c r="AT168" s="401"/>
      <c r="AU168" s="400"/>
      <c r="AV168" s="401"/>
      <c r="AW168" s="400"/>
      <c r="AX168" s="401"/>
      <c r="AY168" s="400"/>
      <c r="AZ168" s="401"/>
      <c r="BA168" s="400"/>
      <c r="BB168" s="401"/>
      <c r="BC168" s="400"/>
      <c r="BD168" s="401"/>
      <c r="BE168" s="400"/>
      <c r="BF168" s="401"/>
      <c r="BG168" s="400"/>
      <c r="BH168" s="401"/>
      <c r="BI168" s="400"/>
      <c r="BJ168" s="401"/>
      <c r="BK168" s="400"/>
      <c r="BL168" s="401"/>
      <c r="BM168" s="400"/>
      <c r="BN168" s="401"/>
      <c r="BO168" s="400"/>
      <c r="BP168" s="401"/>
      <c r="BQ168" s="400"/>
      <c r="BR168" s="401"/>
      <c r="BS168" s="400"/>
      <c r="BT168" s="401"/>
      <c r="BU168" s="400"/>
      <c r="BV168" s="401"/>
      <c r="BW168" s="400"/>
      <c r="BX168" s="401"/>
      <c r="BY168" s="400"/>
      <c r="BZ168" s="401"/>
      <c r="CA168" s="400"/>
      <c r="CB168" s="401"/>
      <c r="CC168" s="400"/>
      <c r="CD168" s="401"/>
      <c r="CE168" s="400"/>
      <c r="CF168" s="401"/>
      <c r="CG168" s="400"/>
      <c r="CH168" s="401"/>
      <c r="CI168" s="400"/>
      <c r="CJ168" s="401"/>
      <c r="CK168" s="400"/>
      <c r="CL168" s="401"/>
      <c r="CM168" s="400"/>
      <c r="CN168" s="401"/>
      <c r="CO168" s="400"/>
      <c r="CP168" s="401"/>
      <c r="CQ168" s="400"/>
      <c r="CR168" s="401"/>
      <c r="CS168" s="400"/>
      <c r="CT168" s="401"/>
      <c r="CU168" s="400"/>
      <c r="CV168" s="401"/>
      <c r="CW168" s="400"/>
      <c r="CX168" s="401"/>
      <c r="CY168" s="400"/>
      <c r="CZ168" s="401"/>
      <c r="DA168" s="400"/>
      <c r="DB168" s="401"/>
      <c r="DC168" s="400"/>
      <c r="DD168" s="401"/>
      <c r="DE168" s="400"/>
      <c r="DF168" s="401"/>
      <c r="DG168" s="400"/>
      <c r="DH168" s="401"/>
      <c r="DI168" s="400"/>
      <c r="DJ168" s="401"/>
      <c r="DK168" s="400"/>
      <c r="DL168" s="401"/>
      <c r="DM168" s="400"/>
      <c r="DN168" s="401"/>
      <c r="DO168" s="400"/>
      <c r="DP168" s="401"/>
      <c r="DQ168" s="400"/>
      <c r="DR168" s="401"/>
      <c r="DS168" s="400"/>
      <c r="DT168" s="401"/>
      <c r="DU168" s="400"/>
      <c r="DV168" s="401"/>
      <c r="DW168" s="400"/>
      <c r="DX168" s="401"/>
      <c r="DY168" s="400"/>
      <c r="DZ168" s="401"/>
      <c r="EA168" s="400"/>
      <c r="EB168" s="401"/>
      <c r="EC168" s="400"/>
      <c r="ED168" s="401"/>
      <c r="EE168" s="400"/>
      <c r="EF168" s="401"/>
      <c r="EG168" s="400"/>
      <c r="EH168" s="401"/>
      <c r="EI168" s="400"/>
      <c r="EJ168" s="447"/>
      <c r="EK168" s="511"/>
      <c r="EL168" s="514"/>
      <c r="EM168" s="448"/>
      <c r="EN168" s="344"/>
      <c r="EO168" s="345"/>
      <c r="EP168" s="171">
        <f t="shared" si="168"/>
        <v>0</v>
      </c>
      <c r="EQ168" s="171">
        <f t="shared" si="169"/>
        <v>0</v>
      </c>
      <c r="ER168" s="171">
        <f t="shared" si="170"/>
        <v>0</v>
      </c>
      <c r="ES168" s="171">
        <f t="shared" si="171"/>
        <v>0</v>
      </c>
      <c r="ET168" s="171">
        <f t="shared" si="172"/>
        <v>0</v>
      </c>
      <c r="EU168" s="171">
        <f t="shared" si="173"/>
        <v>0</v>
      </c>
      <c r="EV168" s="172">
        <f t="shared" si="174"/>
        <v>0</v>
      </c>
      <c r="EW168" s="125"/>
      <c r="EX168" s="248">
        <f t="shared" si="201"/>
        <v>0</v>
      </c>
      <c r="EY168" s="174">
        <f>(L168*regular)+(M168*Cadeirantee)</f>
        <v>0</v>
      </c>
      <c r="EZ168" s="249">
        <f>SUMIF(FG168:GJ168,"&gt;0")</f>
        <v>0</v>
      </c>
      <c r="FA168" s="249">
        <f>SUMIF(FG168:GJ168,"&lt;0")+SUMIF(GN168:HP168,"&lt;0")</f>
        <v>0</v>
      </c>
      <c r="FB168" s="174">
        <v>0</v>
      </c>
      <c r="FC168" s="126">
        <f>N168*km*'VALORES TABELA'!$B$13</f>
        <v>0</v>
      </c>
      <c r="FD168" s="250">
        <f t="shared" si="202"/>
        <v>0</v>
      </c>
      <c r="FE168" s="105"/>
      <c r="FF168" s="108"/>
      <c r="FG168" s="108"/>
      <c r="FH168" s="108"/>
      <c r="FI168" s="108"/>
      <c r="FJ168" s="108"/>
      <c r="FK168" s="108"/>
      <c r="FL168" s="108"/>
      <c r="FM168" s="108"/>
      <c r="FN168" s="108"/>
      <c r="FO168" s="108"/>
      <c r="FP168" s="108"/>
      <c r="FQ168" s="108"/>
      <c r="FR168" s="108"/>
      <c r="FS168" s="108"/>
      <c r="FT168" s="108"/>
      <c r="FU168" s="108"/>
      <c r="FV168" s="108"/>
      <c r="FW168" s="108"/>
      <c r="FX168" s="108"/>
      <c r="FY168" s="108"/>
      <c r="FZ168" s="108"/>
      <c r="GA168" s="108"/>
      <c r="GB168" s="108"/>
      <c r="GC168" s="108"/>
      <c r="GD168" s="108"/>
      <c r="GE168" s="108"/>
      <c r="GF168" s="108"/>
      <c r="GG168" s="108"/>
      <c r="GH168" s="108"/>
      <c r="GI168" s="108"/>
      <c r="GJ168" s="108"/>
      <c r="GK168" s="251"/>
      <c r="GL168" s="103">
        <f t="shared" si="175"/>
        <v>0</v>
      </c>
      <c r="GM168" s="124"/>
      <c r="GN168" s="104"/>
      <c r="GO168" s="104"/>
      <c r="GP168" s="104"/>
      <c r="GQ168" s="104"/>
      <c r="GR168" s="104"/>
      <c r="GS168" s="104"/>
      <c r="GT168" s="104"/>
      <c r="GU168" s="104"/>
      <c r="GV168" s="104"/>
      <c r="GW168" s="104"/>
      <c r="GX168" s="104"/>
      <c r="GY168" s="104"/>
      <c r="GZ168" s="104"/>
      <c r="HA168" s="104"/>
      <c r="HB168" s="104"/>
      <c r="HC168" s="104"/>
      <c r="HD168" s="104"/>
      <c r="HE168" s="104"/>
      <c r="HF168" s="104"/>
      <c r="HG168" s="104"/>
      <c r="HH168" s="104"/>
      <c r="HI168" s="104"/>
      <c r="HJ168" s="104"/>
      <c r="HK168" s="104"/>
      <c r="HL168" s="104"/>
      <c r="HM168" s="104"/>
      <c r="HN168" s="104"/>
      <c r="HO168" s="104"/>
      <c r="HP168" s="104"/>
      <c r="HQ168" s="64"/>
      <c r="HR168" s="64"/>
      <c r="HS168" s="64"/>
      <c r="HT168" s="64"/>
      <c r="HU168" s="64"/>
      <c r="HV168" s="64"/>
      <c r="HW168" s="105"/>
      <c r="HX168" s="64"/>
      <c r="HY168" s="280">
        <f t="shared" si="203"/>
        <v>0</v>
      </c>
      <c r="HZ168" s="280">
        <f t="shared" si="204"/>
        <v>0</v>
      </c>
      <c r="IA168" s="280">
        <f t="shared" si="205"/>
        <v>0</v>
      </c>
      <c r="IB168" s="64"/>
      <c r="IC168" s="64"/>
    </row>
    <row r="169" spans="1:237" s="106" customFormat="1" ht="22.5" customHeight="1" x14ac:dyDescent="0.25">
      <c r="A169" s="368" t="s">
        <v>3323</v>
      </c>
      <c r="B169" s="369" t="s">
        <v>3324</v>
      </c>
      <c r="C169" s="375" t="s">
        <v>3193</v>
      </c>
      <c r="D169" s="371" t="s">
        <v>3325</v>
      </c>
      <c r="E169" s="371" t="s">
        <v>3326</v>
      </c>
      <c r="F169" s="376" t="s">
        <v>3181</v>
      </c>
      <c r="G169" s="376" t="s">
        <v>3182</v>
      </c>
      <c r="H169" s="373" t="s">
        <v>2830</v>
      </c>
      <c r="I169" s="374" t="s">
        <v>2830</v>
      </c>
      <c r="J169" s="421" t="s">
        <v>3183</v>
      </c>
      <c r="K169" s="423" t="s">
        <v>3187</v>
      </c>
      <c r="L169" s="329">
        <f>CONTINUA!BV169</f>
        <v>0</v>
      </c>
      <c r="M169" s="329">
        <f>CONTINUA!BW169</f>
        <v>0</v>
      </c>
      <c r="N169" s="895"/>
      <c r="O169" s="896" t="s">
        <v>3436</v>
      </c>
      <c r="P169" s="897">
        <v>0</v>
      </c>
      <c r="Q169" s="400"/>
      <c r="R169" s="401"/>
      <c r="S169" s="400"/>
      <c r="T169" s="401"/>
      <c r="U169" s="400"/>
      <c r="V169" s="401"/>
      <c r="W169" s="400"/>
      <c r="X169" s="401"/>
      <c r="Y169" s="400"/>
      <c r="Z169" s="401"/>
      <c r="AA169" s="400"/>
      <c r="AB169" s="401"/>
      <c r="AC169" s="400"/>
      <c r="AD169" s="401"/>
      <c r="AE169" s="400"/>
      <c r="AF169" s="401"/>
      <c r="AG169" s="400"/>
      <c r="AH169" s="401"/>
      <c r="AI169" s="400"/>
      <c r="AJ169" s="401"/>
      <c r="AK169" s="400"/>
      <c r="AL169" s="401"/>
      <c r="AM169" s="400"/>
      <c r="AN169" s="401"/>
      <c r="AO169" s="400"/>
      <c r="AP169" s="401"/>
      <c r="AQ169" s="400"/>
      <c r="AR169" s="401"/>
      <c r="AS169" s="400"/>
      <c r="AT169" s="401"/>
      <c r="AU169" s="400"/>
      <c r="AV169" s="401"/>
      <c r="AW169" s="400"/>
      <c r="AX169" s="401"/>
      <c r="AY169" s="400"/>
      <c r="AZ169" s="401"/>
      <c r="BA169" s="400"/>
      <c r="BB169" s="401"/>
      <c r="BC169" s="400"/>
      <c r="BD169" s="401"/>
      <c r="BE169" s="400"/>
      <c r="BF169" s="401"/>
      <c r="BG169" s="400"/>
      <c r="BH169" s="401"/>
      <c r="BI169" s="400"/>
      <c r="BJ169" s="401"/>
      <c r="BK169" s="400"/>
      <c r="BL169" s="401"/>
      <c r="BM169" s="400"/>
      <c r="BN169" s="401"/>
      <c r="BO169" s="400"/>
      <c r="BP169" s="401"/>
      <c r="BQ169" s="400"/>
      <c r="BR169" s="401"/>
      <c r="BS169" s="400"/>
      <c r="BT169" s="401"/>
      <c r="BU169" s="400"/>
      <c r="BV169" s="401"/>
      <c r="BW169" s="400"/>
      <c r="BX169" s="401"/>
      <c r="BY169" s="400"/>
      <c r="BZ169" s="401"/>
      <c r="CA169" s="400"/>
      <c r="CB169" s="401"/>
      <c r="CC169" s="400"/>
      <c r="CD169" s="401"/>
      <c r="CE169" s="400"/>
      <c r="CF169" s="401"/>
      <c r="CG169" s="400"/>
      <c r="CH169" s="401"/>
      <c r="CI169" s="400"/>
      <c r="CJ169" s="401"/>
      <c r="CK169" s="400"/>
      <c r="CL169" s="401"/>
      <c r="CM169" s="400"/>
      <c r="CN169" s="401"/>
      <c r="CO169" s="400"/>
      <c r="CP169" s="401"/>
      <c r="CQ169" s="400"/>
      <c r="CR169" s="401"/>
      <c r="CS169" s="400"/>
      <c r="CT169" s="401"/>
      <c r="CU169" s="400"/>
      <c r="CV169" s="401"/>
      <c r="CW169" s="400"/>
      <c r="CX169" s="401"/>
      <c r="CY169" s="400"/>
      <c r="CZ169" s="401"/>
      <c r="DA169" s="400"/>
      <c r="DB169" s="401"/>
      <c r="DC169" s="400"/>
      <c r="DD169" s="401"/>
      <c r="DE169" s="400"/>
      <c r="DF169" s="401"/>
      <c r="DG169" s="400"/>
      <c r="DH169" s="401"/>
      <c r="DI169" s="400"/>
      <c r="DJ169" s="401"/>
      <c r="DK169" s="400"/>
      <c r="DL169" s="401"/>
      <c r="DM169" s="400"/>
      <c r="DN169" s="401"/>
      <c r="DO169" s="400"/>
      <c r="DP169" s="401"/>
      <c r="DQ169" s="400"/>
      <c r="DR169" s="401"/>
      <c r="DS169" s="400"/>
      <c r="DT169" s="401"/>
      <c r="DU169" s="400"/>
      <c r="DV169" s="401"/>
      <c r="DW169" s="400"/>
      <c r="DX169" s="401"/>
      <c r="DY169" s="400"/>
      <c r="DZ169" s="401"/>
      <c r="EA169" s="400"/>
      <c r="EB169" s="401"/>
      <c r="EC169" s="400"/>
      <c r="ED169" s="401"/>
      <c r="EE169" s="400"/>
      <c r="EF169" s="401"/>
      <c r="EG169" s="400"/>
      <c r="EH169" s="401"/>
      <c r="EI169" s="400"/>
      <c r="EJ169" s="447"/>
      <c r="EK169" s="511"/>
      <c r="EL169" s="514"/>
      <c r="EM169" s="448"/>
      <c r="EN169" s="344"/>
      <c r="EO169" s="345"/>
      <c r="EP169" s="171">
        <f t="shared" si="168"/>
        <v>0</v>
      </c>
      <c r="EQ169" s="171">
        <f t="shared" si="169"/>
        <v>0</v>
      </c>
      <c r="ER169" s="171">
        <f t="shared" si="170"/>
        <v>0</v>
      </c>
      <c r="ES169" s="171">
        <f t="shared" si="171"/>
        <v>0</v>
      </c>
      <c r="ET169" s="171">
        <f t="shared" si="172"/>
        <v>0</v>
      </c>
      <c r="EU169" s="171">
        <f t="shared" si="173"/>
        <v>0</v>
      </c>
      <c r="EV169" s="172">
        <f t="shared" si="174"/>
        <v>0</v>
      </c>
      <c r="EW169" s="127"/>
      <c r="EX169" s="248">
        <f t="shared" si="201"/>
        <v>0</v>
      </c>
      <c r="EY169" s="174">
        <f>(L169*regular)+(M169*Cadeirantee)</f>
        <v>0</v>
      </c>
      <c r="EZ169" s="249">
        <f>SUMIF(FG169:GJ169,"&gt;0")</f>
        <v>0</v>
      </c>
      <c r="FA169" s="249">
        <f>SUMIF(FG169:GJ169,"&lt;0")+SUMIF(GN169:HP169,"&lt;0")</f>
        <v>0</v>
      </c>
      <c r="FB169" s="174">
        <v>0</v>
      </c>
      <c r="FC169" s="126">
        <f>N169*km*'VALORES TABELA'!$B$13</f>
        <v>0</v>
      </c>
      <c r="FD169" s="250">
        <f t="shared" si="202"/>
        <v>0</v>
      </c>
      <c r="FE169" s="105"/>
      <c r="FF169" s="118"/>
      <c r="FG169" s="118"/>
      <c r="FH169" s="118"/>
      <c r="FI169" s="118"/>
      <c r="FJ169" s="118"/>
      <c r="FK169" s="118"/>
      <c r="FL169" s="118"/>
      <c r="FM169" s="118"/>
      <c r="FN169" s="118"/>
      <c r="FO169" s="118"/>
      <c r="FP169" s="118"/>
      <c r="FQ169" s="118"/>
      <c r="FR169" s="118"/>
      <c r="FS169" s="118"/>
      <c r="FT169" s="118"/>
      <c r="FU169" s="118"/>
      <c r="FV169" s="118"/>
      <c r="FW169" s="118"/>
      <c r="FX169" s="118"/>
      <c r="FY169" s="118"/>
      <c r="FZ169" s="118"/>
      <c r="GA169" s="118"/>
      <c r="GB169" s="118"/>
      <c r="GC169" s="118"/>
      <c r="GD169" s="118"/>
      <c r="GE169" s="118"/>
      <c r="GF169" s="118"/>
      <c r="GG169" s="118"/>
      <c r="GH169" s="118"/>
      <c r="GI169" s="118"/>
      <c r="GJ169" s="118"/>
      <c r="GK169" s="252"/>
      <c r="GL169" s="103">
        <f t="shared" si="175"/>
        <v>0</v>
      </c>
      <c r="GM169" s="124"/>
      <c r="GN169" s="104"/>
      <c r="GO169" s="104"/>
      <c r="GP169" s="104"/>
      <c r="GQ169" s="104"/>
      <c r="GR169" s="104"/>
      <c r="GS169" s="104"/>
      <c r="GT169" s="104"/>
      <c r="GU169" s="104"/>
      <c r="GV169" s="104"/>
      <c r="GW169" s="104"/>
      <c r="GX169" s="104"/>
      <c r="GY169" s="104"/>
      <c r="GZ169" s="104"/>
      <c r="HA169" s="104"/>
      <c r="HB169" s="104"/>
      <c r="HC169" s="104"/>
      <c r="HD169" s="104"/>
      <c r="HE169" s="104"/>
      <c r="HF169" s="104"/>
      <c r="HG169" s="104"/>
      <c r="HH169" s="104"/>
      <c r="HI169" s="104"/>
      <c r="HJ169" s="104"/>
      <c r="HK169" s="104"/>
      <c r="HL169" s="104"/>
      <c r="HM169" s="104"/>
      <c r="HN169" s="104"/>
      <c r="HO169" s="104"/>
      <c r="HP169" s="104"/>
      <c r="HQ169" s="64"/>
      <c r="HR169" s="65"/>
      <c r="HS169" s="65"/>
      <c r="HT169" s="65"/>
      <c r="HU169" s="65"/>
      <c r="HV169" s="65"/>
      <c r="HW169" s="105"/>
      <c r="HX169" s="65"/>
      <c r="HY169" s="280">
        <f t="shared" si="203"/>
        <v>0</v>
      </c>
      <c r="HZ169" s="280">
        <f t="shared" si="204"/>
        <v>0</v>
      </c>
      <c r="IA169" s="280">
        <f t="shared" si="205"/>
        <v>0</v>
      </c>
      <c r="IB169" s="65"/>
      <c r="IC169" s="65"/>
    </row>
    <row r="170" spans="1:237" s="106" customFormat="1" ht="22.5" customHeight="1" thickBot="1" x14ac:dyDescent="0.3">
      <c r="A170" s="377" t="s">
        <v>3323</v>
      </c>
      <c r="B170" s="378" t="s">
        <v>3324</v>
      </c>
      <c r="C170" s="379" t="s">
        <v>3193</v>
      </c>
      <c r="D170" s="380" t="s">
        <v>3325</v>
      </c>
      <c r="E170" s="380" t="s">
        <v>3326</v>
      </c>
      <c r="F170" s="381" t="s">
        <v>3181</v>
      </c>
      <c r="G170" s="381" t="s">
        <v>3182</v>
      </c>
      <c r="H170" s="382" t="s">
        <v>2830</v>
      </c>
      <c r="I170" s="383" t="s">
        <v>2830</v>
      </c>
      <c r="J170" s="421" t="s">
        <v>3183</v>
      </c>
      <c r="K170" s="424" t="s">
        <v>60</v>
      </c>
      <c r="L170" s="329">
        <f>CONTINUA!BV170</f>
        <v>0</v>
      </c>
      <c r="M170" s="329">
        <f>CONTINUA!BW170</f>
        <v>0</v>
      </c>
      <c r="N170" s="895"/>
      <c r="O170" s="896" t="s">
        <v>3436</v>
      </c>
      <c r="P170" s="897">
        <v>0</v>
      </c>
      <c r="Q170" s="400"/>
      <c r="R170" s="401"/>
      <c r="S170" s="400"/>
      <c r="T170" s="401"/>
      <c r="U170" s="400"/>
      <c r="V170" s="401"/>
      <c r="W170" s="400"/>
      <c r="X170" s="401"/>
      <c r="Y170" s="400"/>
      <c r="Z170" s="401"/>
      <c r="AA170" s="400"/>
      <c r="AB170" s="401"/>
      <c r="AC170" s="400"/>
      <c r="AD170" s="401"/>
      <c r="AE170" s="400"/>
      <c r="AF170" s="401"/>
      <c r="AG170" s="400"/>
      <c r="AH170" s="401"/>
      <c r="AI170" s="400"/>
      <c r="AJ170" s="401"/>
      <c r="AK170" s="400"/>
      <c r="AL170" s="401"/>
      <c r="AM170" s="400"/>
      <c r="AN170" s="401"/>
      <c r="AO170" s="400"/>
      <c r="AP170" s="401"/>
      <c r="AQ170" s="400"/>
      <c r="AR170" s="401"/>
      <c r="AS170" s="400"/>
      <c r="AT170" s="401"/>
      <c r="AU170" s="400"/>
      <c r="AV170" s="401"/>
      <c r="AW170" s="400"/>
      <c r="AX170" s="401"/>
      <c r="AY170" s="400"/>
      <c r="AZ170" s="401"/>
      <c r="BA170" s="400"/>
      <c r="BB170" s="401"/>
      <c r="BC170" s="400"/>
      <c r="BD170" s="401"/>
      <c r="BE170" s="400"/>
      <c r="BF170" s="401"/>
      <c r="BG170" s="400"/>
      <c r="BH170" s="401"/>
      <c r="BI170" s="400"/>
      <c r="BJ170" s="401"/>
      <c r="BK170" s="400"/>
      <c r="BL170" s="401"/>
      <c r="BM170" s="400"/>
      <c r="BN170" s="401"/>
      <c r="BO170" s="400"/>
      <c r="BP170" s="401"/>
      <c r="BQ170" s="400"/>
      <c r="BR170" s="401"/>
      <c r="BS170" s="400"/>
      <c r="BT170" s="401"/>
      <c r="BU170" s="400"/>
      <c r="BV170" s="401"/>
      <c r="BW170" s="400"/>
      <c r="BX170" s="401"/>
      <c r="BY170" s="400"/>
      <c r="BZ170" s="401"/>
      <c r="CA170" s="400"/>
      <c r="CB170" s="401"/>
      <c r="CC170" s="400"/>
      <c r="CD170" s="401"/>
      <c r="CE170" s="400"/>
      <c r="CF170" s="401"/>
      <c r="CG170" s="400"/>
      <c r="CH170" s="401"/>
      <c r="CI170" s="400"/>
      <c r="CJ170" s="401"/>
      <c r="CK170" s="400"/>
      <c r="CL170" s="401"/>
      <c r="CM170" s="400"/>
      <c r="CN170" s="401"/>
      <c r="CO170" s="400"/>
      <c r="CP170" s="401"/>
      <c r="CQ170" s="400"/>
      <c r="CR170" s="401"/>
      <c r="CS170" s="400"/>
      <c r="CT170" s="401"/>
      <c r="CU170" s="400"/>
      <c r="CV170" s="401"/>
      <c r="CW170" s="400"/>
      <c r="CX170" s="401"/>
      <c r="CY170" s="400"/>
      <c r="CZ170" s="401"/>
      <c r="DA170" s="400"/>
      <c r="DB170" s="401"/>
      <c r="DC170" s="400"/>
      <c r="DD170" s="401"/>
      <c r="DE170" s="400"/>
      <c r="DF170" s="401"/>
      <c r="DG170" s="400"/>
      <c r="DH170" s="401"/>
      <c r="DI170" s="400"/>
      <c r="DJ170" s="401"/>
      <c r="DK170" s="400"/>
      <c r="DL170" s="401"/>
      <c r="DM170" s="400"/>
      <c r="DN170" s="401"/>
      <c r="DO170" s="400"/>
      <c r="DP170" s="401"/>
      <c r="DQ170" s="400"/>
      <c r="DR170" s="401"/>
      <c r="DS170" s="400"/>
      <c r="DT170" s="401"/>
      <c r="DU170" s="400"/>
      <c r="DV170" s="401"/>
      <c r="DW170" s="400"/>
      <c r="DX170" s="401"/>
      <c r="DY170" s="400"/>
      <c r="DZ170" s="401"/>
      <c r="EA170" s="400"/>
      <c r="EB170" s="401"/>
      <c r="EC170" s="400"/>
      <c r="ED170" s="401"/>
      <c r="EE170" s="400"/>
      <c r="EF170" s="401"/>
      <c r="EG170" s="400"/>
      <c r="EH170" s="401"/>
      <c r="EI170" s="400"/>
      <c r="EJ170" s="447"/>
      <c r="EK170" s="512"/>
      <c r="EL170" s="515"/>
      <c r="EM170" s="450"/>
      <c r="EN170" s="348"/>
      <c r="EO170" s="348"/>
      <c r="EP170" s="179">
        <f t="shared" si="168"/>
        <v>0</v>
      </c>
      <c r="EQ170" s="179">
        <f t="shared" si="169"/>
        <v>0</v>
      </c>
      <c r="ER170" s="179">
        <f t="shared" si="170"/>
        <v>0</v>
      </c>
      <c r="ES170" s="179">
        <f t="shared" si="171"/>
        <v>0</v>
      </c>
      <c r="ET170" s="179">
        <f t="shared" si="172"/>
        <v>0</v>
      </c>
      <c r="EU170" s="179">
        <f t="shared" si="173"/>
        <v>0</v>
      </c>
      <c r="EV170" s="172">
        <f t="shared" si="174"/>
        <v>0</v>
      </c>
      <c r="EW170" s="253"/>
      <c r="EX170" s="254">
        <v>0</v>
      </c>
      <c r="EY170" s="180">
        <v>0</v>
      </c>
      <c r="EZ170" s="255">
        <v>0</v>
      </c>
      <c r="FA170" s="255">
        <v>0</v>
      </c>
      <c r="FB170" s="180">
        <f>SUM(FF170:GI170)/2</f>
        <v>0</v>
      </c>
      <c r="FC170" s="256">
        <f>N170*km*'VALORES TABELA'!$B$13</f>
        <v>0</v>
      </c>
      <c r="FD170" s="250">
        <f t="shared" si="202"/>
        <v>0</v>
      </c>
      <c r="FE170" s="257"/>
      <c r="FF170" s="181">
        <f>((Q170+S170)*Percapita)+((R170+T170)*Cadeirante)</f>
        <v>0</v>
      </c>
      <c r="FG170" s="181">
        <f>((U170+W170)*Percapita/30*FG$4)+((V170+X170)*Cadeirante/30*FG$4)</f>
        <v>0</v>
      </c>
      <c r="FH170" s="181">
        <f>((Y170+AA170)*Percapita/30*FH$4)+((Z170+AB170)*Cadeirante/30*FH$4)</f>
        <v>0</v>
      </c>
      <c r="FI170" s="181">
        <f>((AC170+AE170)*Percapita/30*FI$4)+((AD170+AF170)*Cadeirante/30*FI$4)</f>
        <v>0</v>
      </c>
      <c r="FJ170" s="181">
        <f>((AG170+AI170)*Percapita/30*FJ$4)+((AH170+AJ170)*Cadeirante/30*FJ$4)</f>
        <v>0</v>
      </c>
      <c r="FK170" s="181">
        <f>((AK170+AM170)*Percapita/30*FK$4)+((AL170+AN170)*Cadeirante/30*FK$4)</f>
        <v>0</v>
      </c>
      <c r="FL170" s="181">
        <f>((AO170+AQ170)*Percapita/30*FL$4)+((AP170+AR170)*Cadeirante/30*FL$4)</f>
        <v>0</v>
      </c>
      <c r="FM170" s="181">
        <f>((AS170+AU170)*Percapita/30*FM$4)+((AT170+AV170)*Cadeirante/30*FM$4)</f>
        <v>0</v>
      </c>
      <c r="FN170" s="181">
        <f>((AW170+AY170)*Percapita/30*FN$4)+((AX170+AZ170)*Cadeirante/30*FN$4)</f>
        <v>0</v>
      </c>
      <c r="FO170" s="181">
        <f>((BA170+BC170)*Percapita/30*FO$4)+((BB170+BD170)*Cadeirante/30*FO$4)</f>
        <v>0</v>
      </c>
      <c r="FP170" s="181">
        <f>((BE170+BG170)*Percapita/30*FP$4)+((BF170+BH170)*Cadeirante/30*FP$4)</f>
        <v>0</v>
      </c>
      <c r="FQ170" s="181">
        <f>((BI170+BK170)*Percapita/30*FQ$4)+((BJ170+BL170)*Cadeirante/30*FQ$4)</f>
        <v>0</v>
      </c>
      <c r="FR170" s="181">
        <f>((BM170+BO170)*Percapita/30*FR$4)+((BN170+BP170)*Cadeirante/30*FR$4)</f>
        <v>0</v>
      </c>
      <c r="FS170" s="181">
        <f>((BQ170+BS170)*Percapita/30*FS$4)+((BR170+BT170)*Cadeirante/30*FS$4)</f>
        <v>0</v>
      </c>
      <c r="FT170" s="181">
        <f>((BU170+BW170)*Percapita/30*FT$4)+((BV170+BX170)*Cadeirante/30*FT$4)</f>
        <v>0</v>
      </c>
      <c r="FU170" s="181">
        <f>((BY170+CA170)*Percapita/30*FU$4)+((BZ170+CB170)*Cadeirante/30*FU$4)</f>
        <v>0</v>
      </c>
      <c r="FV170" s="181">
        <f>((CC170+CE170)*Percapita/30*FV$4)+((CD170+CF170)*Cadeirante/30*FV$4)</f>
        <v>0</v>
      </c>
      <c r="FW170" s="181">
        <f>((CG170+CI170)*Percapita/30*FW$4)+((CI170+CK170)*Cadeirante/30*FW$4)</f>
        <v>0</v>
      </c>
      <c r="FX170" s="181">
        <f>((CK170+CM170)*Percapita/30*FX$4)+((CL170+CN170)*Cadeirante/30*FX$4)</f>
        <v>0</v>
      </c>
      <c r="FY170" s="181">
        <f>((CO170+CQ170)*Percapita/30*FY$4)+((CP170+CR170)*Cadeirante/30*FY$4)</f>
        <v>0</v>
      </c>
      <c r="FZ170" s="181">
        <f>((CS170+CU170)*Percapita/30*FZ$4)+((CT170+CV170)*Cadeirante/30*FZ$4)</f>
        <v>0</v>
      </c>
      <c r="GA170" s="181">
        <f>((CW170+CY170)*Percapita/30*GA$4)+((CX170+CZ170)*Cadeirante/30*GA$4)</f>
        <v>0</v>
      </c>
      <c r="GB170" s="181">
        <f>((DA170+DC170)*Percapita/30*GB$4)+((DB170+DD170)*Cadeirante/30*GB$4)</f>
        <v>0</v>
      </c>
      <c r="GC170" s="181">
        <f>((DE170+DG170)*Percapita/30*GC$4)+((DF170+DH170)*Cadeirante/30*GC$4)</f>
        <v>0</v>
      </c>
      <c r="GD170" s="181">
        <f>((DI170+DK170)*Percapita/30*GD$4)+((DJ170+DL170)*Cadeirante/30*GD$4)</f>
        <v>0</v>
      </c>
      <c r="GE170" s="181">
        <f>((DM170+DO170)*Percapita/30*GE$4)+((DN170+DP170)*Cadeirante/30*GE$4)</f>
        <v>0</v>
      </c>
      <c r="GF170" s="181">
        <f>((DQ170+DS170)*Percapita/30*GF$4)+((DR170+DT170)*Cadeirante/30*GF$4)</f>
        <v>0</v>
      </c>
      <c r="GG170" s="181">
        <f>((DU170+DW170)*Percapita/30*GG$4)+((DV170+DX170)*Cadeirante/30*GG$4)</f>
        <v>0</v>
      </c>
      <c r="GH170" s="181">
        <f>((DY170+EA170)*Percapita/30*GH$4)+((DZ170+EB170)*Cadeirante/30*GH$4)</f>
        <v>0</v>
      </c>
      <c r="GI170" s="181">
        <f>((EC170+EE170)*Percapita/30*GI$4)+((ED170+EF170)*Cadeirante/30*GI$4)</f>
        <v>0</v>
      </c>
      <c r="GJ170" s="181">
        <f>((EG170+EI170)*Percapita)+((EH170+EJ170)*Cadeirante)</f>
        <v>0</v>
      </c>
      <c r="GK170" s="258"/>
      <c r="GL170" s="103">
        <f t="shared" si="175"/>
        <v>0</v>
      </c>
      <c r="GM170" s="124"/>
      <c r="GN170" s="182"/>
      <c r="GO170" s="182"/>
      <c r="GP170" s="182"/>
      <c r="GQ170" s="182"/>
      <c r="GR170" s="182"/>
      <c r="GS170" s="182"/>
      <c r="GT170" s="182"/>
      <c r="GU170" s="182"/>
      <c r="GV170" s="182"/>
      <c r="GW170" s="182"/>
      <c r="GX170" s="182"/>
      <c r="GY170" s="182"/>
      <c r="GZ170" s="182"/>
      <c r="HA170" s="182"/>
      <c r="HB170" s="182"/>
      <c r="HC170" s="182"/>
      <c r="HD170" s="182"/>
      <c r="HE170" s="182"/>
      <c r="HF170" s="182"/>
      <c r="HG170" s="182"/>
      <c r="HH170" s="182"/>
      <c r="HI170" s="182"/>
      <c r="HJ170" s="182"/>
      <c r="HK170" s="182"/>
      <c r="HL170" s="182"/>
      <c r="HM170" s="182"/>
      <c r="HN170" s="182"/>
      <c r="HO170" s="182"/>
      <c r="HP170" s="259"/>
      <c r="HQ170" s="64"/>
      <c r="HW170" s="257"/>
      <c r="HY170" s="280">
        <f t="shared" si="203"/>
        <v>0</v>
      </c>
      <c r="HZ170" s="280">
        <f t="shared" si="204"/>
        <v>0</v>
      </c>
      <c r="IA170" s="280">
        <f t="shared" si="205"/>
        <v>0</v>
      </c>
    </row>
    <row r="171" spans="1:237" s="106" customFormat="1" ht="22.5" customHeight="1" x14ac:dyDescent="0.25">
      <c r="A171" t="s">
        <v>3327</v>
      </c>
      <c r="B171" s="522" t="s">
        <v>3328</v>
      </c>
      <c r="C171" s="523">
        <v>3</v>
      </c>
      <c r="D171" s="524" t="s">
        <v>3329</v>
      </c>
      <c r="E171" s="524" t="s">
        <v>3330</v>
      </c>
      <c r="F171" s="525" t="s">
        <v>3181</v>
      </c>
      <c r="G171" s="525" t="s">
        <v>3182</v>
      </c>
      <c r="H171" s="350" t="s">
        <v>2831</v>
      </c>
      <c r="I171" s="351" t="s">
        <v>2831</v>
      </c>
      <c r="J171" s="409" t="s">
        <v>3189</v>
      </c>
      <c r="K171" s="410" t="s">
        <v>3184</v>
      </c>
      <c r="L171" s="329">
        <f>CONTINUA!BV171</f>
        <v>0</v>
      </c>
      <c r="M171" s="329">
        <f>CONTINUA!BW171</f>
        <v>0</v>
      </c>
      <c r="N171" s="895"/>
      <c r="O171" s="896" t="s">
        <v>3437</v>
      </c>
      <c r="P171" s="897">
        <v>0</v>
      </c>
      <c r="Q171" s="400"/>
      <c r="R171" s="401"/>
      <c r="S171" s="400"/>
      <c r="T171" s="401"/>
      <c r="U171" s="400"/>
      <c r="V171" s="401"/>
      <c r="W171" s="400"/>
      <c r="X171" s="401"/>
      <c r="Y171" s="400"/>
      <c r="Z171" s="401"/>
      <c r="AA171" s="400"/>
      <c r="AB171" s="401"/>
      <c r="AC171" s="400"/>
      <c r="AD171" s="401"/>
      <c r="AE171" s="400"/>
      <c r="AF171" s="401"/>
      <c r="AG171" s="400"/>
      <c r="AH171" s="401"/>
      <c r="AI171" s="400"/>
      <c r="AJ171" s="401"/>
      <c r="AK171" s="400"/>
      <c r="AL171" s="401"/>
      <c r="AM171" s="400"/>
      <c r="AN171" s="401"/>
      <c r="AO171" s="400"/>
      <c r="AP171" s="401"/>
      <c r="AQ171" s="400"/>
      <c r="AR171" s="401"/>
      <c r="AS171" s="400"/>
      <c r="AT171" s="401"/>
      <c r="AU171" s="400"/>
      <c r="AV171" s="401"/>
      <c r="AW171" s="400"/>
      <c r="AX171" s="401"/>
      <c r="AY171" s="400"/>
      <c r="AZ171" s="401"/>
      <c r="BA171" s="400"/>
      <c r="BB171" s="401"/>
      <c r="BC171" s="400"/>
      <c r="BD171" s="401"/>
      <c r="BE171" s="400"/>
      <c r="BF171" s="401"/>
      <c r="BG171" s="400"/>
      <c r="BH171" s="401"/>
      <c r="BI171" s="400"/>
      <c r="BJ171" s="401"/>
      <c r="BK171" s="400"/>
      <c r="BL171" s="401"/>
      <c r="BM171" s="400"/>
      <c r="BN171" s="401"/>
      <c r="BO171" s="400"/>
      <c r="BP171" s="401"/>
      <c r="BQ171" s="400"/>
      <c r="BR171" s="401"/>
      <c r="BS171" s="400"/>
      <c r="BT171" s="401"/>
      <c r="BU171" s="400"/>
      <c r="BV171" s="401"/>
      <c r="BW171" s="400"/>
      <c r="BX171" s="401"/>
      <c r="BY171" s="400"/>
      <c r="BZ171" s="401"/>
      <c r="CA171" s="400"/>
      <c r="CB171" s="401"/>
      <c r="CC171" s="400"/>
      <c r="CD171" s="401"/>
      <c r="CE171" s="400"/>
      <c r="CF171" s="401"/>
      <c r="CG171" s="400"/>
      <c r="CH171" s="401"/>
      <c r="CI171" s="400"/>
      <c r="CJ171" s="401"/>
      <c r="CK171" s="400"/>
      <c r="CL171" s="401"/>
      <c r="CM171" s="400"/>
      <c r="CN171" s="401"/>
      <c r="CO171" s="400"/>
      <c r="CP171" s="401"/>
      <c r="CQ171" s="400"/>
      <c r="CR171" s="401"/>
      <c r="CS171" s="400"/>
      <c r="CT171" s="401"/>
      <c r="CU171" s="400"/>
      <c r="CV171" s="401"/>
      <c r="CW171" s="400"/>
      <c r="CX171" s="401"/>
      <c r="CY171" s="400"/>
      <c r="CZ171" s="401"/>
      <c r="DA171" s="400"/>
      <c r="DB171" s="401"/>
      <c r="DC171" s="400"/>
      <c r="DD171" s="401"/>
      <c r="DE171" s="400"/>
      <c r="DF171" s="401"/>
      <c r="DG171" s="400"/>
      <c r="DH171" s="401"/>
      <c r="DI171" s="400"/>
      <c r="DJ171" s="401"/>
      <c r="DK171" s="400"/>
      <c r="DL171" s="401"/>
      <c r="DM171" s="400"/>
      <c r="DN171" s="401"/>
      <c r="DO171" s="400"/>
      <c r="DP171" s="401"/>
      <c r="DQ171" s="400"/>
      <c r="DR171" s="401"/>
      <c r="DS171" s="400"/>
      <c r="DT171" s="401"/>
      <c r="DU171" s="400"/>
      <c r="DV171" s="401"/>
      <c r="DW171" s="400"/>
      <c r="DX171" s="401"/>
      <c r="DY171" s="400"/>
      <c r="DZ171" s="401"/>
      <c r="EA171" s="400"/>
      <c r="EB171" s="401"/>
      <c r="EC171" s="400"/>
      <c r="ED171" s="401"/>
      <c r="EE171" s="400"/>
      <c r="EF171" s="401"/>
      <c r="EG171" s="400"/>
      <c r="EH171" s="401"/>
      <c r="EI171" s="400"/>
      <c r="EJ171" s="447"/>
      <c r="EK171" s="510"/>
      <c r="EL171" s="513"/>
      <c r="EM171" s="520"/>
      <c r="EN171" s="520"/>
      <c r="EO171" s="520"/>
      <c r="EP171" s="171">
        <f t="shared" si="168"/>
        <v>0</v>
      </c>
      <c r="EQ171" s="171">
        <f t="shared" si="169"/>
        <v>0</v>
      </c>
      <c r="ER171" s="171">
        <f t="shared" si="170"/>
        <v>0</v>
      </c>
      <c r="ES171" s="171">
        <f t="shared" si="171"/>
        <v>0</v>
      </c>
      <c r="ET171" s="171">
        <f t="shared" si="172"/>
        <v>0</v>
      </c>
      <c r="EU171" s="171">
        <f t="shared" si="173"/>
        <v>0</v>
      </c>
      <c r="EV171" s="172">
        <f t="shared" si="174"/>
        <v>0</v>
      </c>
      <c r="EW171" s="367">
        <f>IF(C171=4,IF(MAX(Q171:EJ173)&gt;0,(Especiall/30*(IF(($G171-$F171)=($G$5-$F$5),30,IF(DAY($G171)=31,($G171-$F171),($G171-$F171)+1)))),0),0)</f>
        <v>0</v>
      </c>
      <c r="EX171" s="248">
        <f t="shared" ref="EX171:EX174" si="206">FF171</f>
        <v>13082.78</v>
      </c>
      <c r="EY171" s="174">
        <f>(L171*regular)+(M171*Cadeirantee)</f>
        <v>0</v>
      </c>
      <c r="EZ171" s="249">
        <f>SUMIF(FG171:GJ171,"&gt;0")</f>
        <v>0</v>
      </c>
      <c r="FA171" s="249">
        <f>SUMIF(FG171:GJ171,"&lt;0")+SUMIF(GN171:HP171,"&lt;0")</f>
        <v>0</v>
      </c>
      <c r="FB171" s="174">
        <v>0</v>
      </c>
      <c r="FC171" s="175">
        <f>N171*km*'VALORES TABELA'!$B$13</f>
        <v>0</v>
      </c>
      <c r="FD171" s="250">
        <f>GL171</f>
        <v>0</v>
      </c>
      <c r="FE171" s="176">
        <f>(EW171+EW172+EW173+EW174+EX171+EX172+EX173+EX174+EY171+EY172+EY173+EY174+EY175+EZ171+EZ172+EZ173+EZ174+FA171+FA172+FA173+FA174+FC171+FC172+FC173+FC174+HY171-HZ171-IA171+FD171+FD172+FD173+FD174+FB175)</f>
        <v>13082.78</v>
      </c>
      <c r="FF171" s="177">
        <f>IF(C171=4,SUM(Q171+Q172+Q173+S171+S172+S173)*Percapita/30*FF$4+(R171+R172+R173+T171+T172+T173)*Cadeirante/30*FF$4,IF(C171=3,IF(Q174+S174=10,Fixo/30*FF$4+(Q171+Q172+Q173+S171+S172+S173)*Percapita/30*FF$4+(R174+T174)*Cadeirante/30*FF$4,IF(Q174+S174&lt;=9,(Q174+S174)*Crechee/30*FF$4)+(R174+T174)*Cadeirante/30*FF$4+(Q171+Q172+Q173+S171+S172+S173)*Percapita/30*FF$4)+IF(Q174+S174&gt;=11,Fixo/30*FF$4+(Q174+S174-10)*Crechee/30*FF$4,0),IF(C171=2,IF(R171+R172+R173+R174+T171+T172+T173+T174=1,Cadeirante/30*FF$4,IF(R171+R172+R173+R174+T171+T172+T173+T174=2,Fixo/30*FF$4,IF(R171+R172+R173+R174+T171+T172+T173+T174&gt;2,Fixo/30*FF$4+(R171+R172+R173+R174+T171+T172+T173+T174-2)*Cadeirante/30*FF$4)))+(Q171+Q172+Q173+S171+S172+S173)*Percapita/30*FF$4+(Q174+S174)*Crechee/30*FF$4,IF(C171=1,IF(Q171+Q172+Q173+R171+R172+R173+S171+S172+S173+T171+T172+T173&lt;=15,(Q171+Q172+Q173+S171+S172+S173)*Percapita/30*FF$4,IF(Q171+Q172+Q173+R171+R172+R173+S171+S172+S173+T171+T172+T173&gt;=16,Fixo/30*FF$4+(Q171+Q172+Q173+R171+R172+R173+S171+S172+S173+T171+T172-16)*Percapita/30*FF$4))))))</f>
        <v>13082.78</v>
      </c>
      <c r="FG171" s="177">
        <f>IF(C171=4,SUM(U171+U172+U173+W171+W172+W173)*Percapita/30*FG$4+(V171+V172+V173+X171+X172+X173)*Cadeirante/30*FG$4,IF(C171=3,IF(U174+W174=10,Fixo/30*FG$4+(U171+U172+U173+W171+W172+W173)*Percapita/30*FG$4+(V174+X174)*Cadeirante/30*FG$4,IF(U174+W174&lt;=9,(U174+W174)*Crechee/30*FG$4)+(V174+X174)*Cadeirante/30*FG$4+(U171+U172+U173+W171+W172+W173)*Percapita/30*FG$4)+IF(U174+W174&gt;=11,Fixo/30*FG$4+(U174+W174-10)*Crechee/30*FG$4,0),IF(C171=2,IF(V171+V172+V173+V174+X171+X172+X173+X174=1,Cadeirante/30*FG$4,IF(V171+V172+V173+V174+X171+X172+X173+X174=2,Fixo/30*FG$4,IF(V171+V172+V173+V174+X171+X172+X173+X174&gt;2,Fixo/30*FG$4+(V171+V172+V173+V174+X171+X172+X173+X174-2)*Cadeirante/30*FG$4)))+(U171+U172+U173+W171+W172+W173)*Percapita/30*FG$4+(U174+W174)*Crechee/30*FG$4,IF(C171=1,IF(U171+U172+U173+V171+V172+V173+W171+W172+W173+X171+X172+X173&lt;=15,(U171+U172+U173+W171+W172+W173)*Percapita/30*FG$4,IF(U171+U172+U173+V171+V172+V173+W171+W172+W173+X171+X172+X173&gt;=16,Fixo/30*FG$4+(U171+U172+U173+V171+V172+V173+W171+W172+W173+X171+X172-16)*Percapita/30*FG$4))))))</f>
        <v>0</v>
      </c>
      <c r="FH171" s="177">
        <f>IF(C171=4,SUM(Y171+Y172+Y173+AA171+AA172+AA173)*Percapita/30*FH$4+(Z171+Z172+Z173+AB171+AB172+AB173)*Cadeirante/30*FH$4,IF(C171=3,IF(Y174+AA174=10,Fixo/30*FH$4+(Y171+Y172+Y173+AA171+AA172+AA173)*Percapita/30*FH$4+(Z174+AB174)*Cadeirante/30*FH$4,IF(Y174+AA174&lt;=9,(Y174+AA174)*Crechee/30*FH$4)+(Z174+AB174)*Cadeirante/30*FH$4+(Y171+Y172+Y173+AA171+AA172+AA173)*Percapita/30*FH$4)+IF(Y174+AA174&gt;=11,Fixo/30*FH$4+(Y174+AA174-10)*Crechee/30*FH$4,0),IF(C171=2,IF(Z171+Z172+Z173+Z174+AB171+AB172+AB173+AB174=1,Cadeirante/30*FH$4,IF(Z171+Z172+Z173+Z174+AB171+AB172+AB173+AB174=2,Fixo/30*FH$4,IF(Z171+Z172+Z173+Z174+AB171+AB172+AB173+AB174&gt;2,Fixo/30*FH$4+(Z171+Z172+Z173+Z174+AB171+AB172+AB173+AB174-2)*Cadeirante/30*FH$4)))+(Y171+Y172+Y173+AA171+AA172+AA173)*Percapita/30*FH$4+(Y174+AA174)*Crechee/30*FH$4,IF(C171=1,IF(Y171+Y172+Y173+Z171+Z172+Z173+AA171+AA172+AA173+AB171+AB172+AB173&lt;=15,(Y171+Y172+Y173+AA171+AA172+AA173)*Percapita/30*FH$4,IF(Y171+Y172+Y173+Z171+Z172+Z173+AA171+AA172+AA173+AB171+AB172+AB173&gt;=16,Fixo/30*FH$4+(Y171+Y172+Y173+Z171+Z172+Z173+AA171+AA172+AA173+AB171+AB172-16)*Percapita/30*FH$4))))))</f>
        <v>0</v>
      </c>
      <c r="FI171" s="177">
        <f>IF(C171=4,SUM(AC171+AC172+AC173+AE171+AE172+AE173)*Percapita/30*FI$4+(AD171+AD172+AD173+AF171+AF172+AF173)*Cadeirante/30*FI$4,IF(C171=3,IF(AC174+AE174=10,Fixo/30*FI$4+(AC171+AC172+AC173+AE171+AE172+AE173)*Percapita/30*FI$4+(AD174+AF174)*Cadeirante/30*FI$4,IF(AC174+AE174&lt;=9,(AC174+AE174)*Crechee/30*FI$4)+(AD174+AF174)*Cadeirante/30*FI$4+(AC171+AC172+AC173+AE171+AE172+AE173)*Percapita/30*FI$4)+IF(AC174+AE174&gt;=11,Fixo/30*FI$4+(AC174+AE174-10)*Crechee/30*FI$4,0),IF(C171=2,IF(AD171+AD172+AD173+AD174+AF171+AF172+AF173+AF174=1,Cadeirante/30*FI$4,IF(AD171+AD172+AD173+AD174+AF171+AF172+AF173+AF174=2,Fixo/30*FI$4,IF(AD171+AD172+AD173+AD174+AF171+AF172+AF173+AF174&gt;2,Fixo/30*FI$4+(AD171+AD172+AD173+AD174+AF171+AF172+AF173+AF174-2)*Cadeirante/30*FI$4)))+(AC171+AC172+AC173+AE171+AE172+AE173)*Percapita/30*FI$4+(AC174+AE174)*Crechee/30*FI$4,IF(C171=1,IF(AC171+AC172+AC173+AD171+AD172+AD173+AE171+AE172+AE173+AF171+AF172+AF173&lt;=15,(AC171+AC172+AC173+AE171+AE172+AE173)*Percapita/30*FI$4,IF(AC171+AC172+AC173+AD171+AD172+AD173+AE171+AE172+AE173+AF171+AF172+AF173&gt;=16,Fixo/30*FI$4+(AC171+AC172+AC173+AD171+AD172+AD173+AE171+AE172+AE173+AF171+AF172-16)*Percapita/30*FI$4))))))</f>
        <v>0</v>
      </c>
      <c r="FJ171" s="177">
        <f>IF(C171=4,SUM(AG171+AG172+AG173+AI171+AI172+AI173)*Percapita/30*FJ$4+(AH171+AH172+AH173+AJ171+AJ172+AJ173)*Cadeirante/30*FJ$4,IF(C171=3,IF(AG174+AI174=10,Fixo/30*FJ$4+(AG171+AG172+AG173+AI171+AI172+AI173)*Percapita/30*FJ$4+(AH174+AJ174)*Cadeirante/30*FJ$4,IF(AG174+AI174&lt;=9,(AG174+AI174)*Crechee/30*FJ$4)+(AH174+AJ174)*Cadeirante/30*FJ$4+(AG171+AG172+AG173+AI171+AI172+AI173)*Percapita/30*FJ$4)+IF(AG174+AI174&gt;=11,Fixo/30*FJ$4+(AG174+AI174-10)*Crechee/30*FJ$4,0),IF(C171=2,IF(AH171+AH172+AH173+AH174+AJ171+AJ172+AJ173+AJ174=1,Cadeirante/30*FJ$4,IF(AH171+AH172+AH173+AH174+AJ171+AJ172+AJ173+AJ174=2,Fixo/30*FJ$4,IF(AH171+AH172+AH173+AH174+AJ171+AJ172+AJ173+AJ174&gt;2,Fixo/30*FJ$4+(AH171+AH172+AH173+AH174+AJ171+AJ172+AJ173+AJ174-2)*Cadeirante/30*FJ$4)))+(AG171+AG172+AG173+AI171+AI172+AI173)*Percapita/30*FJ$4+(AG174+AI174)*Crechee/30*FJ$4,IF(C171=1,IF(AG171+AG172+AG173+AH171+AH172+AH173+AI171+AI172+AI173+AJ171+AJ172+AJ173&lt;=15,(AG171+AG172+AG173+AI171+AI172+AI173)*Percapita/30*FJ$4,IF(AG171+AG172+AG173+AH171+AH172+AH173+AI171+AI172+AI173+AJ171+AJ172+AJ173&gt;=16,Fixo/30*FJ$4+(AG171+AG172+AG173+AH171+AH172+AH173+AI171+AI172+AI173+AJ171+AJ172-16)*Percapita/30*FJ$4))))))</f>
        <v>0</v>
      </c>
      <c r="FK171" s="177">
        <f>IF(C171=4,SUM(AK171+AK172+AK173+AM171+AM172+AM173)*Percapita/30*FK$4+(AL171+AL172+AL173+AN171+AN172+AN173)*Cadeirante/30*FK$4,IF(C171=3,IF(AK174+AM174=10,Fixo/30*FK$4+(AK171+AK172+AK173+AM171+AM172+AM173)*Percapita/30*FK$4+(AL174+AN174)*Cadeirante/30*FK$4,IF(AK174+AM174&lt;=9,(AK174+AM174)*Crechee/30*FK$4)+(AL174+AN174)*Cadeirante/30*FK$4+(AK171+AK172+AK173+AM171+AM172+AM173)*Percapita/30*FK$4)+IF(AK174+AM174&gt;=11,Fixo/30*FK$4+(AK174+AM174-10)*Crechee/30*FK$4,0),IF(C171=2,IF(AL171+AL172+AL173+AL174+AN171+AN172+AN173+AN174=1,Cadeirante/30*FK$4,IF(AL171+AL172+AL173+AL174+AN171+AN172+AN173+AN174=2,Fixo/30*FK$4,IF(AL171+AL172+AL173+AL174+AN171+AN172+AN173+AN174&gt;2,Fixo/30*FK$4+(AL171+AL172+AL173+AL174+AN171+AN172+AN173+AN174-2)*Cadeirante/30*FK$4)))+(AK171+AK172+AK173+AM171+AM172+AM173)*Percapita/30*FK$4+(AK174+AM174)*Crechee/30*FK$4,IF(C171=1,IF(AK171+AK172+AK173+AL171+AL172+AL173+AM171+AM172+AM173+AN171+AN172+AN173&lt;=15,(AK171+AK172+AK173+AM171+AM172+AM173)*Percapita/30*FK$4,IF(AK171+AK172+AK173+AL171+AL172+AL173+AM171+AM172+AM173+AN171+AN172+AN173&gt;=16,Fixo/30*FK$4+(AK171+AK172+AK173+AL171+AL172+AL173+AM171+AM172+AM173+AN171+AN172-16)*Percapita/30*FK$4))))))</f>
        <v>0</v>
      </c>
      <c r="FL171" s="177">
        <f>IF(C171=4,SUM(AO171+AO172+AO173+AQ171+AQ172+AQ173)*Percapita/30*FL$4+(AP171+AP172+AP173+AR171+AR172+AR173)*Cadeirante/30*FL$4,IF(C171=3,IF(AO174+AQ174=10,Fixo/30*FL$4+(AO171+AO172+AO173+AQ171+AQ172+AQ173)*Percapita/30*FL$4+(AP174+AR174)*Cadeirante/30*FL$4,IF(AO174+AQ174&lt;=9,(AO174+AQ174)*Crechee/30*FL$4)+(AP174+AR174)*Cadeirante/30*FL$4+(AO171+AO172+AO173+AQ171+AQ172+AQ173)*Percapita/30*FL$4)+IF(AO174+AQ174&gt;=11,Fixo/30*FL$4+(AO174+AQ174-10)*Crechee/30*FL$4,0),IF(C171=2,IF(AP171+AP172+AP173+AP174+AR171+AR172+AR173+AR174=1,Cadeirante/30*FL$4,IF(AP171+AP172+AP173+AP174+AR171+AR172+AR173+AR174=2,Fixo/30*FL$4,IF(AP171+AP172+AP173+AP174+AR171+AR172+AR173+AR174&gt;2,Fixo/30*FL$4+(AP171+AP172+AP173+AP174+AR171+AR172+AR173+AR174-2)*Cadeirante/30*FL$4)))+(AO171+AO172+AO173+AQ171+AQ172+AQ173)*Percapita/30*FL$4+(AO174+AQ174)*Crechee/30*FL$4,IF(C171=1,IF(AO171+AO172+AO173+AP171+AP172+AP173+AQ171+AQ172+AQ173+AR171+AR172+AR173&lt;=15,(AO171+AO172+AO173+AQ171+AQ172+AQ173)*Percapita/30*FL$4,IF(AO171+AO172+AO173+AP171+AP172+AP173+AQ171+AQ172+AQ173+AR171+AR172+AR173&gt;=16,Fixo/30*FL$4+(AO171+AO172+AO173+AP171+AP172+AP173+AQ171+AQ172+AQ173+AR171+AR172-16)*Percapita/30*FL$4))))))</f>
        <v>0</v>
      </c>
      <c r="FM171" s="177">
        <f>IF(C171=4,SUM(AS171+AS172+AS173+AU171+AU172+AU173)*Percapita/30*FM$4+(AT171+AT172+AT173+AV171+AV172+AV173)*Cadeirante/30*FM$4,IF(C171=3,IF(AS174+AU174=10,Fixo/30*FM$4+(AS171+AS172+AS173+AU171+AU172+AU173)*Percapita/30*FM$4+(AT174+AV174)*Cadeirante/30*FM$4,IF(AS174+AU174&lt;=9,(AS174+AU174)*Crechee/30*FM$4)+(AT174+AV174)*Cadeirante/30*FM$4+(AS171+AS172+AS173+AU171+AU172+AU173)*Percapita/30*FM$4)+IF(AS174+AU174&gt;=11,Fixo/30*FM$4+(AS174+AU174-10)*Crechee/30*FM$4,0),IF(C171=2,IF(AT171+AT172+AT173+AT174+AV171+AV172+AV173+AV174=1,Cadeirante/30*FM$4,IF(AT171+AT172+AT173+AT174+AV171+AV172+AV173+AV174=2,Fixo/30*FM$4,IF(AT171+AT172+AT173+AT174+AV171+AV172+AV173+AV174&gt;2,Fixo/30*FM$4+(AT171+AT172+AT173+AT174+AV171+AV172+AV173+AV174-2)*Cadeirante/30*FM$4)))+(AS171+AS172+AS173+AU171+AU172+AU173)*Percapita/30*FM$4+(AS174+AU174)*Crechee/30*FM$4,IF(C171=1,IF(AS171+AS172+AS173+AT171+AT172+AT173+AU171+AU172+AU173+AV171+AV172+AV173&lt;=15,(AS171+AS172+AS173+AU171+AU172+AU173)*Percapita/30*FM$4,IF(AS171+AS172+AS173+AT171+AT172+AT173+AU171+AU172+AU173+AV171+AV172+AV173&gt;=16,Fixo/30*FM$4+(AS171+AS172+AS173+AT171+AT172+AT173+AU171+AU172+AU173+AV171+AV172-16)*Percapita/30*FM$4))))))</f>
        <v>0</v>
      </c>
      <c r="FN171" s="177">
        <f>IF(C171=4,SUM(AW171+AW172+AW173+AY171+AY172+AY173)*Percapita/30*FN$4+(AX171+AX172+AX173+AZ171+AZ172+AZ173)*Cadeirante/30*FN$4,IF(C171=3,IF(AW174+AY174=10,Fixo/30*FN$4+(AW171+AW172+AW173+AY171+AY172+AY173)*Percapita/30*FN$4+(AX174+AZ174)*Cadeirante/30*FN$4,IF(AW174+AY174&lt;=9,(AW174+AY174)*Crechee/30*FN$4)+(AX174+AZ174)*Cadeirante/30*FN$4+(AW171+AW172+AW173+AY171+AY172+AY173)*Percapita/30*FN$4)+IF(AW174+AY174&gt;=11,Fixo/30*FN$4+(AW174+AY174-10)*Crechee/30*FN$4,0),IF(C171=2,IF(AX171+AX172+AX173+AX174+AZ171+AZ172+AZ173+AZ174=1,Cadeirante/30*FN$4,IF(AX171+AX172+AX173+AX174+AZ171+AZ172+AZ173+AZ174=2,Fixo/30*FN$4,IF(AX171+AX172+AX173+AX174+AZ171+AZ172+AZ173+AZ174&gt;2,Fixo/30*FN$4+(AX171+AX172+AX173+AX174+AZ171+AZ172+AZ173+AZ174-2)*Cadeirante/30*FN$4)))+(AW171+AW172+AW173+AY171+AY172+AY173)*Percapita/30*FN$4+(AW174+AY174)*Crechee/30*FN$4,IF(C171=1,IF(AW171+AW172+AW173+AX171+AX172+AX173+AY171+AY172+AY173+AZ171+AZ172+AZ173&lt;=15,(AW171+AW172+AW173+AY171+AY172+AY173)*Percapita/30*FN$4,IF(AW171+AW172+AW173+AX171+AX172+AX173+AY171+AY172+AY173+AZ171+AZ172+AZ173&gt;=16,Fixo/30*FN$4+(AW171+AW172+AW173+AX171+AX172+AX173+AY171+AY172+AY173+AZ171+AZ172-16)*Percapita/30*FN$4))))))</f>
        <v>0</v>
      </c>
      <c r="FO171" s="177">
        <f>IF(C171=4,SUM(BA171+BA172+BA173+BC171+BC172+BC173)*Percapita/30*FO$4+(BB171+BB172+BB173+BD171+BD172+BD173)*Cadeirante/30*FO$4,IF(C171=3,IF(BA174+BC174=10,Fixo/30*FO$4+(BA171+BA172+BA173+BC171+BC172+BC173)*Percapita/30*FO$4+(BB174+BD174)*Cadeirante/30*FO$4,IF(BA174+BC174&lt;=9,(BA174+BC174)*Crechee/30*FO$4)+(BB174+BD174)*Cadeirante/30*FO$4+(BA171+BA172+BA173+BC171+BC172+BC173)*Percapita/30*FO$4)+IF(BA174+BC174&gt;=11,Fixo/30*FO$4+(BA174+BC174-10)*Crechee/30*FO$4,0),IF(C171=2,IF(BB171+BB172+BB173+BB174+BD171+BD172+BD173+BD174=1,Cadeirante/30*FO$4,IF(BB171+BB172+BB173+BB174+BD171+BD172+BD173+BD174=2,Fixo/30*FO$4,IF(BB171+BB172+BB173+BB174+BD171+BD172+BD173+BD174&gt;2,Fixo/30*FO$4+(BB171+BB172+BB173+BB174+BD171+BD172+BD173+BD174-2)*Cadeirante/30*FO$4)))+(BA171+BA172+BA173+BC171+BC172+BC173)*Percapita/30*FO$4+(BA174+BC174)*Crechee/30*FO$4,IF(C171=1,IF(BA171+BA172+BA173+BB171+BB172+BB173+BC171+BC172+BC173+BD171+BD172+BD173&lt;=15,(BA171+BA172+BA173+BC171+BC172+BC173)*Percapita/30*FO$4,IF(BA171+BA172+BA173+BB171+BB172+BB173+BC171+BC172+BC173+BD171+BD172+BD173&gt;=16,Fixo/30*FO$4+(BA171+BA172+BA173+BB171+BB172+BB173+BC171+BC172+BC173+BD171+BD172-16)*Percapita/30*FO$4))))))</f>
        <v>0</v>
      </c>
      <c r="FP171" s="177">
        <f>IF(C171=4,SUM(BE171+BE172+BE173+BG171+BG172+BG173)*Percapita/30*FP$4+(BF171+BF172+BF173+BH171+BH172+BH173)*Cadeirante/30*FP$4,IF(C171=3,IF(BE174+BG174=10,Fixo/30*FP$4+(BE171+BE172+BE173+BG171+BG172+BG173)*Percapita/30*FP$4+(BF174+BH174)*Cadeirante/30*FP$4,IF(BE174+BG174&lt;=9,(BE174+BG174)*Crechee/30*FP$4)+(BF174+BH174)*Cadeirante/30*FP$4+(BE171+BE172+BE173+BG171+BG172+BG173)*Percapita/30*FP$4)+IF(BE174+BG174&gt;=11,Fixo/30*FP$4+(BE174+BG174-10)*Crechee/30*FP$4,0),IF(C171=2,IF(BF171+BF172+BF173+BF174+BH171+BH172+BH173+BH174=1,Cadeirante/30*FP$4,IF(BF171+BF172+BF173+BF174+BH171+BH172+BH173+BH174=2,Fixo/30*FP$4,IF(BF171+BF172+BF173+BF174+BH171+BH172+BH173+BH174&gt;2,Fixo/30*FP$4+(BF171+BF172+BF173+BF174+BH171+BH172+BH173+BH174-2)*Cadeirante/30*FP$4)))+(BE171+BE172+BE173+BG171+BG172+BG173)*Percapita/30*FP$4+(BE174+BG174)*Crechee/30*FP$4,IF(C171=1,IF(BE171+BE172+BE173+BF171+BF172+BF173+BG171+BG172+BG173+BH171+BH172+BH173&lt;=15,(BE171+BE172+BE173+BG171+BG172+BG173)*Percapita/30*FP$4,IF(BE171+BE172+BE173+BF171+BF172+BF173+BG171+BG172+BG173+BH171+BH172+BH173&gt;=16,Fixo/30*FP$4+(BE171+BE172+BE173+BF171+BF172+BF173+BG171+BG172+BG173+BH171+BH172-16)*Percapita/30*FP$4))))))</f>
        <v>0</v>
      </c>
      <c r="FQ171" s="177">
        <f>IF(C171=4,SUM(BI171+BI172+BI173+BK171+BK172+BK173)*Percapita/30*FQ$4+(BJ171+BJ172+BJ173+BL171+BL172+BL173)*Cadeirante/30*FQ$4,IF(C171=3,IF(BI174+BK174=10,Fixo/30*FQ$4+(BI171+BI172+BI173+BK171+BK172+BK173)*Percapita/30*FQ$4+(BJ174+BL174)*Cadeirante/30*FQ$4,IF(BI174+BK174&lt;=9,(BI174+BK174)*Crechee/30*FQ$4)+(BJ174+BL174)*Cadeirante/30*FQ$4+(BI171+BI172+BI173+BK171+BK172+BK173)*Percapita/30*FQ$4)+IF(BI174+BK174&gt;=11,Fixo/30*FQ$4+(BI174+BK174-10)*Crechee/30*FQ$4,0),IF(C171=2,IF(BJ171+BJ172+BJ173+BJ174+BL171+BL172+BL173+BL174=1,Cadeirante/30*FQ$4,IF(BJ171+BJ172+BJ173+BJ174+BL171+BL172+BL173+BL174=2,Fixo/30*FQ$4,IF(BJ171+BJ172+BJ173+BJ174+BL171+BL172+BL173+BL174&gt;2,Fixo/30*FQ$4+(BJ171+BJ172+BJ173+BJ174+BL171+BL172+BL173+BL174-2)*Cadeirante/30*FQ$4)))+(BI171+BI172+BI173+BK171+BK172+BK173)*Percapita/30*FQ$4+(BI174+BK174)*Crechee/30*FQ$4,IF(C171=1,IF(BI171+BI172+BI173+BJ171+BJ172+BJ173+BK171+BK172+BK173+BL171+BL172+BL173&lt;=15,(BI171+BI172+BI173+BK171+BK172+BK173)*Percapita/30*FQ$4,IF(BI171+BI172+BI173+BJ171+BJ172+BJ173+BK171+BK172+BK173+BL171+BL172+BL173&gt;=16,Fixo/30*FQ$4+(BI171+BI172+BI173+BJ171+BJ172+BJ173+BK171+BK172+BK173+BL171+BL172-16)*Percapita/30*FQ$4))))))</f>
        <v>0</v>
      </c>
      <c r="FR171" s="177">
        <f>IF(C171=4,SUM(BM171+BM172+BM173+BO171+BO172+BO173)*Percapita/30*FR$4+(BN171+BN172+BN173+BP171+BP172+BP173)*Cadeirante/30*FR$4,IF(C171=3,IF(BM174+BO174=10,Fixo/30*FR$4+(BM171+BM172+BM173+BO171+BO172+BO173)*Percapita/30*FR$4+(BN174+BP174)*Cadeirante/30*FR$4,IF(BM174+BO174&lt;=9,(BM174+BO174)*Crechee/30*FR$4)+(BN174+BP174)*Cadeirante/30*FR$4+(BM171+BM172+BM173+BO171+BO172+BO173)*Percapita/30*FR$4)+IF(BM174+BO174&gt;=11,Fixo/30*FR$4+(BM174+BO174-10)*Crechee/30*FR$4,0),IF(C171=2,IF(BN171+BN172+BN173+BN174+BP171+BP172+BP173+BP174=1,Cadeirante/30*FR$4,IF(BN171+BN172+BN173+BN174+BP171+BP172+BP173+BP174=2,Fixo/30*FR$4,IF(BN171+BN172+BN173+BN174+BP171+BP172+BP173+BP174&gt;2,Fixo/30*FR$4+(BN171+BN172+BN173+BN174+BP171+BP172+BP173+BP174-2)*Cadeirante/30*FR$4)))+(BM171+BM172+BM173+BO171+BO172+BO173)*Percapita/30*FR$4+(BM174+BO174)*Crechee/30*FR$4,IF(C171=1,IF(BM171+BM172+BM173+BN171+BN172+BN173+BO171+BO172+BO173+BP171+BP172+BP173&lt;=15,(BM171+BM172+BM173+BO171+BO172+BO173)*Percapita/30*FR$4,IF(BM171+BM172+BM173+BN171+BN172+BN173+BO171+BO172+BO173+BP171+BP172+BP173&gt;=16,Fixo/30*FR$4+(BM171+BM172+BM173+BN171+BN172+BN173+BO171+BO172+BO173+BP171+BP172-16)*Percapita/30*FR$4))))))</f>
        <v>0</v>
      </c>
      <c r="FS171" s="177">
        <f>IF(C171=4,SUM(BQ171+BQ172+BQ173+BS171+BS172+BS173)*Percapita/30*FS$4+(BR171+BR172+BR173+BT171+BT172+BT173)*Cadeirante/30*FS$4,IF(C171=3,IF(BQ174+BS174=10,Fixo/30*FS$4+(BQ171+BQ172+BQ173+BS171+BS172+BS173)*Percapita/30*FS$4+(BR174+BT174)*Cadeirante/30*FS$4,IF(BQ174+BS174&lt;=9,(BQ174+BS174)*Crechee/30*FS$4)+(BR174+BT174)*Cadeirante/30*FS$4+(BQ171+BQ172+BQ173+BS171+BS172+BS173)*Percapita/30*FS$4)+IF(BQ174+BS174&gt;=11,Fixo/30*FS$4+(BQ174+BS174-10)*Crechee/30*FS$4,0),IF(C171=2,IF(BR171+BR172+BR173+BR174+BT171+BT172+BT173+BT174=1,Cadeirante/30*FS$4,IF(BR171+BR172+BR173+BR174+BT171+BT172+BT173+BT174=2,Fixo/30*FS$4,IF(BR171+BR172+BR173+BR174+BT171+BT172+BT173+BT174&gt;2,Fixo/30*FS$4+(BR171+BR172+BR173+BR174+BT171+BT172+BT173+BT174-2)*Cadeirante/30*FS$4)))+(BQ171+BQ172+BQ173+BS171+BS172+BS173)*Percapita/30*FS$4+(BQ174+BS174)*Crechee/30*FS$4,IF(C171=1,IF(BQ171+BQ172+BQ173+BR171+BR172+BR173+BS171+BS172+BS173+BT171+BT172+BT173&lt;=15,(BQ171+BQ172+BQ173+BS171+BS172+BS173)*Percapita/30*FS$4,IF(BQ171+BQ172+BQ173+BR171+BR172+BR173+BS171+BS172+BS173+BT171+BT172+BT173&gt;=16,Fixo/30*FS$4+(BQ171+BQ172+BQ173+BR171+BR172+BR173+BS171+BS172+BS173+BT171+BT172-16)*Percapita/30*FS$4))))))</f>
        <v>0</v>
      </c>
      <c r="FT171" s="177">
        <f>IF(C171=4,SUM(BU171+BU172+BU173+BW171+BW172+BW173)*Percapita/30*FT$4+(BV171+BV172+BV173+BX171+BX172+BX173)*Cadeirante/30*FT$4,IF(C171=3,IF(BU174+BW174=10,Fixo/30*FT$4+(BU171+BU172+BU173+BW171+BW172+BW173)*Percapita/30*FT$4+(BV174+BX174)*Cadeirante/30*FT$4,IF(BU174+BW174&lt;=9,(BU174+BW174)*Crechee/30*FT$4)+(BV174+BX174)*Cadeirante/30*FT$4+(BU171+BU172+BU173+BW171+BW172+BW173)*Percapita/30*FT$4)+IF(BU174+BW174&gt;=11,Fixo/30*FT$4+(BU174+BW174-10)*Crechee/30*FT$4,0),IF(C171=2,IF(BV171+BV172+BV173+BV174+BX171+BX172+BX173+BX174=1,Cadeirante/30*FT$4,IF(BV171+BV172+BV173+BV174+BX171+BX172+BX173+BX174=2,Fixo/30*FT$4,IF(BV171+BV172+BV173+BV174+BX171+BX172+BX173+BX174&gt;2,Fixo/30*FT$4+(BV171+BV172+BV173+BV174+BX171+BX172+BX173+BX174-2)*Cadeirante/30*FT$4)))+(BU171+BU172+BU173+BW171+BW172+BW173)*Percapita/30*FT$4+(BU174+BW174)*Crechee/30*FT$4,IF(C171=1,IF(BU171+BU172+BU173+BV171+BV172+BV173+BW171+BW172+BW173+BX171+BX172+BX173&lt;=15,(BU171+BU172+BU173+BW171+BW172+BW173)*Percapita/30*FT$4,IF(BU171+BU172+BU173+BV171+BV172+BV173+BW171+BW172+BW173+BX171+BX172+BX173&gt;=16,Fixo/30*FT$4+(BU171+BU172+BU173+BV171+BV172+BV173+BW171+BW172+BW173+BX171+BX172-16)*Percapita/30*FT$4))))))</f>
        <v>0</v>
      </c>
      <c r="FU171" s="177">
        <f>IF(C171=4,SUM(BY171+BY172+BY173+CA171+CA172+CA173)*Percapita/30*FU$4+(BZ171+BZ172+BZ173+CB171+CB172+CB173)*Cadeirante/30*FU$4,IF(C171=3,IF(BY174+CA174=10,Fixo/30*FU$4+(BY171+BY172+BY173+CA171+CA172+CA173)*Percapita/30*FU$4+(BZ174+CB174)*Cadeirante/30*FU$4,IF(BY174+CA174&lt;=9,(BY174+CA174)*Crechee/30*FU$4)+(BZ174+CB174)*Cadeirante/30*FU$4+(BY171+BY172+BY173+CA171+CA172+CA173)*Percapita/30*FU$4)+IF(BY174+CA174&gt;=11,Fixo/30*FU$4+(BY174+CA174-10)*Crechee/30*FU$4,0),IF(C171=2,IF(BZ171+BZ172+BZ173+BZ174+CB171+CB172+CB173+CB174=1,Cadeirante/30*FU$4,IF(BZ171+BZ172+BZ173+BZ174+CB171+CB172+CB173+CB174=2,Fixo/30*FU$4,IF(BZ171+BZ172+BZ173+BZ174+CB171+CB172+CB173+CB174&gt;2,Fixo/30*FU$4+(BZ171+BZ172+BZ173+BZ174+CB171+CB172+CB173+CB174-2)*Cadeirante/30*FU$4)))+(BY171+BY172+BY173+CA171+CA172+CA173)*Percapita/30*FU$4+(BY174+CA174)*Crechee/30*FU$4,IF(C171=1,IF(BY171+BY172+BY173+BZ171+BZ172+BZ173+CA171+CA172+CA173+CB171+CB172+CB173&lt;=15,(BY171+BY172+BY173+CA171+CA172+CA173)*Percapita/30*FU$4,IF(BY171+BY172+BY173+BZ171+BZ172+BZ173+CA171+CA172+CA173+CB171+CB172+CB173&gt;=16,Fixo/30*FU$4+(BY171+BY172+BY173+BZ171+BZ172+BZ173+CA171+CA172+CA173+CB171+CB172-16)*Percapita/30*FU$4))))))</f>
        <v>0</v>
      </c>
      <c r="FV171" s="177">
        <f>IF(C171=4,SUM(CC171+CC172+CC173+CE171+CE172+CE173)*Percapita/30*FV$4+(CD171+CD172+CD173+CF171+CF172+CF173)*Cadeirante/30*FV$4,IF(C171=3,IF(CC174+CE174=10,Fixo/30*FV$4+(CC171+CC172+CC173+CE171+CE172+CE173)*Percapita/30*FV$4+(CD174+CF174)*Cadeirante/30*FV$4,IF(CC174+CE174&lt;=9,(CC174+CE174)*Crechee/30*FV$4)+(CD174+CF174)*Cadeirante/30*FV$4+(CC171+CC172+CC173+CE171+CE172+CE173)*Percapita/30*FV$4)+IF(CC174+CE174&gt;=11,Fixo/30*FV$4+(CC174+CE174-10)*Crechee/30*FV$4,0),IF(C171=2,IF(CD171+CD172+CD173+CD174+CF171+CF172+CF173+CF174=1,Cadeirante/30*FV$4,IF(CD171+CD172+CD173+CD174+CF171+CF172+CF173+CF174=2,Fixo/30*FV$4,IF(CD171+CD172+CD173+CD174+CF171+CF172+CF173+CF174&gt;2,Fixo/30*FV$4+(CD171+CD172+CD173+CD174+CF171+CF172+CF173+CF174-2)*Cadeirante/30*FV$4)))+(CC171+CC172+CC173+CE171+CE172+CE173)*Percapita/30*FV$4+(CC174+CE174)*Crechee/30*FV$4,IF(C171=1,IF(CC171+CC172+CC173+CD171+CD172+CD173+CE171+CE172+CE173+CF171+CF172+CF173&lt;=15,(CC171+CC172+CC173+CE171+CE172+CE173)*Percapita/30*FV$4,IF(CC171+CC172+CC173+CD171+CD172+CD173+CE171+CE172+CE173+CF171+CF172+CF173&gt;=16,Fixo/30*FV$4+(CC171+CC172+CC173+CD171+CD172+CD173+CE171+CE172+CE173+CF171+CF172-16)*Percapita/30*FV$4))))))</f>
        <v>0</v>
      </c>
      <c r="FW171" s="177">
        <f>IF(C171=4,SUM(CG171+CG172+CG173+CI171+CI172+CI173)*Percapita/30*FW$4+(CH171+CH172+CH173+CJ171+CJ172+CJ173)*Cadeirante/30*FW$4,IF(C171=3,IF(CG174+CI174=10,Fixo/30*FW$4+(CG171+CG172+CG173+CI171+CI172+CI173)*Percapita/30*FW$4+(CH174+CJ174)*Cadeirante/30*FW$4,IF(CG174+CI174&lt;=9,(CG174+CI174)*Crechee/30*FW$4)+(CH174+CJ174)*Cadeirante/30*FW$4+(CG171+CG172+CG173+CI171+CI172+CI173)*Percapita/30*FW$4)+IF(CG174+CI174&gt;=11,Fixo/30*FW$4+(CG174+CI174-10)*Crechee/30*FW$4,0),IF(C171=2,IF(CH171+CH172+CH173+CH174+CJ171+CJ172+CJ173+CJ174=1,Cadeirante/30*FW$4,IF(CH171+CH172+CH173+CH174+CJ171+CJ172+CJ173+CJ174=2,Fixo/30*FW$4,IF(CH171+CH172+CH173+CH174+CJ171+CJ172+CJ173+CJ174&gt;2,Fixo/30*FW$4+(CH171+CH172+CH173+CH174+CJ171+CJ172+CJ173+CJ174-2)*Cadeirante/30*FW$4)))+(CG171+CG172+CG173+CI171+CI172+CI173)*Percapita/30*FW$4+(CG174+CI174)*Crechee/30*FW$4,IF(C171=1,IF(CG171+CG172+CG173+CH171+CH172+CH173+CI171+CI172+CI173+CJ171+CJ172+CJ173&lt;=15,(CG171+CG172+CG173+CI171+CI172+CI173)*Percapita/30*FW$4,IF(CG171+CG172+CG173+CH171+CH172+CH173+CI171+CI172+CI173+CJ171+CJ172+CJ173&gt;=16,Fixo/30*FW$4+(CG171+CG172+CG173+CH171+CH172+CH173+CI171+CI172+CI173+CJ171+CJ172-16)*Percapita/30*FW$4))))))</f>
        <v>0</v>
      </c>
      <c r="FX171" s="177">
        <f>IF(C171=4,SUM(CK171+CK172+CK173+CM171+CM172+CM173)*Percapita/30*FX$4+(CL171+CL172+CL173+CN171+CN172+CN173)*Cadeirante/30*FX$4,IF(C171=3,IF(CK174+CM174=10,Fixo/30*FX$4+(CK171+CK172+CK173+CM171+CM172+CM173)*Percapita/30*FX$4+(CL174+CN174)*Cadeirante/30*FX$4,IF(CK174+CM174&lt;=9,(CK174+CM174)*Crechee/30*FX$4)+(CL174+CN174)*Cadeirante/30*FX$4+(CK171+CK172+CK173+CM171+CM172+CM173)*Percapita/30*FX$4)+IF(CK174+CM174&gt;=11,Fixo/30*FX$4+(CK174+CM174-10)*Crechee/30*FX$4,0),IF(C171=2,IF(CL171+CL172+CL173+CL174+CN171+CN172+CN173+CN174=1,Cadeirante/30*FX$4,IF(CL171+CL172+CL173+CL174+CN171+CN172+CN173+CN174=2,Fixo/30*FX$4,IF(CL171+CL172+CL173+CL174+CN171+CN172+CN173+CN174&gt;2,Fixo/30*FX$4+(CL171+CL172+CL173+CL174+CN171+CN172+CN173+CN174-2)*Cadeirante/30*FX$4)))+(CK171+CK172+CK173+CM171+CM172+CM173)*Percapita/30*FX$4+(CK174+CM174)*Crechee/30*FX$4,IF(C171=1,IF(CK171+CK172+CK173+CL171+CL172+CL173+CM171+CM172+CM173+CN171+CN172+CN173&lt;=15,(CK171+CK172+CK173+CM171+CM172+CM173)*Percapita/30*FX$4,IF(CK171+CK172+CK173+CL171+CL172+CL173+CM171+CM172+CM173+CN171+CN172+CN173&gt;=16,Fixo/30*FX$4+(CK171+CK172+CK173+CL171+CL172+CL173+CM171+CM172+CM173+CN171+CN172-16)*Percapita/30*FX$4))))))</f>
        <v>0</v>
      </c>
      <c r="FY171" s="177">
        <f>IF(C171=4,SUM(CO171+CO172+CO173+CQ171+CQ172+CQ173)*Percapita/30*FY$4+(CP171+CP172+CP173+CR171+CR172+CR173)*Cadeirante/30*FY$4,IF(C171=3,IF(CO174+CQ174=10,Fixo/30*FY$4+(CO171+CO172+CO173+CQ171+CQ172+CQ173)*Percapita/30*FY$4+(CP174+CR174)*Cadeirante/30*FY$4,IF(CO174+CQ174&lt;=9,(CO174+CQ174)*Crechee/30*FY$4)+(CP174+CR174)*Cadeirante/30*FY$4+(CO171+CO172+CO173+CQ171+CQ172+CQ173)*Percapita/30*FY$4)+IF(CO174+CQ174&gt;=11,Fixo/30*FY$4+(CO174+CQ174-10)*Crechee/30*FY$4,0),IF(C171=2,IF(CP171+CP172+CP173+CP174+CR171+CR172+CR173+CR174=1,Cadeirante/30*FY$4,IF(CP171+CP172+CP173+CP174+CR171+CR172+CR173+CR174=2,Fixo/30*FY$4,IF(CP171+CP172+CP173+CP174+CR171+CR172+CR173+CR174&gt;2,Fixo/30*FY$4+(CP171+CP172+CP173+CP174+CR171+CR172+CR173+CR174-2)*Cadeirante/30*FY$4)))+(CO171+CO172+CO173+CQ171+CQ172+CQ173)*Percapita/30*FY$4+(CO174+CQ174)*Crechee/30*FY$4,IF(C171=1,IF(CO171+CO172+CO173+CP171+CP172+CP173+CQ171+CQ172+CQ173+CR171+CR172+CR173&lt;=15,(CO171+CO172+CO173+CQ171+CQ172+CQ173)*Percapita/30*FY$4,IF(CO171+CO172+CO173+CP171+CP172+CP173+CQ171+CQ172+CQ173+CR171+CR172+CR173&gt;=16,Fixo/30*FY$4+(CO171+CO172+CO173+CP171+CP172+CP173+CQ171+CQ172+CQ173+CR171+CR172-16)*Percapita/30*FY$4))))))</f>
        <v>0</v>
      </c>
      <c r="FZ171" s="177">
        <f>IF(C171=4,SUM(CS171+CS172+CS173+CU171+CU172+CU173)*Percapita/30*FZ$4+(CT171+CT172+CT173+CV171+CV172+CV173)*Cadeirante/30*FZ$4,IF(C171=3,IF(CS174+CU174=10,Fixo/30*FZ$4+(CS171+CS172+CS173+CU171+CU172+CU173)*Percapita/30*FZ$4+(CT174+CV174)*Cadeirante/30*FZ$4,IF(CS174+CU174&lt;=9,(CS174+CU174)*Crechee/30*FZ$4)+(CT174+CV174)*Cadeirante/30*FZ$4+(CS171+CS172+CS173+CU171+CU172+CU173)*Percapita/30*FZ$4)+IF(CS174+CU174&gt;=11,Fixo/30*FZ$4+(CS174+CU174-10)*Crechee/30*FZ$4,0),IF(C171=2,IF(CT171+CT172+CT173+CT174+CV171+CV172+CV173+CV174=1,Cadeirante/30*FZ$4,IF(CT171+CT172+CT173+CT174+CV171+CV172+CV173+CV174=2,Fixo/30*FZ$4,IF(CT171+CT172+CT173+CT174+CV171+CV172+CV173+CV174&gt;2,Fixo/30*FZ$4+(CT171+CT172+CT173+CT174+CV171+CV172+CV173+CV174-2)*Cadeirante/30*FZ$4)))+(CS171+CS172+CS173+CU171+CU172+CU173)*Percapita/30*FZ$4+(CS174+CU174)*Crechee/30*FZ$4,IF(C171=1,IF(CS171+CS172+CS173+CT171+CT172+CT173+CU171+CU172+CU173+CV171+CV172+CV173&lt;=15,(CS171+CS172+CS173+CU171+CU172+CU173)*Percapita/30*FZ$4,IF(CS171+CS172+CS173+CT171+CT172+CT173+CU171+CU172+CU173+CV171+CV172+CV173&gt;=16,Fixo/30*FZ$4+(CS171+CS172+CS173+CT171+CT172+CT173+CU171+CU172+CU173+CV171+CV172-16)*Percapita/30*FZ$4))))))</f>
        <v>0</v>
      </c>
      <c r="GA171" s="177">
        <f>IF(C171=4,SUM(CW171+CW172+CW173+CY171+CY172+CY173)*Percapita/30*GA$4+(CX171+CX172+CX173+CZ171+CZ172+CZ173)*Cadeirante/30*GA$4,IF(C171=3,IF(CW174+CY174=10,Fixo/30*GA$4+(CW171+CW172+CW173+CY171+CY172+CY173)*Percapita/30*GA$4+(CX174+CZ174)*Cadeirante/30*GA$4,IF(CW174+CY174&lt;=9,(CW174+CY174)*Crechee/30*GA$4)+(CX174+CZ174)*Cadeirante/30*GA$4+(CW171+CW172+CW173+CY171+CY172+CY173)*Percapita/30*GA$4)+IF(CW174+CY174&gt;=11,Fixo/30*GA$4+(CW174+CY174-10)*Crechee/30*GA$4,0),IF(C171=2,IF(CX171+CX172+CX173+CX174+CZ171+CZ172+CZ173+CZ174=1,Cadeirante/30*GA$4,IF(CX171+CX172+CX173+CX174+CZ171+CZ172+CZ173+CZ174=2,Fixo/30*GA$4,IF(CX171+CX172+CX173+CX174+CZ171+CZ172+CZ173+CZ174&gt;2,Fixo/30*GA$4+(CX171+CX172+CX173+CX174+CZ171+CZ172+CZ173+CZ174-2)*Cadeirante/30*GA$4)))+(CW171+CW172+CW173+CY171+CY172+CY173)*Percapita/30*GA$4+(CW174+CY174)*Crechee/30*GA$4,IF(C171=1,IF(CW171+CW172+CW173+CX171+CX172+CX173+CY171+CY172+CY173+CZ171+CZ172+CZ173&lt;=15,(CW171+CW172+CW173+CY171+CY172+CY173)*Percapita/30*GA$4,IF(CW171+CW172+CW173+CX171+CX172+CX173+CY171+CY172+CY173+CZ171+CZ172+CZ173&gt;=16,Fixo/30*GA$4+(CW171+CW172+CW173+CX171+CX172+CX173+CY171+CY172+CY173+CZ171+CZ172-16)*Percapita/30*GA$4))))))</f>
        <v>0</v>
      </c>
      <c r="GB171" s="177">
        <f>IF(C171=4,SUM(DA171+DA172+DA173+DC171+DC172+DC173)*Percapita/30*GB$4+(DB171+DB172+DB173+DD171+DD172+DD173)*Cadeirante/30*GB$4,IF(C171=3,IF(DA174+DC174=10,Fixo/30*GB$4+(DA171+DA172+DA173+DC171+DC172+DC173)*Percapita/30*GB$4+(DB174+DD174)*Cadeirante/30*GB$4,IF(DA174+DC174&lt;=9,(DA174+DC174)*Crechee/30*GB$4)+(DB174+DD174)*Cadeirante/30*GB$4+(DA171+DA172+DA173+DC171+DC172+DC173)*Percapita/30*GB$4)+IF(DA174+DC174&gt;=11,Fixo/30*GB$4+(DA174+DC174-10)*Crechee/30*GB$4,0),IF(C171=2,IF(DB171+DB172+DB173+DB174+DD171+DD172+DD173+DD174=1,Cadeirante/30*GB$4,IF(DB171+DB172+DB173+DB174+DD171+DD172+DD173+DD174=2,Fixo/30*GB$4,IF(DB171+DB172+DB173+DB174+DD171+DD172+DD173+DD174&gt;2,Fixo/30*GB$4+(DB171+DB172+DB173+DB174+DD171+DD172+DD173+DD174-2)*Cadeirante/30*GB$4)))+(DA171+DA172+DA173+DC171+DC172+DC173)*Percapita/30*GB$4+(DA174+DC174)*Crechee/30*GB$4,IF(C171=1,IF(DA171+DA172+DA173+DB171+DB172+DB173+DC171+DC172+DC173+DD171+DD172+DD173&lt;=15,(DA171+DA172+DA173+DC171+DC172+DC173)*Percapita/30*GB$4,IF(DA171+DA172+DA173+DB171+DB172+DB173+DC171+DC172+DC173+DD171+DD172+DD173&gt;=16,Fixo/30*GB$4+(DA171+DA172+DA173+DB171+DB172+DB173+DC171+DC172+DC173+DD171+DD172-16)*Percapita/30*GB$4))))))</f>
        <v>0</v>
      </c>
      <c r="GC171" s="177">
        <f>IF(C171=4,SUM(DE171+DE172+DE173+DG171+DG172+DG173)*Percapita/30*GC$4+(DF171+DF172+DF173+DH171+DH172+DH173)*Cadeirante/30*GC$4,IF(C171=3,IF(DE174+DG174=10,Fixo/30*GC$4+(DE171+DE172+DE173+DG171+DG172+DG173)*Percapita/30*GC$4+(DF174+DH174)*Cadeirante/30*GC$4,IF(DE174+DG174&lt;=9,(DE174+DG174)*Crechee/30*GC$4)+(DF174+DH174)*Cadeirante/30*GC$4+(DE171+DE172+DE173+DG171+DG172+DG173)*Percapita/30*GC$4)+IF(DE174+DG174&gt;=11,Fixo/30*GC$4+(DE174+DG174-10)*Crechee/30*GC$4,0),IF(C171=2,IF(DF171+DF172+DF173+DF174+DH171+DH172+DH173+DH174=1,Cadeirante/30*GC$4,IF(DF171+DF172+DF173+DF174+DH171+DH172+DH173+DH174=2,Fixo/30*GC$4,IF(DF171+DF172+DF173+DF174+DH171+DH172+DH173+DH174&gt;2,Fixo/30*GC$4+(DF171+DF172+DF173+DF174+DH171+DH172+DH173+DH174-2)*Cadeirante/30*GC$4)))+(DE171+DE172+DE173+DG171+DG172+DG173)*Percapita/30*GC$4+(DE174+DG174)*Crechee/30*GC$4,IF(C171=1,IF(DE171+DE172+DE173+DF171+DF172+DF173+DG171+DG172+DG173+DH171+DH172+DH173&lt;=15,(DE171+DE172+DE173+DG171+DG172+DG173)*Percapita/30*GC$4,IF(DE171+DE172+DE173+DF171+DF172+DF173+DG171+DG172+DG173+DH171+DH172+DH173&gt;=16,Fixo/30*GC$4+(DE171+DE172+DE173+DF171+DF172+DF173+DG171+DG172+DG173+DH171+DH172-16)*Percapita/30*GC$4))))))</f>
        <v>0</v>
      </c>
      <c r="GD171" s="177">
        <f>IF(C171=4,SUM(DI171+DI172+DI173+DK171+DK172+DK173)*Percapita/30*GD$4+(DJ171+DJ172+DJ173+DL171+DL172+DL173)*Cadeirante/30*GD$4,IF(C171=3,IF(DI174+DK174=10,Fixo/30*GD$4+(DI171+DI172+DI173+DK171+DK172+DK173)*Percapita/30*GD$4+(DJ174+DL174)*Cadeirante/30*GD$4,IF(DI174+DK174&lt;=9,(DI174+DK174)*Crechee/30*GD$4)+(DJ174+DL174)*Cadeirante/30*GD$4+(DI171+DI172+DI173+DK171+DK172+DK173)*Percapita/30*GD$4)+IF(DI174+DK174&gt;=11,Fixo/30*GD$4+(DI174+DK174-10)*Crechee/30*GD$4,0),IF(C171=2,IF(DJ171+DJ172+DJ173+DJ174+DL171+DL172+DL173+DL174=1,Cadeirante/30*GD$4,IF(DJ171+DJ172+DJ173+DJ174+DL171+DL172+DL173+DL174=2,Fixo/30*GD$4,IF(DJ171+DJ172+DJ173+DJ174+DL171+DL172+DL173+DL174&gt;2,Fixo/30*GD$4+(DJ171+DJ172+DJ173+DJ174+DL171+DL172+DL173+DL174-2)*Cadeirante/30*GD$4)))+(DI171+DI172+DI173+DK171+DK172+DK173)*Percapita/30*GD$4+(DI174+DK174)*Crechee/30*GD$4,IF(C171=1,IF(DI171+DI172+DI173+DJ171+DJ172+DJ173+DK171+DK172+DK173+DL171+DL172+DL173&lt;=15,(DI171+DI172+DI173+DK171+DK172+DK173)*Percapita/30*GD$4,IF(DI171+DI172+DI173+DJ171+DJ172+DJ173+DK171+DK172+DK173+DL171+DL172+DL173&gt;=16,Fixo/30*GD$4+(DI171+DI172+DI173+DJ171+DJ172+DJ173+DK171+DK172+DK173+DL171+DL172-16)*Percapita/30*GD$4))))))</f>
        <v>0</v>
      </c>
      <c r="GE171" s="177">
        <f>IF(C171=4,SUM(DM171+DM172+DM173+DO171+DO172+DO173)*Percapita/30*GE$4+(DN171+DN172+DN173+DP171+DP172+DP173)*Cadeirante/30*GE$4,IF(C171=3,IF(DM174+DO174=10,Fixo/30*GE$4+(DM171+DM172+DM173+DO171+DO172+DO173)*Percapita/30*GE$4+(DN174+DP174)*Cadeirante/30*GE$4,IF(DM174+DO174&lt;=9,(DM174+DO174)*Crechee/30*GE$4)+(DN174+DP174)*Cadeirante/30*GE$4+(DM171+DM172+DM173+DO171+DO172+DO173)*Percapita/30*GE$4)+IF(DM174+DO174&gt;=11,Fixo/30*GE$4+(DM174+DO174-10)*Crechee/30*GE$4,0),IF(C171=2,IF(DN171+DN172+DN173+DN174+DP171+DP172+DP173+DP174=1,Cadeirante/30*GE$4,IF(DN171+DN172+DN173+DN174+DP171+DP172+DP173+DP174=2,Fixo/30*GE$4,IF(DN171+DN172+DN173+DN174+DP171+DP172+DP173+DP174&gt;2,Fixo/30*GE$4+(DN171+DN172+DN173+DN174+DP171+DP172+DP173+DP174-2)*Cadeirante/30*GE$4)))+(DM171+DM172+DM173+DO171+DO172+DO173)*Percapita/30*GE$4+(DM174+DO174)*Crechee/30*GE$4,IF(C171=1,IF(DM171+DM172+DM173+DN171+DN172+DN173+DO171+DO172+DO173+DP171+DP172+DP173&lt;=15,(DM171+DM172+DM173+DO171+DO172+DO173)*Percapita/30*GE$4,IF(DM171+DM172+DM173+DN171+DN172+DN173+DO171+DO172+DO173+DP171+DP172+DP173&gt;=16,Fixo/30*GE$4+(DM171+DM172+DM173+DN171+DN172+DN173+DO171+DO172+DO173+DP171+DP172-16)*Percapita/30*GE$4))))))</f>
        <v>0</v>
      </c>
      <c r="GF171" s="177">
        <f>IF(C171=4,SUM(DQ171+DQ172+DQ173+DS171+DS172+DS173)*Percapita/30*GF$4+(DR171+DR172+DR173+DT171+DT172+DT173)*Cadeirante/30*GF$4,IF(C171=3,IF(DQ174+DS174=10,Fixo/30*GF$4+(DQ171+DQ172+DQ173+DS171+DS172+DS173)*Percapita/30*GF$4+(DR174+DT174)*Cadeirante/30*GF$4,IF(DQ174+DS174&lt;=9,(DQ174+DS174)*Crechee/30*GF$4)+(DR174+DT174)*Cadeirante/30*GF$4+(DQ171+DQ172+DQ173+DS171+DS172+DS173)*Percapita/30*GF$4)+IF(DQ174+DS174&gt;=11,Fixo/30*GF$4+(DQ174+DS174-10)*Crechee/30*GF$4,0),IF(C171=2,IF(DR171+DR172+DR173+DR174+DT171+DT172+DT173+DT174=1,Cadeirante/30*GF$4,IF(DR171+DR172+DR173+DR174+DT171+DT172+DT173+DT174=2,Fixo/30*GF$4,IF(DR171+DR172+DR173+DR174+DT171+DT172+DT173+DT174&gt;2,Fixo/30*GF$4+(DR171+DR172+DR173+DR174+DT171+DT172+DT173+DT174-2)*Cadeirante/30*GF$4)))+(DQ171+DQ172+DQ173+DS171+DS172+DS173)*Percapita/30*GF$4+(DQ174+DS174)*Crechee/30*GF$4,IF(C171=1,IF(DQ171+DQ172+DQ173+DR171+DR172+DR173+DS171+DS172+DS173+DT171+DT172+DT173&lt;=15,(DQ171+DQ172+DQ173+DS171+DS172+DS173)*Percapita/30*GF$4,IF(DQ171+DQ172+DQ173+DR171+DR172+DR173+DS171+DS172+DS173+DT171+DT172+DT173&gt;=16,Fixo/30*GF$4+(DQ171+DQ172+DQ173+DR171+DR172+DR173+DS171+DS172+DS173+DT171+DT172-16)*Percapita/30*GF$4))))))</f>
        <v>0</v>
      </c>
      <c r="GG171" s="177">
        <f>IF(C171=4,SUM(DU171+DU172+DU173+DW171+DW172+DW173)*Percapita/30*GG$4+(DV171+DV172+DV173+DX171+DX172+DX173)*Cadeirante/30*GG$4,IF(C171=3,IF(DU174+DW174=10,Fixo/30*GG$4+(DU171+DU172+DU173+DW171+DW172+DW173)*Percapita/30*GG$4+(DV174+DX174)*Cadeirante/30*GG$4,IF(DU174+DW174&lt;=9,(DU174+DW174)*Crechee/30*GG$4)+(DV174+DX174)*Cadeirante/30*GG$4+(DU171+DU172+DU173+DW171+DW172+DW173)*Percapita/30*GG$4)+IF(DU174+DW174&gt;=11,Fixo/30*GG$4+(DU174+DW174-10)*Crechee/30*GG$4,0),IF(C171=2,IF(DV171+DV172+DV173+DV174+DX171+DX172+DX173+DX174=1,Cadeirante/30*GG$4,IF(DV171+DV172+DV173+DV174+DX171+DX172+DX173+DX174=2,Fixo/30*GG$4,IF(DV171+DV172+DV173+DV174+DX171+DX172+DX173+DX174&gt;2,Fixo/30*GG$4+(DV171+DV172+DV173+DV174+DX171+DX172+DX173+DX174-2)*Cadeirante/30*GG$4)))+(DU171+DU172+DU173+DW171+DW172+DW173)*Percapita/30*GG$4+(DU174+DW174)*Crechee/30*GG$4,IF(C171=1,IF(DU171+DU172+DU173+DV171+DV172+DV173+DW171+DW172+DW173+DX171+DX172+DX173&lt;=15,(DU171+DU172+DU173+DW171+DW172+DW173)*Percapita/30*GG$4,IF(DU171+DU172+DU173+DV171+DV172+DV173+DW171+DW172+DW173+DX171+DX172+DX173&gt;=16,Fixo/30*GG$4+(DU171+DU172+DU173+DV171+DV172+DV173+DW171+DW172+DW173+DX171+DX172-16)*Percapita/30*GG$4))))))</f>
        <v>0</v>
      </c>
      <c r="GH171" s="177">
        <f>IF(C171=4,SUM(DY171+DY172+DY173+EA171+EA172+EA173)*Percapita/30*GH$4+(DZ171+DZ172+DZ173+EB171+EB172+EB173)*Cadeirante/30*GH$4,IF(C171=3,IF(DY174+EA174=10,Fixo/30*GH$4+(DY171+DY172+DY173+EA171+EA172+EA173)*Percapita/30*GH$4+(DZ174+EB174)*Cadeirante/30*GH$4,IF(DY174+EA174&lt;=9,(DY174+EA174)*Crechee/30*GH$4)+(DZ174+EB174)*Cadeirante/30*GH$4+(DY171+DY172+DY173+EA171+EA172+EA173)*Percapita/30*GH$4)+IF(DY174+EA174&gt;=11,Fixo/30*GH$4+(DY174+EA174-10)*Crechee/30*GH$4,0),IF(C171=2,IF(DZ171+DZ172+DZ173+DZ174+EB171+EB172+EB173+EB174=1,Cadeirante/30*GH$4,IF(DZ171+DZ172+DZ173+DZ174+EB171+EB172+EB173+EB174=2,Fixo/30*GH$4,IF(DZ171+DZ172+DZ173+DZ174+EB171+EB172+EB173+EB174&gt;2,Fixo/30*GH$4+(DZ171+DZ172+DZ173+DZ174+EB171+EB172+EB173+EB174-2)*Cadeirante/30*GH$4)))+(DY171+DY172+DY173+EA171+EA172+EA173)*Percapita/30*GH$4+(DY174+EA174)*Crechee/30*GH$4,IF(C171=1,IF(DY171+DY172+DY173+DZ171+DZ172+DZ173+EA171+EA172+EA173+EB171+EB172+EB173&lt;=15,(DY171+DY172+DY173+EA171+EA172+EA173)*Percapita/30*GH$4,IF(DY171+DY172+DY173+DZ171+DZ172+DZ173+EA171+EA172+EA173+EB171+EB172+EB173&gt;=16,Fixo/30*GH$4+(DY171+DY172+DY173+DZ171+DZ172+DZ173+EA171+EA172+EA173+EB171+EB172-16)*Percapita/30*GH$4))))))</f>
        <v>0</v>
      </c>
      <c r="GI171" s="177">
        <f>IF(C171=4,SUM(EC171+EC172+EC173+EE171+EE172+EE173)*Percapita/30*GI$4+(ED171+ED172+ED173+EF171+EF172+EF173)*Cadeirante/30*GI$4,IF(C171=3,IF(EC174+EE174=10,Fixo/30*GI$4+(EC171+EC172+EC173+EE171+EE172+EE173)*Percapita/30*GI$4+(ED174+EF174)*Cadeirante/30*GI$4,IF(EC174+EE174&lt;=9,(EC174+EE174)*Crechee/30*GI$4)+(ED174+EF174)*Cadeirante/30*GI$4+(EC171+EC172+EC173+EE171+EE172+EE173)*Percapita/30*GI$4)+IF(EC174+EE174&gt;=11,Fixo/30*GI$4+(EC174+EE174-10)*Crechee/30*GI$4,0),IF(C171=2,IF(ED171+ED172+ED173+ED174+EF171+EF172+EF173+EF174=1,Cadeirante/30*GI$4,IF(ED171+ED172+ED173+ED174+EF171+EF172+EF173+EF174=2,Fixo/30*GI$4,IF(ED171+ED172+ED173+ED174+EF171+EF172+EF173+EF174&gt;2,Fixo/30*GI$4+(ED171+ED172+ED173+ED174+EF171+EF172+EF173+EF174-2)*Cadeirante/30*GI$4)))+(EC171+EC172+EC173+EE171+EE172+EE173)*Percapita/30*GI$4+(EC174+EE174)*Crechee/30*GI$4,IF(C171=1,IF(EC171+EC172+EC173+ED171+ED172+ED173+EE171+EE172+EE173+EF171+EF172+EF173&lt;=15,(EC171+EC172+EC173+EE171+EE172+EE173)*Percapita/30*GI$4,IF(EC171+EC172+EC173+ED171+ED172+ED173+EE171+EE172+EE173+EF171+EF172+EF173&gt;=16,Fixo/30*GI$4+(EC171+EC172+EC173+ED171+ED172+ED173+EE171+EE172+EE173+EF171+EF172-16)*Percapita/30*GI$4))))))</f>
        <v>0</v>
      </c>
      <c r="GJ171" s="177">
        <f>IF(C171=4,SUM(EG171+EG172+EG173+EI171+EI172+EI173)*Percapita/30*GJ$4+(EH171+EH172+EH173+EJ171+EJ172+EJ173)*Cadeirante/30*GJ$4,IF(C171=3,IF(EG174+EI174=10,Fixo/30*GJ$4+(EG171+EG172+EG173+EI171+EI172+EI173)*Percapita/30*GJ$4+(EH174+EJ174)*Cadeirante/30*GJ$4,IF(EG174+EI174&lt;=9,(EG174+EI174)*Crechee/30*GJ$4)+(EH174+EJ174)*Cadeirante/30*GJ$4+(EG171+EG172+EG173+EI171+EI172+EI173)*Percapita/30*GJ$4)+IF(EG174+EI174&gt;=11,Fixo/30*GJ$4+(EG174+EI174-10)*Crechee/30*GJ$4,0),IF(C171=2,IF(EH171+EH172+EH173+EH174+EJ171+EJ172+EJ173+EJ174=1,Cadeirante/30*GJ$4,IF(EH171+EH172+EH173+EH174+EJ171+EJ172+EJ173+EJ174=2,Fixo/30*GJ$4,IF(EH171+EH172+EH173+EH174+EJ171+EJ172+EJ173+EJ174&gt;2,Fixo/30*GJ$4+(EH171+EH172+EH173+EH174+EJ171+EJ172+EJ173+EJ174-2)*Cadeirante/30*GJ$4)))+(EG171+EG172+EG173+EI171+EI172+EI173)*Percapita/30*GJ$4+(EG174+EI174)*Crechee/30*GJ$4,IF(C171=1,IF(EG171+EG172+EG173+EH171+EH172+EH173+EI171+EI172+EI173+EJ171+EJ172+EJ173&lt;=15,(EG171+EG172+EG173+EI171+EI172+EI173)*Percapita/30*GJ$4,IF(EG171+EG172+EG173+EH171+EH172+EH173+EI171+EI172+EI173+EJ171+EJ172+EJ173&gt;=16,Fixo/30*GJ$4+(EG171+EG172+EG173+EH171+EH172+EH173+EI171+EI172+EI173+EJ171+EJ172-16)*Percapita/30*GJ$4))))))</f>
        <v>0</v>
      </c>
      <c r="GK171" s="178"/>
      <c r="GL171" s="103">
        <f t="shared" si="175"/>
        <v>0</v>
      </c>
      <c r="GM171" s="124"/>
      <c r="GN171" s="104">
        <f>SUMIF(V171:V174,"&lt;0")*Cadeirante/30*GN$4+SUMIF(X171:X174,"&lt;0")*Cadeirante/30*GN$4</f>
        <v>0</v>
      </c>
      <c r="GO171" s="104">
        <f>SUMIF(Z171:Z174,"&lt;0")*Cadeirante/30*GO$4+SUMIF(AB171:AB174,"&lt;0")*Cadeirante/30*GO$4</f>
        <v>0</v>
      </c>
      <c r="GP171" s="104">
        <f>SUMIF(AD171:AD174,"&lt;0")*Cadeirante/30*GP$4+SUMIF(AF171:AF174,"&lt;0")*Cadeirante/30*GP$4</f>
        <v>0</v>
      </c>
      <c r="GQ171" s="104">
        <f>SUMIF(AH171:AH174,"&lt;0")*Cadeirante/30*GQ$4+SUMIF(AJ171:AJ174,"&lt;0")*Cadeirante/30*GQ$4</f>
        <v>0</v>
      </c>
      <c r="GR171" s="104">
        <f>SUMIF(AL171:AL174,"&lt;0")*Cadeirante/30*GR$4+SUMIF(AN171:AN174,"&lt;0")*Cadeirante/30*GR$4</f>
        <v>0</v>
      </c>
      <c r="GS171" s="104">
        <f>SUMIF(AP171:AP174,"&lt;0")*Cadeirante/30*GS$4+SUMIF(AR171:AR174,"&lt;0")*Cadeirante/30*GS$4</f>
        <v>0</v>
      </c>
      <c r="GT171" s="104">
        <f>SUMIF(AT171:AT174,"&lt;0")*Cadeirante/30*GT$4+SUMIF(AV171:AV174,"&lt;0")*Cadeirante/30*GT$4</f>
        <v>0</v>
      </c>
      <c r="GU171" s="104">
        <f>SUMIF(AX171:AX174,"&lt;0")*Cadeirante/30*GU$4+SUMIF(AZ171:AZ174,"&lt;0")*Cadeirante/30*GU$4</f>
        <v>0</v>
      </c>
      <c r="GV171" s="104">
        <f>SUMIF(BB171:BB174,"&lt;0")*Cadeirante/30*GV$4+SUMIF(BD171:BD174,"&lt;0")*Cadeirante/30*GV$4</f>
        <v>0</v>
      </c>
      <c r="GW171" s="104">
        <f>SUMIF(BF171:BF174,"&lt;0")*Cadeirante/30*GW$4+SUMIF(BH171:BH174,"&lt;0")*Cadeirante/30*GW$4</f>
        <v>0</v>
      </c>
      <c r="GX171" s="104">
        <f>SUMIF(BJ171:BJ174,"&lt;0")*Cadeirante/30*GX$4+SUMIF(BL171:BL174,"&lt;0")*Cadeirante/30*GX$4</f>
        <v>0</v>
      </c>
      <c r="GY171" s="104">
        <f>SUMIF(BN171:BN174,"&lt;0")*Cadeirante/30*GY$4+SUMIF(BP171:BP174,"&lt;0")*Cadeirante/30*GY$4</f>
        <v>0</v>
      </c>
      <c r="GZ171" s="104">
        <f>SUMIF(BR171:BR174,"&lt;0")*Cadeirante/30*GZ$4+SUMIF(BT171:BT174,"&lt;0")*Cadeirante/30*GZ$4</f>
        <v>0</v>
      </c>
      <c r="HA171" s="104">
        <f>SUMIF(BV171:BV174,"&lt;0")*Cadeirante/30*HA$4+SUMIF(BX171:BX174,"&lt;0")*Cadeirante/30*HA$4</f>
        <v>0</v>
      </c>
      <c r="HB171" s="104">
        <f>SUMIF(BZ171:BZ174,"&lt;0")*Cadeirante/30*HB$4+SUMIF(CB171:CB174,"&lt;0")*Cadeirante/30*HB$4</f>
        <v>0</v>
      </c>
      <c r="HC171" s="104">
        <f>SUMIF(CD171:CD174,"&lt;0")*Cadeirante/30*HC$4+SUMIF(CF171:CF174,"&lt;0")*Cadeirante/30*HC$4</f>
        <v>0</v>
      </c>
      <c r="HD171" s="104">
        <f>SUMIF(CH171:CH174,"&lt;0")*Cadeirante/30*HD$4+SUMIF(CJ171:CJ174,"&lt;0")*Cadeirante/30*HD$4</f>
        <v>0</v>
      </c>
      <c r="HE171" s="104">
        <f>SUMIF(CL171:CL174,"&lt;0")*Cadeirante/30*HE$4+SUMIF(CN171:CN174,"&lt;0")*Cadeirante/30*HE$4</f>
        <v>0</v>
      </c>
      <c r="HF171" s="104">
        <f>SUMIF(CP171:CP174,"&lt;0")*Cadeirante/30*HF$4+SUMIF(CR171:CR174,"&lt;0")*Cadeirante/30*HF$4</f>
        <v>0</v>
      </c>
      <c r="HG171" s="104">
        <f>SUMIF(CT171:CT174,"&lt;0")*Cadeirante/30*HG$4+SUMIF(CV171:CV174,"&lt;0")*Cadeirante/30*HG$4</f>
        <v>0</v>
      </c>
      <c r="HH171" s="104">
        <f>SUMIF(CX171:CX174,"&lt;0")*Cadeirante/30*HH$4+SUMIF(CZ171:CZ174,"&lt;0")*Cadeirante/30*HH$4</f>
        <v>0</v>
      </c>
      <c r="HI171" s="104">
        <f>SUMIF(DB171:DB174,"&lt;0")*Cadeirante/30*HI$4+SUMIF(DD171:DD174,"&lt;0")*Cadeirante/30*HI$4</f>
        <v>0</v>
      </c>
      <c r="HJ171" s="104">
        <f>SUMIF(DF171:DF174,"&lt;0")*Cadeirante/30*HJ$4+SUMIF(DH171:DH174,"&lt;0")*Cadeirante/30*HJ$4</f>
        <v>0</v>
      </c>
      <c r="HK171" s="104">
        <f>SUMIF(DJ171:DJ174,"&lt;0")*Cadeirante/30*HK$4+SUMIF(DL171:DL174,"&lt;0")*Cadeirante/30*HK$4</f>
        <v>0</v>
      </c>
      <c r="HL171" s="104">
        <f>SUMIF(DN171:DN174,"&lt;0")*Cadeirante/30*HL$4+SUMIF(DP171:DP174,"&lt;0")*Cadeirante/30*HL$4</f>
        <v>0</v>
      </c>
      <c r="HM171" s="104">
        <f>SUMIF(DR171:DR174,"&lt;0")*Cadeirante/30*HM$4+SUMIF(DT171:DT174,"&lt;0")*Cadeirante/30*HM$4</f>
        <v>0</v>
      </c>
      <c r="HN171" s="104">
        <f>SUMIF(DV171:DV174,"&lt;0")*Cadeirante/30*HN$4+SUMIF(DX171:DX174,"&lt;0")*Cadeirante/30*HN$4</f>
        <v>0</v>
      </c>
      <c r="HO171" s="104">
        <f>SUMIF(DZ171:DZ174,"&lt;0")*Cadeirante/30*HO$4+SUMIF(EB171:EB174,"&lt;0")*Cadeirante/30*HO$4</f>
        <v>0</v>
      </c>
      <c r="HP171" s="104">
        <f>SUMIF(ED171:ED174,"&lt;0")*Cadeirante/30*HP$4+SUMIF(EF171:EF174,"&lt;0")*Cadeirante/30*HP$4</f>
        <v>0</v>
      </c>
      <c r="HQ171" s="64"/>
      <c r="HR171" s="64"/>
      <c r="HS171" s="64"/>
      <c r="HT171" s="64"/>
      <c r="HU171" s="64"/>
      <c r="HV171" s="64"/>
      <c r="HW171" s="176">
        <v>17629.309999999998</v>
      </c>
      <c r="HX171" s="64"/>
      <c r="HY171" s="280">
        <f>IF(ISTEXT(EM171), VALUE(EM171), EM171)</f>
        <v>0</v>
      </c>
      <c r="HZ171" s="280">
        <f>IF(ISTEXT(EN171), VALUE(EN171), EN171)</f>
        <v>0</v>
      </c>
      <c r="IA171" s="280">
        <f>IF(ISTEXT(EO171), VALUE(EO171), EO171)</f>
        <v>0</v>
      </c>
      <c r="IB171" s="64" t="b">
        <f>HW171=FE171</f>
        <v>0</v>
      </c>
      <c r="IC171" s="64"/>
    </row>
    <row r="172" spans="1:237" s="106" customFormat="1" ht="22.5" customHeight="1" x14ac:dyDescent="0.25">
      <c r="A172" s="368" t="s">
        <v>3327</v>
      </c>
      <c r="B172" s="369" t="s">
        <v>3328</v>
      </c>
      <c r="C172" s="370" t="s">
        <v>3194</v>
      </c>
      <c r="D172" s="371" t="s">
        <v>3329</v>
      </c>
      <c r="E172" s="371" t="s">
        <v>3330</v>
      </c>
      <c r="F172" s="372" t="s">
        <v>3181</v>
      </c>
      <c r="G172" s="372" t="s">
        <v>3182</v>
      </c>
      <c r="H172" s="373" t="s">
        <v>2831</v>
      </c>
      <c r="I172" s="374" t="s">
        <v>2831</v>
      </c>
      <c r="J172" s="421" t="s">
        <v>3189</v>
      </c>
      <c r="K172" s="421" t="s">
        <v>3185</v>
      </c>
      <c r="L172" s="329">
        <f>CONTINUA!BV172</f>
        <v>0</v>
      </c>
      <c r="M172" s="329">
        <f>CONTINUA!BW172</f>
        <v>0</v>
      </c>
      <c r="N172" s="895"/>
      <c r="O172" s="896" t="s">
        <v>3437</v>
      </c>
      <c r="P172" s="897">
        <v>0</v>
      </c>
      <c r="Q172" s="400"/>
      <c r="R172" s="401"/>
      <c r="S172" s="400"/>
      <c r="T172" s="401"/>
      <c r="U172" s="400"/>
      <c r="V172" s="401"/>
      <c r="W172" s="400"/>
      <c r="X172" s="401"/>
      <c r="Y172" s="400"/>
      <c r="Z172" s="401"/>
      <c r="AA172" s="400"/>
      <c r="AB172" s="401"/>
      <c r="AC172" s="400"/>
      <c r="AD172" s="401"/>
      <c r="AE172" s="400"/>
      <c r="AF172" s="401"/>
      <c r="AG172" s="400"/>
      <c r="AH172" s="401"/>
      <c r="AI172" s="400"/>
      <c r="AJ172" s="401"/>
      <c r="AK172" s="400"/>
      <c r="AL172" s="401"/>
      <c r="AM172" s="400"/>
      <c r="AN172" s="401"/>
      <c r="AO172" s="400"/>
      <c r="AP172" s="401"/>
      <c r="AQ172" s="400"/>
      <c r="AR172" s="401"/>
      <c r="AS172" s="400"/>
      <c r="AT172" s="401"/>
      <c r="AU172" s="400"/>
      <c r="AV172" s="401"/>
      <c r="AW172" s="400"/>
      <c r="AX172" s="401"/>
      <c r="AY172" s="400"/>
      <c r="AZ172" s="401"/>
      <c r="BA172" s="400"/>
      <c r="BB172" s="401"/>
      <c r="BC172" s="400"/>
      <c r="BD172" s="401"/>
      <c r="BE172" s="400"/>
      <c r="BF172" s="401"/>
      <c r="BG172" s="400"/>
      <c r="BH172" s="401"/>
      <c r="BI172" s="400"/>
      <c r="BJ172" s="401"/>
      <c r="BK172" s="400"/>
      <c r="BL172" s="401"/>
      <c r="BM172" s="400"/>
      <c r="BN172" s="401"/>
      <c r="BO172" s="400"/>
      <c r="BP172" s="401"/>
      <c r="BQ172" s="400"/>
      <c r="BR172" s="401"/>
      <c r="BS172" s="400"/>
      <c r="BT172" s="401"/>
      <c r="BU172" s="400"/>
      <c r="BV172" s="401"/>
      <c r="BW172" s="400"/>
      <c r="BX172" s="401"/>
      <c r="BY172" s="400"/>
      <c r="BZ172" s="401"/>
      <c r="CA172" s="400"/>
      <c r="CB172" s="401"/>
      <c r="CC172" s="400"/>
      <c r="CD172" s="401"/>
      <c r="CE172" s="400"/>
      <c r="CF172" s="401"/>
      <c r="CG172" s="400"/>
      <c r="CH172" s="401"/>
      <c r="CI172" s="400"/>
      <c r="CJ172" s="401"/>
      <c r="CK172" s="400"/>
      <c r="CL172" s="401"/>
      <c r="CM172" s="400"/>
      <c r="CN172" s="401"/>
      <c r="CO172" s="400"/>
      <c r="CP172" s="401"/>
      <c r="CQ172" s="400"/>
      <c r="CR172" s="401"/>
      <c r="CS172" s="400"/>
      <c r="CT172" s="401"/>
      <c r="CU172" s="400"/>
      <c r="CV172" s="401"/>
      <c r="CW172" s="400"/>
      <c r="CX172" s="401"/>
      <c r="CY172" s="400"/>
      <c r="CZ172" s="401"/>
      <c r="DA172" s="400"/>
      <c r="DB172" s="401"/>
      <c r="DC172" s="400"/>
      <c r="DD172" s="401"/>
      <c r="DE172" s="400"/>
      <c r="DF172" s="401"/>
      <c r="DG172" s="400"/>
      <c r="DH172" s="401"/>
      <c r="DI172" s="400"/>
      <c r="DJ172" s="401"/>
      <c r="DK172" s="400"/>
      <c r="DL172" s="401"/>
      <c r="DM172" s="400"/>
      <c r="DN172" s="401"/>
      <c r="DO172" s="400"/>
      <c r="DP172" s="401"/>
      <c r="DQ172" s="400"/>
      <c r="DR172" s="401"/>
      <c r="DS172" s="400"/>
      <c r="DT172" s="401"/>
      <c r="DU172" s="400"/>
      <c r="DV172" s="401"/>
      <c r="DW172" s="400"/>
      <c r="DX172" s="401"/>
      <c r="DY172" s="400"/>
      <c r="DZ172" s="401"/>
      <c r="EA172" s="400"/>
      <c r="EB172" s="401"/>
      <c r="EC172" s="400"/>
      <c r="ED172" s="401"/>
      <c r="EE172" s="400"/>
      <c r="EF172" s="401"/>
      <c r="EG172" s="400"/>
      <c r="EH172" s="401"/>
      <c r="EI172" s="400"/>
      <c r="EJ172" s="447"/>
      <c r="EK172" s="511"/>
      <c r="EL172" s="514"/>
      <c r="EM172" s="448"/>
      <c r="EN172" s="344"/>
      <c r="EO172" s="345"/>
      <c r="EP172" s="171">
        <f t="shared" si="168"/>
        <v>0</v>
      </c>
      <c r="EQ172" s="171">
        <f t="shared" si="169"/>
        <v>0</v>
      </c>
      <c r="ER172" s="171">
        <f t="shared" si="170"/>
        <v>0</v>
      </c>
      <c r="ES172" s="171">
        <f t="shared" si="171"/>
        <v>0</v>
      </c>
      <c r="ET172" s="171">
        <f t="shared" si="172"/>
        <v>0</v>
      </c>
      <c r="EU172" s="171">
        <f t="shared" si="173"/>
        <v>0</v>
      </c>
      <c r="EV172" s="172">
        <f t="shared" si="174"/>
        <v>0</v>
      </c>
      <c r="EW172" s="173"/>
      <c r="EX172" s="248">
        <f t="shared" si="206"/>
        <v>0</v>
      </c>
      <c r="EY172" s="174">
        <f>(L172*regular)+(M172*Cadeirantee)</f>
        <v>0</v>
      </c>
      <c r="EZ172" s="249">
        <f>SUMIF(FG172:GJ172,"&gt;0")</f>
        <v>0</v>
      </c>
      <c r="FA172" s="249">
        <f>SUMIF(FG172:GJ172,"&lt;0")+SUMIF(GN172:HP172,"&lt;0")</f>
        <v>0</v>
      </c>
      <c r="FB172" s="174">
        <v>0</v>
      </c>
      <c r="FC172" s="126">
        <f>N172*km*'VALORES TABELA'!$B$13</f>
        <v>0</v>
      </c>
      <c r="FD172" s="250">
        <f t="shared" ref="FD172:FD175" si="207">GL172</f>
        <v>0</v>
      </c>
      <c r="FE172" s="105"/>
      <c r="FF172" s="119"/>
      <c r="FG172" s="119"/>
      <c r="FH172" s="119"/>
      <c r="FI172" s="119"/>
      <c r="FJ172" s="119"/>
      <c r="FK172" s="119"/>
      <c r="FL172" s="119"/>
      <c r="FM172" s="119"/>
      <c r="FN172" s="119"/>
      <c r="FO172" s="119"/>
      <c r="FP172" s="119"/>
      <c r="FQ172" s="119"/>
      <c r="FR172" s="119"/>
      <c r="FS172" s="119"/>
      <c r="FT172" s="119"/>
      <c r="FU172" s="119"/>
      <c r="FV172" s="119"/>
      <c r="FW172" s="119"/>
      <c r="FX172" s="119"/>
      <c r="FY172" s="119"/>
      <c r="FZ172" s="119"/>
      <c r="GA172" s="119"/>
      <c r="GB172" s="119"/>
      <c r="GC172" s="119"/>
      <c r="GD172" s="119"/>
      <c r="GE172" s="119"/>
      <c r="GF172" s="119"/>
      <c r="GG172" s="119"/>
      <c r="GH172" s="119"/>
      <c r="GI172" s="119"/>
      <c r="GJ172" s="119"/>
      <c r="GK172" s="251"/>
      <c r="GL172" s="103">
        <f t="shared" si="175"/>
        <v>0</v>
      </c>
      <c r="GM172" s="124"/>
      <c r="GN172" s="104"/>
      <c r="GO172" s="104"/>
      <c r="GP172" s="104"/>
      <c r="GQ172" s="104"/>
      <c r="GR172" s="104"/>
      <c r="GS172" s="104"/>
      <c r="GT172" s="104"/>
      <c r="GU172" s="104"/>
      <c r="GV172" s="104"/>
      <c r="GW172" s="104"/>
      <c r="GX172" s="104"/>
      <c r="GY172" s="104"/>
      <c r="GZ172" s="104"/>
      <c r="HA172" s="104"/>
      <c r="HB172" s="104"/>
      <c r="HC172" s="104"/>
      <c r="HD172" s="104"/>
      <c r="HE172" s="104"/>
      <c r="HF172" s="104"/>
      <c r="HG172" s="104"/>
      <c r="HH172" s="104"/>
      <c r="HI172" s="104"/>
      <c r="HJ172" s="104"/>
      <c r="HK172" s="104"/>
      <c r="HL172" s="104"/>
      <c r="HM172" s="104"/>
      <c r="HN172" s="104"/>
      <c r="HO172" s="104"/>
      <c r="HP172" s="104"/>
      <c r="HQ172" s="64"/>
      <c r="HR172" s="64"/>
      <c r="HS172" s="64"/>
      <c r="HT172" s="64"/>
      <c r="HU172" s="64"/>
      <c r="HV172" s="64"/>
      <c r="HW172" s="105"/>
      <c r="HX172" s="64"/>
      <c r="HY172" s="280">
        <f t="shared" ref="HY172:HY175" si="208">IF(ISTEXT(EM172), VALUE(EM172), EM172)</f>
        <v>0</v>
      </c>
      <c r="HZ172" s="280">
        <f t="shared" ref="HZ172:HZ175" si="209">IF(ISTEXT(EN172), VALUE(EN172), EN172)</f>
        <v>0</v>
      </c>
      <c r="IA172" s="280">
        <f t="shared" ref="IA172:IA175" si="210">IF(ISTEXT(EO172), VALUE(EO172), EO172)</f>
        <v>0</v>
      </c>
      <c r="IB172" s="64"/>
      <c r="IC172" s="64"/>
    </row>
    <row r="173" spans="1:237" s="106" customFormat="1" ht="22.5" customHeight="1" x14ac:dyDescent="0.25">
      <c r="A173" s="368" t="s">
        <v>3327</v>
      </c>
      <c r="B173" s="369" t="s">
        <v>3328</v>
      </c>
      <c r="C173" s="375" t="s">
        <v>3194</v>
      </c>
      <c r="D173" s="371" t="s">
        <v>3329</v>
      </c>
      <c r="E173" s="371" t="s">
        <v>3330</v>
      </c>
      <c r="F173" s="376" t="s">
        <v>3181</v>
      </c>
      <c r="G173" s="376" t="s">
        <v>3182</v>
      </c>
      <c r="H173" s="373" t="s">
        <v>2831</v>
      </c>
      <c r="I173" s="374" t="s">
        <v>2831</v>
      </c>
      <c r="J173" s="421" t="s">
        <v>3189</v>
      </c>
      <c r="K173" s="422" t="s">
        <v>3186</v>
      </c>
      <c r="L173" s="329">
        <f>CONTINUA!BV173</f>
        <v>0</v>
      </c>
      <c r="M173" s="329">
        <f>CONTINUA!BW173</f>
        <v>0</v>
      </c>
      <c r="N173" s="895"/>
      <c r="O173" s="896" t="s">
        <v>3437</v>
      </c>
      <c r="P173" s="897">
        <v>0</v>
      </c>
      <c r="Q173" s="400"/>
      <c r="R173" s="401"/>
      <c r="S173" s="400"/>
      <c r="T173" s="401"/>
      <c r="U173" s="400"/>
      <c r="V173" s="401"/>
      <c r="W173" s="400"/>
      <c r="X173" s="401"/>
      <c r="Y173" s="400"/>
      <c r="Z173" s="401"/>
      <c r="AA173" s="400"/>
      <c r="AB173" s="401"/>
      <c r="AC173" s="400"/>
      <c r="AD173" s="401"/>
      <c r="AE173" s="400"/>
      <c r="AF173" s="401"/>
      <c r="AG173" s="400"/>
      <c r="AH173" s="401"/>
      <c r="AI173" s="400"/>
      <c r="AJ173" s="401"/>
      <c r="AK173" s="400"/>
      <c r="AL173" s="401"/>
      <c r="AM173" s="400"/>
      <c r="AN173" s="401"/>
      <c r="AO173" s="400"/>
      <c r="AP173" s="401"/>
      <c r="AQ173" s="400"/>
      <c r="AR173" s="401"/>
      <c r="AS173" s="400"/>
      <c r="AT173" s="401"/>
      <c r="AU173" s="400"/>
      <c r="AV173" s="401"/>
      <c r="AW173" s="400"/>
      <c r="AX173" s="401"/>
      <c r="AY173" s="400"/>
      <c r="AZ173" s="401"/>
      <c r="BA173" s="400"/>
      <c r="BB173" s="401"/>
      <c r="BC173" s="400"/>
      <c r="BD173" s="401"/>
      <c r="BE173" s="400"/>
      <c r="BF173" s="401"/>
      <c r="BG173" s="400"/>
      <c r="BH173" s="401"/>
      <c r="BI173" s="400"/>
      <c r="BJ173" s="401"/>
      <c r="BK173" s="400"/>
      <c r="BL173" s="401"/>
      <c r="BM173" s="400"/>
      <c r="BN173" s="401"/>
      <c r="BO173" s="400"/>
      <c r="BP173" s="401"/>
      <c r="BQ173" s="400"/>
      <c r="BR173" s="401"/>
      <c r="BS173" s="400"/>
      <c r="BT173" s="401"/>
      <c r="BU173" s="400"/>
      <c r="BV173" s="401"/>
      <c r="BW173" s="400"/>
      <c r="BX173" s="401"/>
      <c r="BY173" s="400"/>
      <c r="BZ173" s="401"/>
      <c r="CA173" s="400"/>
      <c r="CB173" s="401"/>
      <c r="CC173" s="400"/>
      <c r="CD173" s="401"/>
      <c r="CE173" s="400"/>
      <c r="CF173" s="401"/>
      <c r="CG173" s="400"/>
      <c r="CH173" s="401"/>
      <c r="CI173" s="400"/>
      <c r="CJ173" s="401"/>
      <c r="CK173" s="400"/>
      <c r="CL173" s="401"/>
      <c r="CM173" s="400"/>
      <c r="CN173" s="401"/>
      <c r="CO173" s="400"/>
      <c r="CP173" s="401"/>
      <c r="CQ173" s="400"/>
      <c r="CR173" s="401"/>
      <c r="CS173" s="400"/>
      <c r="CT173" s="401"/>
      <c r="CU173" s="400"/>
      <c r="CV173" s="401"/>
      <c r="CW173" s="400"/>
      <c r="CX173" s="401"/>
      <c r="CY173" s="400"/>
      <c r="CZ173" s="401"/>
      <c r="DA173" s="400"/>
      <c r="DB173" s="401"/>
      <c r="DC173" s="400"/>
      <c r="DD173" s="401"/>
      <c r="DE173" s="400"/>
      <c r="DF173" s="401"/>
      <c r="DG173" s="400"/>
      <c r="DH173" s="401"/>
      <c r="DI173" s="400"/>
      <c r="DJ173" s="401"/>
      <c r="DK173" s="400"/>
      <c r="DL173" s="401"/>
      <c r="DM173" s="400"/>
      <c r="DN173" s="401"/>
      <c r="DO173" s="400"/>
      <c r="DP173" s="401"/>
      <c r="DQ173" s="400"/>
      <c r="DR173" s="401"/>
      <c r="DS173" s="400"/>
      <c r="DT173" s="401"/>
      <c r="DU173" s="400"/>
      <c r="DV173" s="401"/>
      <c r="DW173" s="400"/>
      <c r="DX173" s="401"/>
      <c r="DY173" s="400"/>
      <c r="DZ173" s="401"/>
      <c r="EA173" s="400"/>
      <c r="EB173" s="401"/>
      <c r="EC173" s="400"/>
      <c r="ED173" s="401"/>
      <c r="EE173" s="400"/>
      <c r="EF173" s="401"/>
      <c r="EG173" s="400"/>
      <c r="EH173" s="401"/>
      <c r="EI173" s="400"/>
      <c r="EJ173" s="447"/>
      <c r="EK173" s="511"/>
      <c r="EL173" s="514"/>
      <c r="EM173" s="448"/>
      <c r="EN173" s="344"/>
      <c r="EO173" s="345"/>
      <c r="EP173" s="171">
        <f t="shared" si="168"/>
        <v>0</v>
      </c>
      <c r="EQ173" s="171">
        <f t="shared" si="169"/>
        <v>0</v>
      </c>
      <c r="ER173" s="171">
        <f t="shared" si="170"/>
        <v>0</v>
      </c>
      <c r="ES173" s="171">
        <f t="shared" si="171"/>
        <v>0</v>
      </c>
      <c r="ET173" s="171">
        <f t="shared" si="172"/>
        <v>0</v>
      </c>
      <c r="EU173" s="171">
        <f t="shared" si="173"/>
        <v>0</v>
      </c>
      <c r="EV173" s="172">
        <f t="shared" si="174"/>
        <v>0</v>
      </c>
      <c r="EW173" s="125"/>
      <c r="EX173" s="248">
        <f t="shared" si="206"/>
        <v>0</v>
      </c>
      <c r="EY173" s="174">
        <f>(L173*regular)+(M173*Cadeirantee)</f>
        <v>0</v>
      </c>
      <c r="EZ173" s="249">
        <f>SUMIF(FG173:GJ173,"&gt;0")</f>
        <v>0</v>
      </c>
      <c r="FA173" s="249">
        <f>SUMIF(FG173:GJ173,"&lt;0")+SUMIF(GN173:HP173,"&lt;0")</f>
        <v>0</v>
      </c>
      <c r="FB173" s="174">
        <v>0</v>
      </c>
      <c r="FC173" s="126">
        <f>N173*km*'VALORES TABELA'!$B$13</f>
        <v>0</v>
      </c>
      <c r="FD173" s="250">
        <f t="shared" si="207"/>
        <v>0</v>
      </c>
      <c r="FE173" s="105"/>
      <c r="FF173" s="108"/>
      <c r="FG173" s="108"/>
      <c r="FH173" s="108"/>
      <c r="FI173" s="108"/>
      <c r="FJ173" s="108"/>
      <c r="FK173" s="108"/>
      <c r="FL173" s="108"/>
      <c r="FM173" s="108"/>
      <c r="FN173" s="108"/>
      <c r="FO173" s="108"/>
      <c r="FP173" s="108"/>
      <c r="FQ173" s="108"/>
      <c r="FR173" s="108"/>
      <c r="FS173" s="108"/>
      <c r="FT173" s="108"/>
      <c r="FU173" s="108"/>
      <c r="FV173" s="108"/>
      <c r="FW173" s="108"/>
      <c r="FX173" s="108"/>
      <c r="FY173" s="108"/>
      <c r="FZ173" s="108"/>
      <c r="GA173" s="108"/>
      <c r="GB173" s="108"/>
      <c r="GC173" s="108"/>
      <c r="GD173" s="108"/>
      <c r="GE173" s="108"/>
      <c r="GF173" s="108"/>
      <c r="GG173" s="108"/>
      <c r="GH173" s="108"/>
      <c r="GI173" s="108"/>
      <c r="GJ173" s="108"/>
      <c r="GK173" s="251"/>
      <c r="GL173" s="103">
        <f t="shared" si="175"/>
        <v>0</v>
      </c>
      <c r="GM173" s="124"/>
      <c r="GN173" s="104"/>
      <c r="GO173" s="104"/>
      <c r="GP173" s="104"/>
      <c r="GQ173" s="104"/>
      <c r="GR173" s="104"/>
      <c r="GS173" s="104"/>
      <c r="GT173" s="104"/>
      <c r="GU173" s="104"/>
      <c r="GV173" s="104"/>
      <c r="GW173" s="104"/>
      <c r="GX173" s="104"/>
      <c r="GY173" s="104"/>
      <c r="GZ173" s="104"/>
      <c r="HA173" s="104"/>
      <c r="HB173" s="104"/>
      <c r="HC173" s="104"/>
      <c r="HD173" s="104"/>
      <c r="HE173" s="104"/>
      <c r="HF173" s="104"/>
      <c r="HG173" s="104"/>
      <c r="HH173" s="104"/>
      <c r="HI173" s="104"/>
      <c r="HJ173" s="104"/>
      <c r="HK173" s="104"/>
      <c r="HL173" s="104"/>
      <c r="HM173" s="104"/>
      <c r="HN173" s="104"/>
      <c r="HO173" s="104"/>
      <c r="HP173" s="104"/>
      <c r="HQ173" s="64"/>
      <c r="HR173" s="64"/>
      <c r="HS173" s="64"/>
      <c r="HT173" s="64"/>
      <c r="HU173" s="64"/>
      <c r="HV173" s="64"/>
      <c r="HW173" s="105"/>
      <c r="HX173" s="64"/>
      <c r="HY173" s="280">
        <f t="shared" si="208"/>
        <v>0</v>
      </c>
      <c r="HZ173" s="280">
        <f t="shared" si="209"/>
        <v>0</v>
      </c>
      <c r="IA173" s="280">
        <f t="shared" si="210"/>
        <v>0</v>
      </c>
      <c r="IB173" s="64"/>
      <c r="IC173" s="64"/>
    </row>
    <row r="174" spans="1:237" s="106" customFormat="1" ht="22.5" customHeight="1" x14ac:dyDescent="0.25">
      <c r="A174" s="368" t="s">
        <v>3327</v>
      </c>
      <c r="B174" s="369" t="s">
        <v>3328</v>
      </c>
      <c r="C174" s="375" t="s">
        <v>3194</v>
      </c>
      <c r="D174" s="371" t="s">
        <v>3329</v>
      </c>
      <c r="E174" s="371" t="s">
        <v>3330</v>
      </c>
      <c r="F174" s="376" t="s">
        <v>3181</v>
      </c>
      <c r="G174" s="376" t="s">
        <v>3182</v>
      </c>
      <c r="H174" s="373" t="s">
        <v>2831</v>
      </c>
      <c r="I174" s="374" t="s">
        <v>2831</v>
      </c>
      <c r="J174" s="421" t="s">
        <v>3189</v>
      </c>
      <c r="K174" s="423" t="s">
        <v>3187</v>
      </c>
      <c r="L174" s="329">
        <f>CONTINUA!BV174</f>
        <v>0</v>
      </c>
      <c r="M174" s="329">
        <f>CONTINUA!BW174</f>
        <v>0</v>
      </c>
      <c r="N174" s="895"/>
      <c r="O174" s="896" t="s">
        <v>3437</v>
      </c>
      <c r="P174" s="897">
        <v>0</v>
      </c>
      <c r="Q174" s="400">
        <v>19</v>
      </c>
      <c r="R174" s="401"/>
      <c r="S174" s="400"/>
      <c r="T174" s="401"/>
      <c r="U174" s="400"/>
      <c r="V174" s="401"/>
      <c r="W174" s="400"/>
      <c r="X174" s="401"/>
      <c r="Y174" s="400"/>
      <c r="Z174" s="401"/>
      <c r="AA174" s="400"/>
      <c r="AB174" s="401"/>
      <c r="AC174" s="400"/>
      <c r="AD174" s="401"/>
      <c r="AE174" s="400"/>
      <c r="AF174" s="401"/>
      <c r="AG174" s="400"/>
      <c r="AH174" s="401"/>
      <c r="AI174" s="400"/>
      <c r="AJ174" s="401"/>
      <c r="AK174" s="400"/>
      <c r="AL174" s="401"/>
      <c r="AM174" s="400"/>
      <c r="AN174" s="401"/>
      <c r="AO174" s="400"/>
      <c r="AP174" s="401"/>
      <c r="AQ174" s="400"/>
      <c r="AR174" s="401"/>
      <c r="AS174" s="400"/>
      <c r="AT174" s="401"/>
      <c r="AU174" s="400"/>
      <c r="AV174" s="401"/>
      <c r="AW174" s="400"/>
      <c r="AX174" s="401"/>
      <c r="AY174" s="400"/>
      <c r="AZ174" s="401"/>
      <c r="BA174" s="400"/>
      <c r="BB174" s="401"/>
      <c r="BC174" s="400"/>
      <c r="BD174" s="401"/>
      <c r="BE174" s="400"/>
      <c r="BF174" s="401"/>
      <c r="BG174" s="400"/>
      <c r="BH174" s="401"/>
      <c r="BI174" s="400"/>
      <c r="BJ174" s="401"/>
      <c r="BK174" s="400"/>
      <c r="BL174" s="401"/>
      <c r="BM174" s="400"/>
      <c r="BN174" s="401"/>
      <c r="BO174" s="400"/>
      <c r="BP174" s="401"/>
      <c r="BQ174" s="400"/>
      <c r="BR174" s="401"/>
      <c r="BS174" s="400"/>
      <c r="BT174" s="401"/>
      <c r="BU174" s="400"/>
      <c r="BV174" s="401"/>
      <c r="BW174" s="400"/>
      <c r="BX174" s="401"/>
      <c r="BY174" s="400"/>
      <c r="BZ174" s="401"/>
      <c r="CA174" s="400"/>
      <c r="CB174" s="401"/>
      <c r="CC174" s="400"/>
      <c r="CD174" s="401"/>
      <c r="CE174" s="400"/>
      <c r="CF174" s="401"/>
      <c r="CG174" s="400"/>
      <c r="CH174" s="401"/>
      <c r="CI174" s="400"/>
      <c r="CJ174" s="401"/>
      <c r="CK174" s="400"/>
      <c r="CL174" s="401"/>
      <c r="CM174" s="400"/>
      <c r="CN174" s="401"/>
      <c r="CO174" s="400"/>
      <c r="CP174" s="401"/>
      <c r="CQ174" s="400"/>
      <c r="CR174" s="401"/>
      <c r="CS174" s="400"/>
      <c r="CT174" s="401"/>
      <c r="CU174" s="400"/>
      <c r="CV174" s="401"/>
      <c r="CW174" s="400"/>
      <c r="CX174" s="401"/>
      <c r="CY174" s="400"/>
      <c r="CZ174" s="401"/>
      <c r="DA174" s="400"/>
      <c r="DB174" s="401"/>
      <c r="DC174" s="400"/>
      <c r="DD174" s="401"/>
      <c r="DE174" s="400"/>
      <c r="DF174" s="401"/>
      <c r="DG174" s="400"/>
      <c r="DH174" s="401"/>
      <c r="DI174" s="400"/>
      <c r="DJ174" s="401"/>
      <c r="DK174" s="400"/>
      <c r="DL174" s="401"/>
      <c r="DM174" s="400"/>
      <c r="DN174" s="401"/>
      <c r="DO174" s="400"/>
      <c r="DP174" s="401"/>
      <c r="DQ174" s="400"/>
      <c r="DR174" s="401"/>
      <c r="DS174" s="400"/>
      <c r="DT174" s="401"/>
      <c r="DU174" s="400"/>
      <c r="DV174" s="401"/>
      <c r="DW174" s="400"/>
      <c r="DX174" s="401"/>
      <c r="DY174" s="400"/>
      <c r="DZ174" s="401"/>
      <c r="EA174" s="400"/>
      <c r="EB174" s="401"/>
      <c r="EC174" s="400"/>
      <c r="ED174" s="401"/>
      <c r="EE174" s="400"/>
      <c r="EF174" s="401"/>
      <c r="EG174" s="400"/>
      <c r="EH174" s="401"/>
      <c r="EI174" s="400"/>
      <c r="EJ174" s="447"/>
      <c r="EK174" s="511"/>
      <c r="EL174" s="514"/>
      <c r="EM174" s="448"/>
      <c r="EN174" s="344"/>
      <c r="EO174" s="345"/>
      <c r="EP174" s="171">
        <f t="shared" si="168"/>
        <v>19</v>
      </c>
      <c r="EQ174" s="171">
        <f t="shared" si="169"/>
        <v>0</v>
      </c>
      <c r="ER174" s="171">
        <f t="shared" si="170"/>
        <v>0</v>
      </c>
      <c r="ES174" s="171">
        <f t="shared" si="171"/>
        <v>0</v>
      </c>
      <c r="ET174" s="171">
        <f t="shared" si="172"/>
        <v>0</v>
      </c>
      <c r="EU174" s="171">
        <f t="shared" si="173"/>
        <v>0</v>
      </c>
      <c r="EV174" s="172">
        <f t="shared" si="174"/>
        <v>19</v>
      </c>
      <c r="EW174" s="127"/>
      <c r="EX174" s="248">
        <f t="shared" si="206"/>
        <v>0</v>
      </c>
      <c r="EY174" s="174">
        <f>(L174*regular)+(M174*Cadeirantee)</f>
        <v>0</v>
      </c>
      <c r="EZ174" s="249">
        <f>SUMIF(FG174:GJ174,"&gt;0")</f>
        <v>0</v>
      </c>
      <c r="FA174" s="249">
        <f>SUMIF(FG174:GJ174,"&lt;0")+SUMIF(GN174:HP174,"&lt;0")</f>
        <v>0</v>
      </c>
      <c r="FB174" s="174">
        <v>0</v>
      </c>
      <c r="FC174" s="126">
        <f>N174*km*'VALORES TABELA'!$B$13</f>
        <v>0</v>
      </c>
      <c r="FD174" s="250">
        <f t="shared" si="207"/>
        <v>0</v>
      </c>
      <c r="FE174" s="105"/>
      <c r="FF174" s="118"/>
      <c r="FG174" s="118"/>
      <c r="FH174" s="118"/>
      <c r="FI174" s="118"/>
      <c r="FJ174" s="118"/>
      <c r="FK174" s="118"/>
      <c r="FL174" s="118"/>
      <c r="FM174" s="118"/>
      <c r="FN174" s="118"/>
      <c r="FO174" s="118"/>
      <c r="FP174" s="118"/>
      <c r="FQ174" s="118"/>
      <c r="FR174" s="118"/>
      <c r="FS174" s="118"/>
      <c r="FT174" s="118"/>
      <c r="FU174" s="118"/>
      <c r="FV174" s="118"/>
      <c r="FW174" s="118"/>
      <c r="FX174" s="118"/>
      <c r="FY174" s="118"/>
      <c r="FZ174" s="118"/>
      <c r="GA174" s="118"/>
      <c r="GB174" s="118"/>
      <c r="GC174" s="118"/>
      <c r="GD174" s="118"/>
      <c r="GE174" s="118"/>
      <c r="GF174" s="118"/>
      <c r="GG174" s="118"/>
      <c r="GH174" s="118"/>
      <c r="GI174" s="118"/>
      <c r="GJ174" s="118"/>
      <c r="GK174" s="252"/>
      <c r="GL174" s="103">
        <f t="shared" si="175"/>
        <v>0</v>
      </c>
      <c r="GM174" s="124"/>
      <c r="GN174" s="104"/>
      <c r="GO174" s="104"/>
      <c r="GP174" s="104"/>
      <c r="GQ174" s="104"/>
      <c r="GR174" s="104"/>
      <c r="GS174" s="104"/>
      <c r="GT174" s="104"/>
      <c r="GU174" s="104"/>
      <c r="GV174" s="104"/>
      <c r="GW174" s="104"/>
      <c r="GX174" s="104"/>
      <c r="GY174" s="104"/>
      <c r="GZ174" s="104"/>
      <c r="HA174" s="104"/>
      <c r="HB174" s="104"/>
      <c r="HC174" s="104"/>
      <c r="HD174" s="104"/>
      <c r="HE174" s="104"/>
      <c r="HF174" s="104"/>
      <c r="HG174" s="104"/>
      <c r="HH174" s="104"/>
      <c r="HI174" s="104"/>
      <c r="HJ174" s="104"/>
      <c r="HK174" s="104"/>
      <c r="HL174" s="104"/>
      <c r="HM174" s="104"/>
      <c r="HN174" s="104"/>
      <c r="HO174" s="104"/>
      <c r="HP174" s="104"/>
      <c r="HQ174" s="64"/>
      <c r="HR174" s="65"/>
      <c r="HS174" s="65"/>
      <c r="HT174" s="65"/>
      <c r="HU174" s="65"/>
      <c r="HV174" s="65"/>
      <c r="HW174" s="105"/>
      <c r="HX174" s="65"/>
      <c r="HY174" s="280">
        <f t="shared" si="208"/>
        <v>0</v>
      </c>
      <c r="HZ174" s="280">
        <f t="shared" si="209"/>
        <v>0</v>
      </c>
      <c r="IA174" s="280">
        <f t="shared" si="210"/>
        <v>0</v>
      </c>
      <c r="IB174" s="65"/>
      <c r="IC174" s="65"/>
    </row>
    <row r="175" spans="1:237" s="106" customFormat="1" ht="22.5" customHeight="1" thickBot="1" x14ac:dyDescent="0.3">
      <c r="A175" s="377" t="s">
        <v>3327</v>
      </c>
      <c r="B175" s="378" t="s">
        <v>3328</v>
      </c>
      <c r="C175" s="379" t="s">
        <v>3194</v>
      </c>
      <c r="D175" s="380" t="s">
        <v>3329</v>
      </c>
      <c r="E175" s="380" t="s">
        <v>3330</v>
      </c>
      <c r="F175" s="381" t="s">
        <v>3181</v>
      </c>
      <c r="G175" s="381" t="s">
        <v>3182</v>
      </c>
      <c r="H175" s="382" t="s">
        <v>2831</v>
      </c>
      <c r="I175" s="383" t="s">
        <v>2831</v>
      </c>
      <c r="J175" s="421" t="s">
        <v>3189</v>
      </c>
      <c r="K175" s="424" t="s">
        <v>60</v>
      </c>
      <c r="L175" s="329">
        <f>CONTINUA!BV175</f>
        <v>0</v>
      </c>
      <c r="M175" s="329">
        <f>CONTINUA!BW175</f>
        <v>0</v>
      </c>
      <c r="N175" s="895"/>
      <c r="O175" s="896" t="s">
        <v>3437</v>
      </c>
      <c r="P175" s="897">
        <v>0</v>
      </c>
      <c r="Q175" s="400"/>
      <c r="R175" s="401"/>
      <c r="S175" s="400"/>
      <c r="T175" s="401"/>
      <c r="U175" s="400"/>
      <c r="V175" s="401"/>
      <c r="W175" s="400"/>
      <c r="X175" s="401"/>
      <c r="Y175" s="400"/>
      <c r="Z175" s="401"/>
      <c r="AA175" s="400"/>
      <c r="AB175" s="401"/>
      <c r="AC175" s="400"/>
      <c r="AD175" s="401"/>
      <c r="AE175" s="400"/>
      <c r="AF175" s="401"/>
      <c r="AG175" s="400"/>
      <c r="AH175" s="401"/>
      <c r="AI175" s="400"/>
      <c r="AJ175" s="401"/>
      <c r="AK175" s="400"/>
      <c r="AL175" s="401"/>
      <c r="AM175" s="400"/>
      <c r="AN175" s="401"/>
      <c r="AO175" s="400"/>
      <c r="AP175" s="401"/>
      <c r="AQ175" s="400"/>
      <c r="AR175" s="401"/>
      <c r="AS175" s="400"/>
      <c r="AT175" s="401"/>
      <c r="AU175" s="400"/>
      <c r="AV175" s="401"/>
      <c r="AW175" s="400"/>
      <c r="AX175" s="401"/>
      <c r="AY175" s="400"/>
      <c r="AZ175" s="401"/>
      <c r="BA175" s="400"/>
      <c r="BB175" s="401"/>
      <c r="BC175" s="400"/>
      <c r="BD175" s="401"/>
      <c r="BE175" s="400"/>
      <c r="BF175" s="401"/>
      <c r="BG175" s="400"/>
      <c r="BH175" s="401"/>
      <c r="BI175" s="400"/>
      <c r="BJ175" s="401"/>
      <c r="BK175" s="400"/>
      <c r="BL175" s="401"/>
      <c r="BM175" s="400"/>
      <c r="BN175" s="401"/>
      <c r="BO175" s="400"/>
      <c r="BP175" s="401"/>
      <c r="BQ175" s="400"/>
      <c r="BR175" s="401"/>
      <c r="BS175" s="400"/>
      <c r="BT175" s="401"/>
      <c r="BU175" s="400"/>
      <c r="BV175" s="401"/>
      <c r="BW175" s="400"/>
      <c r="BX175" s="401"/>
      <c r="BY175" s="400"/>
      <c r="BZ175" s="401"/>
      <c r="CA175" s="400"/>
      <c r="CB175" s="401"/>
      <c r="CC175" s="400"/>
      <c r="CD175" s="401"/>
      <c r="CE175" s="400"/>
      <c r="CF175" s="401"/>
      <c r="CG175" s="400"/>
      <c r="CH175" s="401"/>
      <c r="CI175" s="400"/>
      <c r="CJ175" s="401"/>
      <c r="CK175" s="400"/>
      <c r="CL175" s="401"/>
      <c r="CM175" s="400"/>
      <c r="CN175" s="401"/>
      <c r="CO175" s="400"/>
      <c r="CP175" s="401"/>
      <c r="CQ175" s="400"/>
      <c r="CR175" s="401"/>
      <c r="CS175" s="400"/>
      <c r="CT175" s="401"/>
      <c r="CU175" s="400"/>
      <c r="CV175" s="401"/>
      <c r="CW175" s="400"/>
      <c r="CX175" s="401"/>
      <c r="CY175" s="400"/>
      <c r="CZ175" s="401"/>
      <c r="DA175" s="400"/>
      <c r="DB175" s="401"/>
      <c r="DC175" s="400"/>
      <c r="DD175" s="401"/>
      <c r="DE175" s="400"/>
      <c r="DF175" s="401"/>
      <c r="DG175" s="400"/>
      <c r="DH175" s="401"/>
      <c r="DI175" s="400"/>
      <c r="DJ175" s="401"/>
      <c r="DK175" s="400"/>
      <c r="DL175" s="401"/>
      <c r="DM175" s="400"/>
      <c r="DN175" s="401"/>
      <c r="DO175" s="400"/>
      <c r="DP175" s="401"/>
      <c r="DQ175" s="400"/>
      <c r="DR175" s="401"/>
      <c r="DS175" s="400"/>
      <c r="DT175" s="401"/>
      <c r="DU175" s="400"/>
      <c r="DV175" s="401"/>
      <c r="DW175" s="400"/>
      <c r="DX175" s="401"/>
      <c r="DY175" s="400"/>
      <c r="DZ175" s="401"/>
      <c r="EA175" s="400"/>
      <c r="EB175" s="401"/>
      <c r="EC175" s="400"/>
      <c r="ED175" s="401"/>
      <c r="EE175" s="400"/>
      <c r="EF175" s="401"/>
      <c r="EG175" s="400"/>
      <c r="EH175" s="401"/>
      <c r="EI175" s="400"/>
      <c r="EJ175" s="447"/>
      <c r="EK175" s="512"/>
      <c r="EL175" s="515"/>
      <c r="EM175" s="450"/>
      <c r="EN175" s="348"/>
      <c r="EO175" s="348"/>
      <c r="EP175" s="179">
        <f t="shared" si="168"/>
        <v>0</v>
      </c>
      <c r="EQ175" s="179">
        <f t="shared" si="169"/>
        <v>0</v>
      </c>
      <c r="ER175" s="179">
        <f t="shared" si="170"/>
        <v>0</v>
      </c>
      <c r="ES175" s="179">
        <f t="shared" si="171"/>
        <v>0</v>
      </c>
      <c r="ET175" s="179">
        <f t="shared" si="172"/>
        <v>0</v>
      </c>
      <c r="EU175" s="179">
        <f t="shared" si="173"/>
        <v>0</v>
      </c>
      <c r="EV175" s="172">
        <f t="shared" si="174"/>
        <v>0</v>
      </c>
      <c r="EW175" s="253"/>
      <c r="EX175" s="254">
        <v>0</v>
      </c>
      <c r="EY175" s="180">
        <v>0</v>
      </c>
      <c r="EZ175" s="255">
        <v>0</v>
      </c>
      <c r="FA175" s="255">
        <v>0</v>
      </c>
      <c r="FB175" s="180">
        <f>SUM(FF175:GI175)/2</f>
        <v>0</v>
      </c>
      <c r="FC175" s="256">
        <f>N175*km*'VALORES TABELA'!$B$13</f>
        <v>0</v>
      </c>
      <c r="FD175" s="250">
        <f t="shared" si="207"/>
        <v>0</v>
      </c>
      <c r="FE175" s="257"/>
      <c r="FF175" s="181">
        <f>((Q175+S175)*Percapita)+((R175+T175)*Cadeirante)</f>
        <v>0</v>
      </c>
      <c r="FG175" s="181">
        <f>((U175+W175)*Percapita/30*FG$4)+((V175+X175)*Cadeirante/30*FG$4)</f>
        <v>0</v>
      </c>
      <c r="FH175" s="181">
        <f>((Y175+AA175)*Percapita/30*FH$4)+((Z175+AB175)*Cadeirante/30*FH$4)</f>
        <v>0</v>
      </c>
      <c r="FI175" s="181">
        <f>((AC175+AE175)*Percapita/30*FI$4)+((AD175+AF175)*Cadeirante/30*FI$4)</f>
        <v>0</v>
      </c>
      <c r="FJ175" s="181">
        <f>((AG175+AI175)*Percapita/30*FJ$4)+((AH175+AJ175)*Cadeirante/30*FJ$4)</f>
        <v>0</v>
      </c>
      <c r="FK175" s="181">
        <f>((AK175+AM175)*Percapita/30*FK$4)+((AL175+AN175)*Cadeirante/30*FK$4)</f>
        <v>0</v>
      </c>
      <c r="FL175" s="181">
        <f>((AO175+AQ175)*Percapita/30*FL$4)+((AP175+AR175)*Cadeirante/30*FL$4)</f>
        <v>0</v>
      </c>
      <c r="FM175" s="181">
        <f>((AS175+AU175)*Percapita/30*FM$4)+((AT175+AV175)*Cadeirante/30*FM$4)</f>
        <v>0</v>
      </c>
      <c r="FN175" s="181">
        <f>((AW175+AY175)*Percapita/30*FN$4)+((AX175+AZ175)*Cadeirante/30*FN$4)</f>
        <v>0</v>
      </c>
      <c r="FO175" s="181">
        <f>((BA175+BC175)*Percapita/30*FO$4)+((BB175+BD175)*Cadeirante/30*FO$4)</f>
        <v>0</v>
      </c>
      <c r="FP175" s="181">
        <f>((BE175+BG175)*Percapita/30*FP$4)+((BF175+BH175)*Cadeirante/30*FP$4)</f>
        <v>0</v>
      </c>
      <c r="FQ175" s="181">
        <f>((BI175+BK175)*Percapita/30*FQ$4)+((BJ175+BL175)*Cadeirante/30*FQ$4)</f>
        <v>0</v>
      </c>
      <c r="FR175" s="181">
        <f>((BM175+BO175)*Percapita/30*FR$4)+((BN175+BP175)*Cadeirante/30*FR$4)</f>
        <v>0</v>
      </c>
      <c r="FS175" s="181">
        <f>((BQ175+BS175)*Percapita/30*FS$4)+((BR175+BT175)*Cadeirante/30*FS$4)</f>
        <v>0</v>
      </c>
      <c r="FT175" s="181">
        <f>((BU175+BW175)*Percapita/30*FT$4)+((BV175+BX175)*Cadeirante/30*FT$4)</f>
        <v>0</v>
      </c>
      <c r="FU175" s="181">
        <f>((BY175+CA175)*Percapita/30*FU$4)+((BZ175+CB175)*Cadeirante/30*FU$4)</f>
        <v>0</v>
      </c>
      <c r="FV175" s="181">
        <f>((CC175+CE175)*Percapita/30*FV$4)+((CD175+CF175)*Cadeirante/30*FV$4)</f>
        <v>0</v>
      </c>
      <c r="FW175" s="181">
        <f>((CG175+CI175)*Percapita/30*FW$4)+((CI175+CK175)*Cadeirante/30*FW$4)</f>
        <v>0</v>
      </c>
      <c r="FX175" s="181">
        <f>((CK175+CM175)*Percapita/30*FX$4)+((CL175+CN175)*Cadeirante/30*FX$4)</f>
        <v>0</v>
      </c>
      <c r="FY175" s="181">
        <f>((CO175+CQ175)*Percapita/30*FY$4)+((CP175+CR175)*Cadeirante/30*FY$4)</f>
        <v>0</v>
      </c>
      <c r="FZ175" s="181">
        <f>((CS175+CU175)*Percapita/30*FZ$4)+((CT175+CV175)*Cadeirante/30*FZ$4)</f>
        <v>0</v>
      </c>
      <c r="GA175" s="181">
        <f>((CW175+CY175)*Percapita/30*GA$4)+((CX175+CZ175)*Cadeirante/30*GA$4)</f>
        <v>0</v>
      </c>
      <c r="GB175" s="181">
        <f>((DA175+DC175)*Percapita/30*GB$4)+((DB175+DD175)*Cadeirante/30*GB$4)</f>
        <v>0</v>
      </c>
      <c r="GC175" s="181">
        <f>((DE175+DG175)*Percapita/30*GC$4)+((DF175+DH175)*Cadeirante/30*GC$4)</f>
        <v>0</v>
      </c>
      <c r="GD175" s="181">
        <f>((DI175+DK175)*Percapita/30*GD$4)+((DJ175+DL175)*Cadeirante/30*GD$4)</f>
        <v>0</v>
      </c>
      <c r="GE175" s="181">
        <f>((DM175+DO175)*Percapita/30*GE$4)+((DN175+DP175)*Cadeirante/30*GE$4)</f>
        <v>0</v>
      </c>
      <c r="GF175" s="181">
        <f>((DQ175+DS175)*Percapita/30*GF$4)+((DR175+DT175)*Cadeirante/30*GF$4)</f>
        <v>0</v>
      </c>
      <c r="GG175" s="181">
        <f>((DU175+DW175)*Percapita/30*GG$4)+((DV175+DX175)*Cadeirante/30*GG$4)</f>
        <v>0</v>
      </c>
      <c r="GH175" s="181">
        <f>((DY175+EA175)*Percapita/30*GH$4)+((DZ175+EB175)*Cadeirante/30*GH$4)</f>
        <v>0</v>
      </c>
      <c r="GI175" s="181">
        <f>((EC175+EE175)*Percapita/30*GI$4)+((ED175+EF175)*Cadeirante/30*GI$4)</f>
        <v>0</v>
      </c>
      <c r="GJ175" s="181">
        <f>((EG175+EI175)*Percapita)+((EH175+EJ175)*Cadeirante)</f>
        <v>0</v>
      </c>
      <c r="GK175" s="258"/>
      <c r="GL175" s="103">
        <f t="shared" si="175"/>
        <v>0</v>
      </c>
      <c r="GM175" s="124"/>
      <c r="GN175" s="182"/>
      <c r="GO175" s="182"/>
      <c r="GP175" s="182"/>
      <c r="GQ175" s="182"/>
      <c r="GR175" s="182"/>
      <c r="GS175" s="182"/>
      <c r="GT175" s="182"/>
      <c r="GU175" s="182"/>
      <c r="GV175" s="182"/>
      <c r="GW175" s="182"/>
      <c r="GX175" s="182"/>
      <c r="GY175" s="182"/>
      <c r="GZ175" s="182"/>
      <c r="HA175" s="182"/>
      <c r="HB175" s="182"/>
      <c r="HC175" s="182"/>
      <c r="HD175" s="182"/>
      <c r="HE175" s="182"/>
      <c r="HF175" s="182"/>
      <c r="HG175" s="182"/>
      <c r="HH175" s="182"/>
      <c r="HI175" s="182"/>
      <c r="HJ175" s="182"/>
      <c r="HK175" s="182"/>
      <c r="HL175" s="182"/>
      <c r="HM175" s="182"/>
      <c r="HN175" s="182"/>
      <c r="HO175" s="182"/>
      <c r="HP175" s="259"/>
      <c r="HQ175" s="64"/>
      <c r="HW175" s="257"/>
      <c r="HY175" s="280">
        <f t="shared" si="208"/>
        <v>0</v>
      </c>
      <c r="HZ175" s="280">
        <f t="shared" si="209"/>
        <v>0</v>
      </c>
      <c r="IA175" s="280">
        <f t="shared" si="210"/>
        <v>0</v>
      </c>
    </row>
    <row r="176" spans="1:237" s="106" customFormat="1" ht="22.5" customHeight="1" x14ac:dyDescent="0.25">
      <c r="A176" t="s">
        <v>3331</v>
      </c>
      <c r="B176" s="522" t="s">
        <v>3332</v>
      </c>
      <c r="C176" s="523">
        <v>4</v>
      </c>
      <c r="D176" s="524" t="s">
        <v>3333</v>
      </c>
      <c r="E176" s="524" t="s">
        <v>3334</v>
      </c>
      <c r="F176" s="525" t="s">
        <v>3181</v>
      </c>
      <c r="G176" s="525" t="s">
        <v>3182</v>
      </c>
      <c r="H176" s="350" t="s">
        <v>2832</v>
      </c>
      <c r="I176" s="351" t="s">
        <v>2832</v>
      </c>
      <c r="J176" s="409" t="s">
        <v>3183</v>
      </c>
      <c r="K176" s="410" t="s">
        <v>3184</v>
      </c>
      <c r="L176" s="329">
        <f>CONTINUA!BV176</f>
        <v>0</v>
      </c>
      <c r="M176" s="329">
        <f>CONTINUA!BW176</f>
        <v>0</v>
      </c>
      <c r="N176" s="895"/>
      <c r="O176" s="896" t="s">
        <v>3438</v>
      </c>
      <c r="P176" s="897">
        <v>0</v>
      </c>
      <c r="Q176" s="400"/>
      <c r="R176" s="401"/>
      <c r="S176" s="400"/>
      <c r="T176" s="401"/>
      <c r="U176" s="400"/>
      <c r="V176" s="401"/>
      <c r="W176" s="400"/>
      <c r="X176" s="401"/>
      <c r="Y176" s="400"/>
      <c r="Z176" s="401"/>
      <c r="AA176" s="400"/>
      <c r="AB176" s="401"/>
      <c r="AC176" s="400"/>
      <c r="AD176" s="401"/>
      <c r="AE176" s="400"/>
      <c r="AF176" s="401"/>
      <c r="AG176" s="400"/>
      <c r="AH176" s="401"/>
      <c r="AI176" s="400"/>
      <c r="AJ176" s="401"/>
      <c r="AK176" s="400"/>
      <c r="AL176" s="401"/>
      <c r="AM176" s="400"/>
      <c r="AN176" s="401"/>
      <c r="AO176" s="400"/>
      <c r="AP176" s="401"/>
      <c r="AQ176" s="400"/>
      <c r="AR176" s="401"/>
      <c r="AS176" s="400"/>
      <c r="AT176" s="401"/>
      <c r="AU176" s="400"/>
      <c r="AV176" s="401"/>
      <c r="AW176" s="400"/>
      <c r="AX176" s="401"/>
      <c r="AY176" s="400"/>
      <c r="AZ176" s="401"/>
      <c r="BA176" s="400"/>
      <c r="BB176" s="401"/>
      <c r="BC176" s="400"/>
      <c r="BD176" s="401"/>
      <c r="BE176" s="400"/>
      <c r="BF176" s="401"/>
      <c r="BG176" s="400"/>
      <c r="BH176" s="401"/>
      <c r="BI176" s="400"/>
      <c r="BJ176" s="401"/>
      <c r="BK176" s="400"/>
      <c r="BL176" s="401"/>
      <c r="BM176" s="400"/>
      <c r="BN176" s="401"/>
      <c r="BO176" s="400"/>
      <c r="BP176" s="401"/>
      <c r="BQ176" s="400"/>
      <c r="BR176" s="401"/>
      <c r="BS176" s="400"/>
      <c r="BT176" s="401"/>
      <c r="BU176" s="400"/>
      <c r="BV176" s="401"/>
      <c r="BW176" s="400"/>
      <c r="BX176" s="401"/>
      <c r="BY176" s="400"/>
      <c r="BZ176" s="401"/>
      <c r="CA176" s="400"/>
      <c r="CB176" s="401"/>
      <c r="CC176" s="400"/>
      <c r="CD176" s="401"/>
      <c r="CE176" s="400"/>
      <c r="CF176" s="401"/>
      <c r="CG176" s="400"/>
      <c r="CH176" s="401"/>
      <c r="CI176" s="400"/>
      <c r="CJ176" s="401"/>
      <c r="CK176" s="400"/>
      <c r="CL176" s="401"/>
      <c r="CM176" s="400"/>
      <c r="CN176" s="401"/>
      <c r="CO176" s="400"/>
      <c r="CP176" s="401"/>
      <c r="CQ176" s="400"/>
      <c r="CR176" s="401"/>
      <c r="CS176" s="400"/>
      <c r="CT176" s="401"/>
      <c r="CU176" s="400"/>
      <c r="CV176" s="401"/>
      <c r="CW176" s="400"/>
      <c r="CX176" s="401"/>
      <c r="CY176" s="400"/>
      <c r="CZ176" s="401"/>
      <c r="DA176" s="400"/>
      <c r="DB176" s="401"/>
      <c r="DC176" s="400"/>
      <c r="DD176" s="401"/>
      <c r="DE176" s="400"/>
      <c r="DF176" s="401"/>
      <c r="DG176" s="400"/>
      <c r="DH176" s="401"/>
      <c r="DI176" s="400"/>
      <c r="DJ176" s="401"/>
      <c r="DK176" s="400"/>
      <c r="DL176" s="401"/>
      <c r="DM176" s="400"/>
      <c r="DN176" s="401"/>
      <c r="DO176" s="400"/>
      <c r="DP176" s="401"/>
      <c r="DQ176" s="400"/>
      <c r="DR176" s="401"/>
      <c r="DS176" s="400"/>
      <c r="DT176" s="401"/>
      <c r="DU176" s="400"/>
      <c r="DV176" s="401"/>
      <c r="DW176" s="400"/>
      <c r="DX176" s="401"/>
      <c r="DY176" s="400"/>
      <c r="DZ176" s="401"/>
      <c r="EA176" s="400"/>
      <c r="EB176" s="401"/>
      <c r="EC176" s="400"/>
      <c r="ED176" s="401"/>
      <c r="EE176" s="400"/>
      <c r="EF176" s="401"/>
      <c r="EG176" s="400"/>
      <c r="EH176" s="401"/>
      <c r="EI176" s="400"/>
      <c r="EJ176" s="447"/>
      <c r="EK176" s="510"/>
      <c r="EL176" s="513"/>
      <c r="EM176" s="520"/>
      <c r="EN176" s="520"/>
      <c r="EO176" s="520"/>
      <c r="EP176" s="171">
        <f t="shared" si="168"/>
        <v>0</v>
      </c>
      <c r="EQ176" s="171">
        <f t="shared" si="169"/>
        <v>0</v>
      </c>
      <c r="ER176" s="171">
        <f t="shared" si="170"/>
        <v>0</v>
      </c>
      <c r="ES176" s="171">
        <f t="shared" si="171"/>
        <v>0</v>
      </c>
      <c r="ET176" s="171">
        <f t="shared" si="172"/>
        <v>0</v>
      </c>
      <c r="EU176" s="171">
        <f t="shared" si="173"/>
        <v>0</v>
      </c>
      <c r="EV176" s="172">
        <f t="shared" si="174"/>
        <v>0</v>
      </c>
      <c r="EW176" s="367">
        <f>IF(C176=4,IF(MAX(Q176:EJ178)&gt;0,(Especiall/30*(IF(($G176-$F176)=($G$5-$F$5),30,IF(DAY($G176)=31,($G176-$F176),($G176-$F176)+1)))),0),0)</f>
        <v>11465.63</v>
      </c>
      <c r="EX176" s="248">
        <f t="shared" ref="EX176:EX179" si="211">FF176</f>
        <v>4237.5300000000007</v>
      </c>
      <c r="EY176" s="174">
        <f>(L176*regular)+(M176*Cadeirantee)</f>
        <v>0</v>
      </c>
      <c r="EZ176" s="249">
        <f>SUMIF(FG176:GJ176,"&gt;0")</f>
        <v>0</v>
      </c>
      <c r="FA176" s="249">
        <f>SUMIF(FG176:GJ176,"&lt;0")+SUMIF(GN176:HP176,"&lt;0")</f>
        <v>0</v>
      </c>
      <c r="FB176" s="174">
        <v>0</v>
      </c>
      <c r="FC176" s="175">
        <f>N176*km*'VALORES TABELA'!$B$13</f>
        <v>0</v>
      </c>
      <c r="FD176" s="250">
        <f>GL176</f>
        <v>0</v>
      </c>
      <c r="FE176" s="176">
        <f>(EW176+EW177+EW178+EW179+EX176+EX177+EX178+EX179+EY176+EY177+EY178+EY179+EY180+EZ176+EZ177+EZ178+EZ179+FA176+FA177+FA178+FA179+FC176+FC177+FC178+FC179+HY176-HZ176-IA176+FD176+FD177+FD178+FD179+FB180)</f>
        <v>15703.16</v>
      </c>
      <c r="FF176" s="177">
        <f>IF(C176=4,SUM(Q176+Q177+Q178+S176+S177+S178)*Percapita/30*FF$4+(R176+R177+R178+T176+T177+T178)*Cadeirante/30*FF$4,IF(C176=3,IF(Q179+S179=10,Fixo/30*FF$4+(Q176+Q177+Q178+S176+S177+S178)*Percapita/30*FF$4+(R179+T179)*Cadeirante/30*FF$4,IF(Q179+S179&lt;=9,(Q179+S179)*Crechee/30*FF$4)+(R179+T179)*Cadeirante/30*FF$4+(Q176+Q177+Q178+S176+S177+S178)*Percapita/30*FF$4)+IF(Q179+S179&gt;=11,Fixo/30*FF$4+(Q179+S179-10)*Crechee/30*FF$4,0),IF(C176=2,IF(R176+R177+R178+R179+T176+T177+T178+T179=1,Cadeirante/30*FF$4,IF(R176+R177+R178+R179+T176+T177+T178+T179=2,Fixo/30*FF$4,IF(R176+R177+R178+R179+T176+T177+T178+T179&gt;2,Fixo/30*FF$4+(R176+R177+R178+R179+T176+T177+T178+T179-2)*Cadeirante/30*FF$4)))+(Q176+Q177+Q178+S176+S177+S178)*Percapita/30*FF$4+(Q179+S179)*Crechee/30*FF$4,IF(C176=1,IF(Q176+Q177+Q178+R176+R177+R178+S176+S177+S178+T176+T177+T178&lt;=15,(Q176+Q177+Q178+S176+S177+S178)*Percapita/30*FF$4,IF(Q176+Q177+Q178+R176+R177+R178+S176+S177+S178+T176+T177+T178&gt;=16,Fixo/30*FF$4+(Q176+Q177+Q178+R176+R177+R178+S176+S177+S178+T176+T177-16)*Percapita/30*FF$4))))))</f>
        <v>4237.5300000000007</v>
      </c>
      <c r="FG176" s="177">
        <f>IF(C176=4,SUM(U176+U177+U178+W176+W177+W178)*Percapita/30*FG$4+(V176+V177+V178+X176+X177+X178)*Cadeirante/30*FG$4,IF(C176=3,IF(U179+W179=10,Fixo/30*FG$4+(U176+U177+U178+W176+W177+W178)*Percapita/30*FG$4+(V179+X179)*Cadeirante/30*FG$4,IF(U179+W179&lt;=9,(U179+W179)*Crechee/30*FG$4)+(V179+X179)*Cadeirante/30*FG$4+(U176+U177+U178+W176+W177+W178)*Percapita/30*FG$4)+IF(U179+W179&gt;=11,Fixo/30*FG$4+(U179+W179-10)*Crechee/30*FG$4,0),IF(C176=2,IF(V176+V177+V178+V179+X176+X177+X178+X179=1,Cadeirante/30*FG$4,IF(V176+V177+V178+V179+X176+X177+X178+X179=2,Fixo/30*FG$4,IF(V176+V177+V178+V179+X176+X177+X178+X179&gt;2,Fixo/30*FG$4+(V176+V177+V178+V179+X176+X177+X178+X179-2)*Cadeirante/30*FG$4)))+(U176+U177+U178+W176+W177+W178)*Percapita/30*FG$4+(U179+W179)*Crechee/30*FG$4,IF(C176=1,IF(U176+U177+U178+V176+V177+V178+W176+W177+W178+X176+X177+X178&lt;=15,(U176+U177+U178+W176+W177+W178)*Percapita/30*FG$4,IF(U176+U177+U178+V176+V177+V178+W176+W177+W178+X176+X177+X178&gt;=16,Fixo/30*FG$4+(U176+U177+U178+V176+V177+V178+W176+W177+W178+X176+X177-16)*Percapita/30*FG$4))))))</f>
        <v>0</v>
      </c>
      <c r="FH176" s="177">
        <f>IF(C176=4,SUM(Y176+Y177+Y178+AA176+AA177+AA178)*Percapita/30*FH$4+(Z176+Z177+Z178+AB176+AB177+AB178)*Cadeirante/30*FH$4,IF(C176=3,IF(Y179+AA179=10,Fixo/30*FH$4+(Y176+Y177+Y178+AA176+AA177+AA178)*Percapita/30*FH$4+(Z179+AB179)*Cadeirante/30*FH$4,IF(Y179+AA179&lt;=9,(Y179+AA179)*Crechee/30*FH$4)+(Z179+AB179)*Cadeirante/30*FH$4+(Y176+Y177+Y178+AA176+AA177+AA178)*Percapita/30*FH$4)+IF(Y179+AA179&gt;=11,Fixo/30*FH$4+(Y179+AA179-10)*Crechee/30*FH$4,0),IF(C176=2,IF(Z176+Z177+Z178+Z179+AB176+AB177+AB178+AB179=1,Cadeirante/30*FH$4,IF(Z176+Z177+Z178+Z179+AB176+AB177+AB178+AB179=2,Fixo/30*FH$4,IF(Z176+Z177+Z178+Z179+AB176+AB177+AB178+AB179&gt;2,Fixo/30*FH$4+(Z176+Z177+Z178+Z179+AB176+AB177+AB178+AB179-2)*Cadeirante/30*FH$4)))+(Y176+Y177+Y178+AA176+AA177+AA178)*Percapita/30*FH$4+(Y179+AA179)*Crechee/30*FH$4,IF(C176=1,IF(Y176+Y177+Y178+Z176+Z177+Z178+AA176+AA177+AA178+AB176+AB177+AB178&lt;=15,(Y176+Y177+Y178+AA176+AA177+AA178)*Percapita/30*FH$4,IF(Y176+Y177+Y178+Z176+Z177+Z178+AA176+AA177+AA178+AB176+AB177+AB178&gt;=16,Fixo/30*FH$4+(Y176+Y177+Y178+Z176+Z177+Z178+AA176+AA177+AA178+AB176+AB177-16)*Percapita/30*FH$4))))))</f>
        <v>0</v>
      </c>
      <c r="FI176" s="177">
        <f>IF(C176=4,SUM(AC176+AC177+AC178+AE176+AE177+AE178)*Percapita/30*FI$4+(AD176+AD177+AD178+AF176+AF177+AF178)*Cadeirante/30*FI$4,IF(C176=3,IF(AC179+AE179=10,Fixo/30*FI$4+(AC176+AC177+AC178+AE176+AE177+AE178)*Percapita/30*FI$4+(AD179+AF179)*Cadeirante/30*FI$4,IF(AC179+AE179&lt;=9,(AC179+AE179)*Crechee/30*FI$4)+(AD179+AF179)*Cadeirante/30*FI$4+(AC176+AC177+AC178+AE176+AE177+AE178)*Percapita/30*FI$4)+IF(AC179+AE179&gt;=11,Fixo/30*FI$4+(AC179+AE179-10)*Crechee/30*FI$4,0),IF(C176=2,IF(AD176+AD177+AD178+AD179+AF176+AF177+AF178+AF179=1,Cadeirante/30*FI$4,IF(AD176+AD177+AD178+AD179+AF176+AF177+AF178+AF179=2,Fixo/30*FI$4,IF(AD176+AD177+AD178+AD179+AF176+AF177+AF178+AF179&gt;2,Fixo/30*FI$4+(AD176+AD177+AD178+AD179+AF176+AF177+AF178+AF179-2)*Cadeirante/30*FI$4)))+(AC176+AC177+AC178+AE176+AE177+AE178)*Percapita/30*FI$4+(AC179+AE179)*Crechee/30*FI$4,IF(C176=1,IF(AC176+AC177+AC178+AD176+AD177+AD178+AE176+AE177+AE178+AF176+AF177+AF178&lt;=15,(AC176+AC177+AC178+AE176+AE177+AE178)*Percapita/30*FI$4,IF(AC176+AC177+AC178+AD176+AD177+AD178+AE176+AE177+AE178+AF176+AF177+AF178&gt;=16,Fixo/30*FI$4+(AC176+AC177+AC178+AD176+AD177+AD178+AE176+AE177+AE178+AF176+AF177-16)*Percapita/30*FI$4))))))</f>
        <v>0</v>
      </c>
      <c r="FJ176" s="177">
        <f>IF(C176=4,SUM(AG176+AG177+AG178+AI176+AI177+AI178)*Percapita/30*FJ$4+(AH176+AH177+AH178+AJ176+AJ177+AJ178)*Cadeirante/30*FJ$4,IF(C176=3,IF(AG179+AI179=10,Fixo/30*FJ$4+(AG176+AG177+AG178+AI176+AI177+AI178)*Percapita/30*FJ$4+(AH179+AJ179)*Cadeirante/30*FJ$4,IF(AG179+AI179&lt;=9,(AG179+AI179)*Crechee/30*FJ$4)+(AH179+AJ179)*Cadeirante/30*FJ$4+(AG176+AG177+AG178+AI176+AI177+AI178)*Percapita/30*FJ$4)+IF(AG179+AI179&gt;=11,Fixo/30*FJ$4+(AG179+AI179-10)*Crechee/30*FJ$4,0),IF(C176=2,IF(AH176+AH177+AH178+AH179+AJ176+AJ177+AJ178+AJ179=1,Cadeirante/30*FJ$4,IF(AH176+AH177+AH178+AH179+AJ176+AJ177+AJ178+AJ179=2,Fixo/30*FJ$4,IF(AH176+AH177+AH178+AH179+AJ176+AJ177+AJ178+AJ179&gt;2,Fixo/30*FJ$4+(AH176+AH177+AH178+AH179+AJ176+AJ177+AJ178+AJ179-2)*Cadeirante/30*FJ$4)))+(AG176+AG177+AG178+AI176+AI177+AI178)*Percapita/30*FJ$4+(AG179+AI179)*Crechee/30*FJ$4,IF(C176=1,IF(AG176+AG177+AG178+AH176+AH177+AH178+AI176+AI177+AI178+AJ176+AJ177+AJ178&lt;=15,(AG176+AG177+AG178+AI176+AI177+AI178)*Percapita/30*FJ$4,IF(AG176+AG177+AG178+AH176+AH177+AH178+AI176+AI177+AI178+AJ176+AJ177+AJ178&gt;=16,Fixo/30*FJ$4+(AG176+AG177+AG178+AH176+AH177+AH178+AI176+AI177+AI178+AJ176+AJ177-16)*Percapita/30*FJ$4))))))</f>
        <v>0</v>
      </c>
      <c r="FK176" s="177">
        <f>IF(C176=4,SUM(AK176+AK177+AK178+AM176+AM177+AM178)*Percapita/30*FK$4+(AL176+AL177+AL178+AN176+AN177+AN178)*Cadeirante/30*FK$4,IF(C176=3,IF(AK179+AM179=10,Fixo/30*FK$4+(AK176+AK177+AK178+AM176+AM177+AM178)*Percapita/30*FK$4+(AL179+AN179)*Cadeirante/30*FK$4,IF(AK179+AM179&lt;=9,(AK179+AM179)*Crechee/30*FK$4)+(AL179+AN179)*Cadeirante/30*FK$4+(AK176+AK177+AK178+AM176+AM177+AM178)*Percapita/30*FK$4)+IF(AK179+AM179&gt;=11,Fixo/30*FK$4+(AK179+AM179-10)*Crechee/30*FK$4,0),IF(C176=2,IF(AL176+AL177+AL178+AL179+AN176+AN177+AN178+AN179=1,Cadeirante/30*FK$4,IF(AL176+AL177+AL178+AL179+AN176+AN177+AN178+AN179=2,Fixo/30*FK$4,IF(AL176+AL177+AL178+AL179+AN176+AN177+AN178+AN179&gt;2,Fixo/30*FK$4+(AL176+AL177+AL178+AL179+AN176+AN177+AN178+AN179-2)*Cadeirante/30*FK$4)))+(AK176+AK177+AK178+AM176+AM177+AM178)*Percapita/30*FK$4+(AK179+AM179)*Crechee/30*FK$4,IF(C176=1,IF(AK176+AK177+AK178+AL176+AL177+AL178+AM176+AM177+AM178+AN176+AN177+AN178&lt;=15,(AK176+AK177+AK178+AM176+AM177+AM178)*Percapita/30*FK$4,IF(AK176+AK177+AK178+AL176+AL177+AL178+AM176+AM177+AM178+AN176+AN177+AN178&gt;=16,Fixo/30*FK$4+(AK176+AK177+AK178+AL176+AL177+AL178+AM176+AM177+AM178+AN176+AN177-16)*Percapita/30*FK$4))))))</f>
        <v>0</v>
      </c>
      <c r="FL176" s="177">
        <f>IF(C176=4,SUM(AO176+AO177+AO178+AQ176+AQ177+AQ178)*Percapita/30*FL$4+(AP176+AP177+AP178+AR176+AR177+AR178)*Cadeirante/30*FL$4,IF(C176=3,IF(AO179+AQ179=10,Fixo/30*FL$4+(AO176+AO177+AO178+AQ176+AQ177+AQ178)*Percapita/30*FL$4+(AP179+AR179)*Cadeirante/30*FL$4,IF(AO179+AQ179&lt;=9,(AO179+AQ179)*Crechee/30*FL$4)+(AP179+AR179)*Cadeirante/30*FL$4+(AO176+AO177+AO178+AQ176+AQ177+AQ178)*Percapita/30*FL$4)+IF(AO179+AQ179&gt;=11,Fixo/30*FL$4+(AO179+AQ179-10)*Crechee/30*FL$4,0),IF(C176=2,IF(AP176+AP177+AP178+AP179+AR176+AR177+AR178+AR179=1,Cadeirante/30*FL$4,IF(AP176+AP177+AP178+AP179+AR176+AR177+AR178+AR179=2,Fixo/30*FL$4,IF(AP176+AP177+AP178+AP179+AR176+AR177+AR178+AR179&gt;2,Fixo/30*FL$4+(AP176+AP177+AP178+AP179+AR176+AR177+AR178+AR179-2)*Cadeirante/30*FL$4)))+(AO176+AO177+AO178+AQ176+AQ177+AQ178)*Percapita/30*FL$4+(AO179+AQ179)*Crechee/30*FL$4,IF(C176=1,IF(AO176+AO177+AO178+AP176+AP177+AP178+AQ176+AQ177+AQ178+AR176+AR177+AR178&lt;=15,(AO176+AO177+AO178+AQ176+AQ177+AQ178)*Percapita/30*FL$4,IF(AO176+AO177+AO178+AP176+AP177+AP178+AQ176+AQ177+AQ178+AR176+AR177+AR178&gt;=16,Fixo/30*FL$4+(AO176+AO177+AO178+AP176+AP177+AP178+AQ176+AQ177+AQ178+AR176+AR177-16)*Percapita/30*FL$4))))))</f>
        <v>0</v>
      </c>
      <c r="FM176" s="177">
        <f>IF(C176=4,SUM(AS176+AS177+AS178+AU176+AU177+AU178)*Percapita/30*FM$4+(AT176+AT177+AT178+AV176+AV177+AV178)*Cadeirante/30*FM$4,IF(C176=3,IF(AS179+AU179=10,Fixo/30*FM$4+(AS176+AS177+AS178+AU176+AU177+AU178)*Percapita/30*FM$4+(AT179+AV179)*Cadeirante/30*FM$4,IF(AS179+AU179&lt;=9,(AS179+AU179)*Crechee/30*FM$4)+(AT179+AV179)*Cadeirante/30*FM$4+(AS176+AS177+AS178+AU176+AU177+AU178)*Percapita/30*FM$4)+IF(AS179+AU179&gt;=11,Fixo/30*FM$4+(AS179+AU179-10)*Crechee/30*FM$4,0),IF(C176=2,IF(AT176+AT177+AT178+AT179+AV176+AV177+AV178+AV179=1,Cadeirante/30*FM$4,IF(AT176+AT177+AT178+AT179+AV176+AV177+AV178+AV179=2,Fixo/30*FM$4,IF(AT176+AT177+AT178+AT179+AV176+AV177+AV178+AV179&gt;2,Fixo/30*FM$4+(AT176+AT177+AT178+AT179+AV176+AV177+AV178+AV179-2)*Cadeirante/30*FM$4)))+(AS176+AS177+AS178+AU176+AU177+AU178)*Percapita/30*FM$4+(AS179+AU179)*Crechee/30*FM$4,IF(C176=1,IF(AS176+AS177+AS178+AT176+AT177+AT178+AU176+AU177+AU178+AV176+AV177+AV178&lt;=15,(AS176+AS177+AS178+AU176+AU177+AU178)*Percapita/30*FM$4,IF(AS176+AS177+AS178+AT176+AT177+AT178+AU176+AU177+AU178+AV176+AV177+AV178&gt;=16,Fixo/30*FM$4+(AS176+AS177+AS178+AT176+AT177+AT178+AU176+AU177+AU178+AV176+AV177-16)*Percapita/30*FM$4))))))</f>
        <v>0</v>
      </c>
      <c r="FN176" s="177">
        <f>IF(C176=4,SUM(AW176+AW177+AW178+AY176+AY177+AY178)*Percapita/30*FN$4+(AX176+AX177+AX178+AZ176+AZ177+AZ178)*Cadeirante/30*FN$4,IF(C176=3,IF(AW179+AY179=10,Fixo/30*FN$4+(AW176+AW177+AW178+AY176+AY177+AY178)*Percapita/30*FN$4+(AX179+AZ179)*Cadeirante/30*FN$4,IF(AW179+AY179&lt;=9,(AW179+AY179)*Crechee/30*FN$4)+(AX179+AZ179)*Cadeirante/30*FN$4+(AW176+AW177+AW178+AY176+AY177+AY178)*Percapita/30*FN$4)+IF(AW179+AY179&gt;=11,Fixo/30*FN$4+(AW179+AY179-10)*Crechee/30*FN$4,0),IF(C176=2,IF(AX176+AX177+AX178+AX179+AZ176+AZ177+AZ178+AZ179=1,Cadeirante/30*FN$4,IF(AX176+AX177+AX178+AX179+AZ176+AZ177+AZ178+AZ179=2,Fixo/30*FN$4,IF(AX176+AX177+AX178+AX179+AZ176+AZ177+AZ178+AZ179&gt;2,Fixo/30*FN$4+(AX176+AX177+AX178+AX179+AZ176+AZ177+AZ178+AZ179-2)*Cadeirante/30*FN$4)))+(AW176+AW177+AW178+AY176+AY177+AY178)*Percapita/30*FN$4+(AW179+AY179)*Crechee/30*FN$4,IF(C176=1,IF(AW176+AW177+AW178+AX176+AX177+AX178+AY176+AY177+AY178+AZ176+AZ177+AZ178&lt;=15,(AW176+AW177+AW178+AY176+AY177+AY178)*Percapita/30*FN$4,IF(AW176+AW177+AW178+AX176+AX177+AX178+AY176+AY177+AY178+AZ176+AZ177+AZ178&gt;=16,Fixo/30*FN$4+(AW176+AW177+AW178+AX176+AX177+AX178+AY176+AY177+AY178+AZ176+AZ177-16)*Percapita/30*FN$4))))))</f>
        <v>0</v>
      </c>
      <c r="FO176" s="177">
        <f>IF(C176=4,SUM(BA176+BA177+BA178+BC176+BC177+BC178)*Percapita/30*FO$4+(BB176+BB177+BB178+BD176+BD177+BD178)*Cadeirante/30*FO$4,IF(C176=3,IF(BA179+BC179=10,Fixo/30*FO$4+(BA176+BA177+BA178+BC176+BC177+BC178)*Percapita/30*FO$4+(BB179+BD179)*Cadeirante/30*FO$4,IF(BA179+BC179&lt;=9,(BA179+BC179)*Crechee/30*FO$4)+(BB179+BD179)*Cadeirante/30*FO$4+(BA176+BA177+BA178+BC176+BC177+BC178)*Percapita/30*FO$4)+IF(BA179+BC179&gt;=11,Fixo/30*FO$4+(BA179+BC179-10)*Crechee/30*FO$4,0),IF(C176=2,IF(BB176+BB177+BB178+BB179+BD176+BD177+BD178+BD179=1,Cadeirante/30*FO$4,IF(BB176+BB177+BB178+BB179+BD176+BD177+BD178+BD179=2,Fixo/30*FO$4,IF(BB176+BB177+BB178+BB179+BD176+BD177+BD178+BD179&gt;2,Fixo/30*FO$4+(BB176+BB177+BB178+BB179+BD176+BD177+BD178+BD179-2)*Cadeirante/30*FO$4)))+(BA176+BA177+BA178+BC176+BC177+BC178)*Percapita/30*FO$4+(BA179+BC179)*Crechee/30*FO$4,IF(C176=1,IF(BA176+BA177+BA178+BB176+BB177+BB178+BC176+BC177+BC178+BD176+BD177+BD178&lt;=15,(BA176+BA177+BA178+BC176+BC177+BC178)*Percapita/30*FO$4,IF(BA176+BA177+BA178+BB176+BB177+BB178+BC176+BC177+BC178+BD176+BD177+BD178&gt;=16,Fixo/30*FO$4+(BA176+BA177+BA178+BB176+BB177+BB178+BC176+BC177+BC178+BD176+BD177-16)*Percapita/30*FO$4))))))</f>
        <v>0</v>
      </c>
      <c r="FP176" s="177">
        <f>IF(C176=4,SUM(BE176+BE177+BE178+BG176+BG177+BG178)*Percapita/30*FP$4+(BF176+BF177+BF178+BH176+BH177+BH178)*Cadeirante/30*FP$4,IF(C176=3,IF(BE179+BG179=10,Fixo/30*FP$4+(BE176+BE177+BE178+BG176+BG177+BG178)*Percapita/30*FP$4+(BF179+BH179)*Cadeirante/30*FP$4,IF(BE179+BG179&lt;=9,(BE179+BG179)*Crechee/30*FP$4)+(BF179+BH179)*Cadeirante/30*FP$4+(BE176+BE177+BE178+BG176+BG177+BG178)*Percapita/30*FP$4)+IF(BE179+BG179&gt;=11,Fixo/30*FP$4+(BE179+BG179-10)*Crechee/30*FP$4,0),IF(C176=2,IF(BF176+BF177+BF178+BF179+BH176+BH177+BH178+BH179=1,Cadeirante/30*FP$4,IF(BF176+BF177+BF178+BF179+BH176+BH177+BH178+BH179=2,Fixo/30*FP$4,IF(BF176+BF177+BF178+BF179+BH176+BH177+BH178+BH179&gt;2,Fixo/30*FP$4+(BF176+BF177+BF178+BF179+BH176+BH177+BH178+BH179-2)*Cadeirante/30*FP$4)))+(BE176+BE177+BE178+BG176+BG177+BG178)*Percapita/30*FP$4+(BE179+BG179)*Crechee/30*FP$4,IF(C176=1,IF(BE176+BE177+BE178+BF176+BF177+BF178+BG176+BG177+BG178+BH176+BH177+BH178&lt;=15,(BE176+BE177+BE178+BG176+BG177+BG178)*Percapita/30*FP$4,IF(BE176+BE177+BE178+BF176+BF177+BF178+BG176+BG177+BG178+BH176+BH177+BH178&gt;=16,Fixo/30*FP$4+(BE176+BE177+BE178+BF176+BF177+BF178+BG176+BG177+BG178+BH176+BH177-16)*Percapita/30*FP$4))))))</f>
        <v>0</v>
      </c>
      <c r="FQ176" s="177">
        <f>IF(C176=4,SUM(BI176+BI177+BI178+BK176+BK177+BK178)*Percapita/30*FQ$4+(BJ176+BJ177+BJ178+BL176+BL177+BL178)*Cadeirante/30*FQ$4,IF(C176=3,IF(BI179+BK179=10,Fixo/30*FQ$4+(BI176+BI177+BI178+BK176+BK177+BK178)*Percapita/30*FQ$4+(BJ179+BL179)*Cadeirante/30*FQ$4,IF(BI179+BK179&lt;=9,(BI179+BK179)*Crechee/30*FQ$4)+(BJ179+BL179)*Cadeirante/30*FQ$4+(BI176+BI177+BI178+BK176+BK177+BK178)*Percapita/30*FQ$4)+IF(BI179+BK179&gt;=11,Fixo/30*FQ$4+(BI179+BK179-10)*Crechee/30*FQ$4,0),IF(C176=2,IF(BJ176+BJ177+BJ178+BJ179+BL176+BL177+BL178+BL179=1,Cadeirante/30*FQ$4,IF(BJ176+BJ177+BJ178+BJ179+BL176+BL177+BL178+BL179=2,Fixo/30*FQ$4,IF(BJ176+BJ177+BJ178+BJ179+BL176+BL177+BL178+BL179&gt;2,Fixo/30*FQ$4+(BJ176+BJ177+BJ178+BJ179+BL176+BL177+BL178+BL179-2)*Cadeirante/30*FQ$4)))+(BI176+BI177+BI178+BK176+BK177+BK178)*Percapita/30*FQ$4+(BI179+BK179)*Crechee/30*FQ$4,IF(C176=1,IF(BI176+BI177+BI178+BJ176+BJ177+BJ178+BK176+BK177+BK178+BL176+BL177+BL178&lt;=15,(BI176+BI177+BI178+BK176+BK177+BK178)*Percapita/30*FQ$4,IF(BI176+BI177+BI178+BJ176+BJ177+BJ178+BK176+BK177+BK178+BL176+BL177+BL178&gt;=16,Fixo/30*FQ$4+(BI176+BI177+BI178+BJ176+BJ177+BJ178+BK176+BK177+BK178+BL176+BL177-16)*Percapita/30*FQ$4))))))</f>
        <v>0</v>
      </c>
      <c r="FR176" s="177">
        <f>IF(C176=4,SUM(BM176+BM177+BM178+BO176+BO177+BO178)*Percapita/30*FR$4+(BN176+BN177+BN178+BP176+BP177+BP178)*Cadeirante/30*FR$4,IF(C176=3,IF(BM179+BO179=10,Fixo/30*FR$4+(BM176+BM177+BM178+BO176+BO177+BO178)*Percapita/30*FR$4+(BN179+BP179)*Cadeirante/30*FR$4,IF(BM179+BO179&lt;=9,(BM179+BO179)*Crechee/30*FR$4)+(BN179+BP179)*Cadeirante/30*FR$4+(BM176+BM177+BM178+BO176+BO177+BO178)*Percapita/30*FR$4)+IF(BM179+BO179&gt;=11,Fixo/30*FR$4+(BM179+BO179-10)*Crechee/30*FR$4,0),IF(C176=2,IF(BN176+BN177+BN178+BN179+BP176+BP177+BP178+BP179=1,Cadeirante/30*FR$4,IF(BN176+BN177+BN178+BN179+BP176+BP177+BP178+BP179=2,Fixo/30*FR$4,IF(BN176+BN177+BN178+BN179+BP176+BP177+BP178+BP179&gt;2,Fixo/30*FR$4+(BN176+BN177+BN178+BN179+BP176+BP177+BP178+BP179-2)*Cadeirante/30*FR$4)))+(BM176+BM177+BM178+BO176+BO177+BO178)*Percapita/30*FR$4+(BM179+BO179)*Crechee/30*FR$4,IF(C176=1,IF(BM176+BM177+BM178+BN176+BN177+BN178+BO176+BO177+BO178+BP176+BP177+BP178&lt;=15,(BM176+BM177+BM178+BO176+BO177+BO178)*Percapita/30*FR$4,IF(BM176+BM177+BM178+BN176+BN177+BN178+BO176+BO177+BO178+BP176+BP177+BP178&gt;=16,Fixo/30*FR$4+(BM176+BM177+BM178+BN176+BN177+BN178+BO176+BO177+BO178+BP176+BP177-16)*Percapita/30*FR$4))))))</f>
        <v>0</v>
      </c>
      <c r="FS176" s="177">
        <f>IF(C176=4,SUM(BQ176+BQ177+BQ178+BS176+BS177+BS178)*Percapita/30*FS$4+(BR176+BR177+BR178+BT176+BT177+BT178)*Cadeirante/30*FS$4,IF(C176=3,IF(BQ179+BS179=10,Fixo/30*FS$4+(BQ176+BQ177+BQ178+BS176+BS177+BS178)*Percapita/30*FS$4+(BR179+BT179)*Cadeirante/30*FS$4,IF(BQ179+BS179&lt;=9,(BQ179+BS179)*Crechee/30*FS$4)+(BR179+BT179)*Cadeirante/30*FS$4+(BQ176+BQ177+BQ178+BS176+BS177+BS178)*Percapita/30*FS$4)+IF(BQ179+BS179&gt;=11,Fixo/30*FS$4+(BQ179+BS179-10)*Crechee/30*FS$4,0),IF(C176=2,IF(BR176+BR177+BR178+BR179+BT176+BT177+BT178+BT179=1,Cadeirante/30*FS$4,IF(BR176+BR177+BR178+BR179+BT176+BT177+BT178+BT179=2,Fixo/30*FS$4,IF(BR176+BR177+BR178+BR179+BT176+BT177+BT178+BT179&gt;2,Fixo/30*FS$4+(BR176+BR177+BR178+BR179+BT176+BT177+BT178+BT179-2)*Cadeirante/30*FS$4)))+(BQ176+BQ177+BQ178+BS176+BS177+BS178)*Percapita/30*FS$4+(BQ179+BS179)*Crechee/30*FS$4,IF(C176=1,IF(BQ176+BQ177+BQ178+BR176+BR177+BR178+BS176+BS177+BS178+BT176+BT177+BT178&lt;=15,(BQ176+BQ177+BQ178+BS176+BS177+BS178)*Percapita/30*FS$4,IF(BQ176+BQ177+BQ178+BR176+BR177+BR178+BS176+BS177+BS178+BT176+BT177+BT178&gt;=16,Fixo/30*FS$4+(BQ176+BQ177+BQ178+BR176+BR177+BR178+BS176+BS177+BS178+BT176+BT177-16)*Percapita/30*FS$4))))))</f>
        <v>0</v>
      </c>
      <c r="FT176" s="177">
        <f>IF(C176=4,SUM(BU176+BU177+BU178+BW176+BW177+BW178)*Percapita/30*FT$4+(BV176+BV177+BV178+BX176+BX177+BX178)*Cadeirante/30*FT$4,IF(C176=3,IF(BU179+BW179=10,Fixo/30*FT$4+(BU176+BU177+BU178+BW176+BW177+BW178)*Percapita/30*FT$4+(BV179+BX179)*Cadeirante/30*FT$4,IF(BU179+BW179&lt;=9,(BU179+BW179)*Crechee/30*FT$4)+(BV179+BX179)*Cadeirante/30*FT$4+(BU176+BU177+BU178+BW176+BW177+BW178)*Percapita/30*FT$4)+IF(BU179+BW179&gt;=11,Fixo/30*FT$4+(BU179+BW179-10)*Crechee/30*FT$4,0),IF(C176=2,IF(BV176+BV177+BV178+BV179+BX176+BX177+BX178+BX179=1,Cadeirante/30*FT$4,IF(BV176+BV177+BV178+BV179+BX176+BX177+BX178+BX179=2,Fixo/30*FT$4,IF(BV176+BV177+BV178+BV179+BX176+BX177+BX178+BX179&gt;2,Fixo/30*FT$4+(BV176+BV177+BV178+BV179+BX176+BX177+BX178+BX179-2)*Cadeirante/30*FT$4)))+(BU176+BU177+BU178+BW176+BW177+BW178)*Percapita/30*FT$4+(BU179+BW179)*Crechee/30*FT$4,IF(C176=1,IF(BU176+BU177+BU178+BV176+BV177+BV178+BW176+BW177+BW178+BX176+BX177+BX178&lt;=15,(BU176+BU177+BU178+BW176+BW177+BW178)*Percapita/30*FT$4,IF(BU176+BU177+BU178+BV176+BV177+BV178+BW176+BW177+BW178+BX176+BX177+BX178&gt;=16,Fixo/30*FT$4+(BU176+BU177+BU178+BV176+BV177+BV178+BW176+BW177+BW178+BX176+BX177-16)*Percapita/30*FT$4))))))</f>
        <v>0</v>
      </c>
      <c r="FU176" s="177">
        <f>IF(C176=4,SUM(BY176+BY177+BY178+CA176+CA177+CA178)*Percapita/30*FU$4+(BZ176+BZ177+BZ178+CB176+CB177+CB178)*Cadeirante/30*FU$4,IF(C176=3,IF(BY179+CA179=10,Fixo/30*FU$4+(BY176+BY177+BY178+CA176+CA177+CA178)*Percapita/30*FU$4+(BZ179+CB179)*Cadeirante/30*FU$4,IF(BY179+CA179&lt;=9,(BY179+CA179)*Crechee/30*FU$4)+(BZ179+CB179)*Cadeirante/30*FU$4+(BY176+BY177+BY178+CA176+CA177+CA178)*Percapita/30*FU$4)+IF(BY179+CA179&gt;=11,Fixo/30*FU$4+(BY179+CA179-10)*Crechee/30*FU$4,0),IF(C176=2,IF(BZ176+BZ177+BZ178+BZ179+CB176+CB177+CB178+CB179=1,Cadeirante/30*FU$4,IF(BZ176+BZ177+BZ178+BZ179+CB176+CB177+CB178+CB179=2,Fixo/30*FU$4,IF(BZ176+BZ177+BZ178+BZ179+CB176+CB177+CB178+CB179&gt;2,Fixo/30*FU$4+(BZ176+BZ177+BZ178+BZ179+CB176+CB177+CB178+CB179-2)*Cadeirante/30*FU$4)))+(BY176+BY177+BY178+CA176+CA177+CA178)*Percapita/30*FU$4+(BY179+CA179)*Crechee/30*FU$4,IF(C176=1,IF(BY176+BY177+BY178+BZ176+BZ177+BZ178+CA176+CA177+CA178+CB176+CB177+CB178&lt;=15,(BY176+BY177+BY178+CA176+CA177+CA178)*Percapita/30*FU$4,IF(BY176+BY177+BY178+BZ176+BZ177+BZ178+CA176+CA177+CA178+CB176+CB177+CB178&gt;=16,Fixo/30*FU$4+(BY176+BY177+BY178+BZ176+BZ177+BZ178+CA176+CA177+CA178+CB176+CB177-16)*Percapita/30*FU$4))))))</f>
        <v>0</v>
      </c>
      <c r="FV176" s="177">
        <f>IF(C176=4,SUM(CC176+CC177+CC178+CE176+CE177+CE178)*Percapita/30*FV$4+(CD176+CD177+CD178+CF176+CF177+CF178)*Cadeirante/30*FV$4,IF(C176=3,IF(CC179+CE179=10,Fixo/30*FV$4+(CC176+CC177+CC178+CE176+CE177+CE178)*Percapita/30*FV$4+(CD179+CF179)*Cadeirante/30*FV$4,IF(CC179+CE179&lt;=9,(CC179+CE179)*Crechee/30*FV$4)+(CD179+CF179)*Cadeirante/30*FV$4+(CC176+CC177+CC178+CE176+CE177+CE178)*Percapita/30*FV$4)+IF(CC179+CE179&gt;=11,Fixo/30*FV$4+(CC179+CE179-10)*Crechee/30*FV$4,0),IF(C176=2,IF(CD176+CD177+CD178+CD179+CF176+CF177+CF178+CF179=1,Cadeirante/30*FV$4,IF(CD176+CD177+CD178+CD179+CF176+CF177+CF178+CF179=2,Fixo/30*FV$4,IF(CD176+CD177+CD178+CD179+CF176+CF177+CF178+CF179&gt;2,Fixo/30*FV$4+(CD176+CD177+CD178+CD179+CF176+CF177+CF178+CF179-2)*Cadeirante/30*FV$4)))+(CC176+CC177+CC178+CE176+CE177+CE178)*Percapita/30*FV$4+(CC179+CE179)*Crechee/30*FV$4,IF(C176=1,IF(CC176+CC177+CC178+CD176+CD177+CD178+CE176+CE177+CE178+CF176+CF177+CF178&lt;=15,(CC176+CC177+CC178+CE176+CE177+CE178)*Percapita/30*FV$4,IF(CC176+CC177+CC178+CD176+CD177+CD178+CE176+CE177+CE178+CF176+CF177+CF178&gt;=16,Fixo/30*FV$4+(CC176+CC177+CC178+CD176+CD177+CD178+CE176+CE177+CE178+CF176+CF177-16)*Percapita/30*FV$4))))))</f>
        <v>0</v>
      </c>
      <c r="FW176" s="177">
        <f>IF(C176=4,SUM(CG176+CG177+CG178+CI176+CI177+CI178)*Percapita/30*FW$4+(CH176+CH177+CH178+CJ176+CJ177+CJ178)*Cadeirante/30*FW$4,IF(C176=3,IF(CG179+CI179=10,Fixo/30*FW$4+(CG176+CG177+CG178+CI176+CI177+CI178)*Percapita/30*FW$4+(CH179+CJ179)*Cadeirante/30*FW$4,IF(CG179+CI179&lt;=9,(CG179+CI179)*Crechee/30*FW$4)+(CH179+CJ179)*Cadeirante/30*FW$4+(CG176+CG177+CG178+CI176+CI177+CI178)*Percapita/30*FW$4)+IF(CG179+CI179&gt;=11,Fixo/30*FW$4+(CG179+CI179-10)*Crechee/30*FW$4,0),IF(C176=2,IF(CH176+CH177+CH178+CH179+CJ176+CJ177+CJ178+CJ179=1,Cadeirante/30*FW$4,IF(CH176+CH177+CH178+CH179+CJ176+CJ177+CJ178+CJ179=2,Fixo/30*FW$4,IF(CH176+CH177+CH178+CH179+CJ176+CJ177+CJ178+CJ179&gt;2,Fixo/30*FW$4+(CH176+CH177+CH178+CH179+CJ176+CJ177+CJ178+CJ179-2)*Cadeirante/30*FW$4)))+(CG176+CG177+CG178+CI176+CI177+CI178)*Percapita/30*FW$4+(CG179+CI179)*Crechee/30*FW$4,IF(C176=1,IF(CG176+CG177+CG178+CH176+CH177+CH178+CI176+CI177+CI178+CJ176+CJ177+CJ178&lt;=15,(CG176+CG177+CG178+CI176+CI177+CI178)*Percapita/30*FW$4,IF(CG176+CG177+CG178+CH176+CH177+CH178+CI176+CI177+CI178+CJ176+CJ177+CJ178&gt;=16,Fixo/30*FW$4+(CG176+CG177+CG178+CH176+CH177+CH178+CI176+CI177+CI178+CJ176+CJ177-16)*Percapita/30*FW$4))))))</f>
        <v>0</v>
      </c>
      <c r="FX176" s="177">
        <f>IF(C176=4,SUM(CK176+CK177+CK178+CM176+CM177+CM178)*Percapita/30*FX$4+(CL176+CL177+CL178+CN176+CN177+CN178)*Cadeirante/30*FX$4,IF(C176=3,IF(CK179+CM179=10,Fixo/30*FX$4+(CK176+CK177+CK178+CM176+CM177+CM178)*Percapita/30*FX$4+(CL179+CN179)*Cadeirante/30*FX$4,IF(CK179+CM179&lt;=9,(CK179+CM179)*Crechee/30*FX$4)+(CL179+CN179)*Cadeirante/30*FX$4+(CK176+CK177+CK178+CM176+CM177+CM178)*Percapita/30*FX$4)+IF(CK179+CM179&gt;=11,Fixo/30*FX$4+(CK179+CM179-10)*Crechee/30*FX$4,0),IF(C176=2,IF(CL176+CL177+CL178+CL179+CN176+CN177+CN178+CN179=1,Cadeirante/30*FX$4,IF(CL176+CL177+CL178+CL179+CN176+CN177+CN178+CN179=2,Fixo/30*FX$4,IF(CL176+CL177+CL178+CL179+CN176+CN177+CN178+CN179&gt;2,Fixo/30*FX$4+(CL176+CL177+CL178+CL179+CN176+CN177+CN178+CN179-2)*Cadeirante/30*FX$4)))+(CK176+CK177+CK178+CM176+CM177+CM178)*Percapita/30*FX$4+(CK179+CM179)*Crechee/30*FX$4,IF(C176=1,IF(CK176+CK177+CK178+CL176+CL177+CL178+CM176+CM177+CM178+CN176+CN177+CN178&lt;=15,(CK176+CK177+CK178+CM176+CM177+CM178)*Percapita/30*FX$4,IF(CK176+CK177+CK178+CL176+CL177+CL178+CM176+CM177+CM178+CN176+CN177+CN178&gt;=16,Fixo/30*FX$4+(CK176+CK177+CK178+CL176+CL177+CL178+CM176+CM177+CM178+CN176+CN177-16)*Percapita/30*FX$4))))))</f>
        <v>0</v>
      </c>
      <c r="FY176" s="177">
        <f>IF(C176=4,SUM(CO176+CO177+CO178+CQ176+CQ177+CQ178)*Percapita/30*FY$4+(CP176+CP177+CP178+CR176+CR177+CR178)*Cadeirante/30*FY$4,IF(C176=3,IF(CO179+CQ179=10,Fixo/30*FY$4+(CO176+CO177+CO178+CQ176+CQ177+CQ178)*Percapita/30*FY$4+(CP179+CR179)*Cadeirante/30*FY$4,IF(CO179+CQ179&lt;=9,(CO179+CQ179)*Crechee/30*FY$4)+(CP179+CR179)*Cadeirante/30*FY$4+(CO176+CO177+CO178+CQ176+CQ177+CQ178)*Percapita/30*FY$4)+IF(CO179+CQ179&gt;=11,Fixo/30*FY$4+(CO179+CQ179-10)*Crechee/30*FY$4,0),IF(C176=2,IF(CP176+CP177+CP178+CP179+CR176+CR177+CR178+CR179=1,Cadeirante/30*FY$4,IF(CP176+CP177+CP178+CP179+CR176+CR177+CR178+CR179=2,Fixo/30*FY$4,IF(CP176+CP177+CP178+CP179+CR176+CR177+CR178+CR179&gt;2,Fixo/30*FY$4+(CP176+CP177+CP178+CP179+CR176+CR177+CR178+CR179-2)*Cadeirante/30*FY$4)))+(CO176+CO177+CO178+CQ176+CQ177+CQ178)*Percapita/30*FY$4+(CO179+CQ179)*Crechee/30*FY$4,IF(C176=1,IF(CO176+CO177+CO178+CP176+CP177+CP178+CQ176+CQ177+CQ178+CR176+CR177+CR178&lt;=15,(CO176+CO177+CO178+CQ176+CQ177+CQ178)*Percapita/30*FY$4,IF(CO176+CO177+CO178+CP176+CP177+CP178+CQ176+CQ177+CQ178+CR176+CR177+CR178&gt;=16,Fixo/30*FY$4+(CO176+CO177+CO178+CP176+CP177+CP178+CQ176+CQ177+CQ178+CR176+CR177-16)*Percapita/30*FY$4))))))</f>
        <v>0</v>
      </c>
      <c r="FZ176" s="177">
        <f>IF(C176=4,SUM(CS176+CS177+CS178+CU176+CU177+CU178)*Percapita/30*FZ$4+(CT176+CT177+CT178+CV176+CV177+CV178)*Cadeirante/30*FZ$4,IF(C176=3,IF(CS179+CU179=10,Fixo/30*FZ$4+(CS176+CS177+CS178+CU176+CU177+CU178)*Percapita/30*FZ$4+(CT179+CV179)*Cadeirante/30*FZ$4,IF(CS179+CU179&lt;=9,(CS179+CU179)*Crechee/30*FZ$4)+(CT179+CV179)*Cadeirante/30*FZ$4+(CS176+CS177+CS178+CU176+CU177+CU178)*Percapita/30*FZ$4)+IF(CS179+CU179&gt;=11,Fixo/30*FZ$4+(CS179+CU179-10)*Crechee/30*FZ$4,0),IF(C176=2,IF(CT176+CT177+CT178+CT179+CV176+CV177+CV178+CV179=1,Cadeirante/30*FZ$4,IF(CT176+CT177+CT178+CT179+CV176+CV177+CV178+CV179=2,Fixo/30*FZ$4,IF(CT176+CT177+CT178+CT179+CV176+CV177+CV178+CV179&gt;2,Fixo/30*FZ$4+(CT176+CT177+CT178+CT179+CV176+CV177+CV178+CV179-2)*Cadeirante/30*FZ$4)))+(CS176+CS177+CS178+CU176+CU177+CU178)*Percapita/30*FZ$4+(CS179+CU179)*Crechee/30*FZ$4,IF(C176=1,IF(CS176+CS177+CS178+CT176+CT177+CT178+CU176+CU177+CU178+CV176+CV177+CV178&lt;=15,(CS176+CS177+CS178+CU176+CU177+CU178)*Percapita/30*FZ$4,IF(CS176+CS177+CS178+CT176+CT177+CT178+CU176+CU177+CU178+CV176+CV177+CV178&gt;=16,Fixo/30*FZ$4+(CS176+CS177+CS178+CT176+CT177+CT178+CU176+CU177+CU178+CV176+CV177-16)*Percapita/30*FZ$4))))))</f>
        <v>0</v>
      </c>
      <c r="GA176" s="177">
        <f>IF(C176=4,SUM(CW176+CW177+CW178+CY176+CY177+CY178)*Percapita/30*GA$4+(CX176+CX177+CX178+CZ176+CZ177+CZ178)*Cadeirante/30*GA$4,IF(C176=3,IF(CW179+CY179=10,Fixo/30*GA$4+(CW176+CW177+CW178+CY176+CY177+CY178)*Percapita/30*GA$4+(CX179+CZ179)*Cadeirante/30*GA$4,IF(CW179+CY179&lt;=9,(CW179+CY179)*Crechee/30*GA$4)+(CX179+CZ179)*Cadeirante/30*GA$4+(CW176+CW177+CW178+CY176+CY177+CY178)*Percapita/30*GA$4)+IF(CW179+CY179&gt;=11,Fixo/30*GA$4+(CW179+CY179-10)*Crechee/30*GA$4,0),IF(C176=2,IF(CX176+CX177+CX178+CX179+CZ176+CZ177+CZ178+CZ179=1,Cadeirante/30*GA$4,IF(CX176+CX177+CX178+CX179+CZ176+CZ177+CZ178+CZ179=2,Fixo/30*GA$4,IF(CX176+CX177+CX178+CX179+CZ176+CZ177+CZ178+CZ179&gt;2,Fixo/30*GA$4+(CX176+CX177+CX178+CX179+CZ176+CZ177+CZ178+CZ179-2)*Cadeirante/30*GA$4)))+(CW176+CW177+CW178+CY176+CY177+CY178)*Percapita/30*GA$4+(CW179+CY179)*Crechee/30*GA$4,IF(C176=1,IF(CW176+CW177+CW178+CX176+CX177+CX178+CY176+CY177+CY178+CZ176+CZ177+CZ178&lt;=15,(CW176+CW177+CW178+CY176+CY177+CY178)*Percapita/30*GA$4,IF(CW176+CW177+CW178+CX176+CX177+CX178+CY176+CY177+CY178+CZ176+CZ177+CZ178&gt;=16,Fixo/30*GA$4+(CW176+CW177+CW178+CX176+CX177+CX178+CY176+CY177+CY178+CZ176+CZ177-16)*Percapita/30*GA$4))))))</f>
        <v>0</v>
      </c>
      <c r="GB176" s="177">
        <f>IF(C176=4,SUM(DA176+DA177+DA178+DC176+DC177+DC178)*Percapita/30*GB$4+(DB176+DB177+DB178+DD176+DD177+DD178)*Cadeirante/30*GB$4,IF(C176=3,IF(DA179+DC179=10,Fixo/30*GB$4+(DA176+DA177+DA178+DC176+DC177+DC178)*Percapita/30*GB$4+(DB179+DD179)*Cadeirante/30*GB$4,IF(DA179+DC179&lt;=9,(DA179+DC179)*Crechee/30*GB$4)+(DB179+DD179)*Cadeirante/30*GB$4+(DA176+DA177+DA178+DC176+DC177+DC178)*Percapita/30*GB$4)+IF(DA179+DC179&gt;=11,Fixo/30*GB$4+(DA179+DC179-10)*Crechee/30*GB$4,0),IF(C176=2,IF(DB176+DB177+DB178+DB179+DD176+DD177+DD178+DD179=1,Cadeirante/30*GB$4,IF(DB176+DB177+DB178+DB179+DD176+DD177+DD178+DD179=2,Fixo/30*GB$4,IF(DB176+DB177+DB178+DB179+DD176+DD177+DD178+DD179&gt;2,Fixo/30*GB$4+(DB176+DB177+DB178+DB179+DD176+DD177+DD178+DD179-2)*Cadeirante/30*GB$4)))+(DA176+DA177+DA178+DC176+DC177+DC178)*Percapita/30*GB$4+(DA179+DC179)*Crechee/30*GB$4,IF(C176=1,IF(DA176+DA177+DA178+DB176+DB177+DB178+DC176+DC177+DC178+DD176+DD177+DD178&lt;=15,(DA176+DA177+DA178+DC176+DC177+DC178)*Percapita/30*GB$4,IF(DA176+DA177+DA178+DB176+DB177+DB178+DC176+DC177+DC178+DD176+DD177+DD178&gt;=16,Fixo/30*GB$4+(DA176+DA177+DA178+DB176+DB177+DB178+DC176+DC177+DC178+DD176+DD177-16)*Percapita/30*GB$4))))))</f>
        <v>0</v>
      </c>
      <c r="GC176" s="177">
        <f>IF(C176=4,SUM(DE176+DE177+DE178+DG176+DG177+DG178)*Percapita/30*GC$4+(DF176+DF177+DF178+DH176+DH177+DH178)*Cadeirante/30*GC$4,IF(C176=3,IF(DE179+DG179=10,Fixo/30*GC$4+(DE176+DE177+DE178+DG176+DG177+DG178)*Percapita/30*GC$4+(DF179+DH179)*Cadeirante/30*GC$4,IF(DE179+DG179&lt;=9,(DE179+DG179)*Crechee/30*GC$4)+(DF179+DH179)*Cadeirante/30*GC$4+(DE176+DE177+DE178+DG176+DG177+DG178)*Percapita/30*GC$4)+IF(DE179+DG179&gt;=11,Fixo/30*GC$4+(DE179+DG179-10)*Crechee/30*GC$4,0),IF(C176=2,IF(DF176+DF177+DF178+DF179+DH176+DH177+DH178+DH179=1,Cadeirante/30*GC$4,IF(DF176+DF177+DF178+DF179+DH176+DH177+DH178+DH179=2,Fixo/30*GC$4,IF(DF176+DF177+DF178+DF179+DH176+DH177+DH178+DH179&gt;2,Fixo/30*GC$4+(DF176+DF177+DF178+DF179+DH176+DH177+DH178+DH179-2)*Cadeirante/30*GC$4)))+(DE176+DE177+DE178+DG176+DG177+DG178)*Percapita/30*GC$4+(DE179+DG179)*Crechee/30*GC$4,IF(C176=1,IF(DE176+DE177+DE178+DF176+DF177+DF178+DG176+DG177+DG178+DH176+DH177+DH178&lt;=15,(DE176+DE177+DE178+DG176+DG177+DG178)*Percapita/30*GC$4,IF(DE176+DE177+DE178+DF176+DF177+DF178+DG176+DG177+DG178+DH176+DH177+DH178&gt;=16,Fixo/30*GC$4+(DE176+DE177+DE178+DF176+DF177+DF178+DG176+DG177+DG178+DH176+DH177-16)*Percapita/30*GC$4))))))</f>
        <v>0</v>
      </c>
      <c r="GD176" s="177">
        <f>IF(C176=4,SUM(DI176+DI177+DI178+DK176+DK177+DK178)*Percapita/30*GD$4+(DJ176+DJ177+DJ178+DL176+DL177+DL178)*Cadeirante/30*GD$4,IF(C176=3,IF(DI179+DK179=10,Fixo/30*GD$4+(DI176+DI177+DI178+DK176+DK177+DK178)*Percapita/30*GD$4+(DJ179+DL179)*Cadeirante/30*GD$4,IF(DI179+DK179&lt;=9,(DI179+DK179)*Crechee/30*GD$4)+(DJ179+DL179)*Cadeirante/30*GD$4+(DI176+DI177+DI178+DK176+DK177+DK178)*Percapita/30*GD$4)+IF(DI179+DK179&gt;=11,Fixo/30*GD$4+(DI179+DK179-10)*Crechee/30*GD$4,0),IF(C176=2,IF(DJ176+DJ177+DJ178+DJ179+DL176+DL177+DL178+DL179=1,Cadeirante/30*GD$4,IF(DJ176+DJ177+DJ178+DJ179+DL176+DL177+DL178+DL179=2,Fixo/30*GD$4,IF(DJ176+DJ177+DJ178+DJ179+DL176+DL177+DL178+DL179&gt;2,Fixo/30*GD$4+(DJ176+DJ177+DJ178+DJ179+DL176+DL177+DL178+DL179-2)*Cadeirante/30*GD$4)))+(DI176+DI177+DI178+DK176+DK177+DK178)*Percapita/30*GD$4+(DI179+DK179)*Crechee/30*GD$4,IF(C176=1,IF(DI176+DI177+DI178+DJ176+DJ177+DJ178+DK176+DK177+DK178+DL176+DL177+DL178&lt;=15,(DI176+DI177+DI178+DK176+DK177+DK178)*Percapita/30*GD$4,IF(DI176+DI177+DI178+DJ176+DJ177+DJ178+DK176+DK177+DK178+DL176+DL177+DL178&gt;=16,Fixo/30*GD$4+(DI176+DI177+DI178+DJ176+DJ177+DJ178+DK176+DK177+DK178+DL176+DL177-16)*Percapita/30*GD$4))))))</f>
        <v>0</v>
      </c>
      <c r="GE176" s="177">
        <f>IF(C176=4,SUM(DM176+DM177+DM178+DO176+DO177+DO178)*Percapita/30*GE$4+(DN176+DN177+DN178+DP176+DP177+DP178)*Cadeirante/30*GE$4,IF(C176=3,IF(DM179+DO179=10,Fixo/30*GE$4+(DM176+DM177+DM178+DO176+DO177+DO178)*Percapita/30*GE$4+(DN179+DP179)*Cadeirante/30*GE$4,IF(DM179+DO179&lt;=9,(DM179+DO179)*Crechee/30*GE$4)+(DN179+DP179)*Cadeirante/30*GE$4+(DM176+DM177+DM178+DO176+DO177+DO178)*Percapita/30*GE$4)+IF(DM179+DO179&gt;=11,Fixo/30*GE$4+(DM179+DO179-10)*Crechee/30*GE$4,0),IF(C176=2,IF(DN176+DN177+DN178+DN179+DP176+DP177+DP178+DP179=1,Cadeirante/30*GE$4,IF(DN176+DN177+DN178+DN179+DP176+DP177+DP178+DP179=2,Fixo/30*GE$4,IF(DN176+DN177+DN178+DN179+DP176+DP177+DP178+DP179&gt;2,Fixo/30*GE$4+(DN176+DN177+DN178+DN179+DP176+DP177+DP178+DP179-2)*Cadeirante/30*GE$4)))+(DM176+DM177+DM178+DO176+DO177+DO178)*Percapita/30*GE$4+(DM179+DO179)*Crechee/30*GE$4,IF(C176=1,IF(DM176+DM177+DM178+DN176+DN177+DN178+DO176+DO177+DO178+DP176+DP177+DP178&lt;=15,(DM176+DM177+DM178+DO176+DO177+DO178)*Percapita/30*GE$4,IF(DM176+DM177+DM178+DN176+DN177+DN178+DO176+DO177+DO178+DP176+DP177+DP178&gt;=16,Fixo/30*GE$4+(DM176+DM177+DM178+DN176+DN177+DN178+DO176+DO177+DO178+DP176+DP177-16)*Percapita/30*GE$4))))))</f>
        <v>0</v>
      </c>
      <c r="GF176" s="177">
        <f>IF(C176=4,SUM(DQ176+DQ177+DQ178+DS176+DS177+DS178)*Percapita/30*GF$4+(DR176+DR177+DR178+DT176+DT177+DT178)*Cadeirante/30*GF$4,IF(C176=3,IF(DQ179+DS179=10,Fixo/30*GF$4+(DQ176+DQ177+DQ178+DS176+DS177+DS178)*Percapita/30*GF$4+(DR179+DT179)*Cadeirante/30*GF$4,IF(DQ179+DS179&lt;=9,(DQ179+DS179)*Crechee/30*GF$4)+(DR179+DT179)*Cadeirante/30*GF$4+(DQ176+DQ177+DQ178+DS176+DS177+DS178)*Percapita/30*GF$4)+IF(DQ179+DS179&gt;=11,Fixo/30*GF$4+(DQ179+DS179-10)*Crechee/30*GF$4,0),IF(C176=2,IF(DR176+DR177+DR178+DR179+DT176+DT177+DT178+DT179=1,Cadeirante/30*GF$4,IF(DR176+DR177+DR178+DR179+DT176+DT177+DT178+DT179=2,Fixo/30*GF$4,IF(DR176+DR177+DR178+DR179+DT176+DT177+DT178+DT179&gt;2,Fixo/30*GF$4+(DR176+DR177+DR178+DR179+DT176+DT177+DT178+DT179-2)*Cadeirante/30*GF$4)))+(DQ176+DQ177+DQ178+DS176+DS177+DS178)*Percapita/30*GF$4+(DQ179+DS179)*Crechee/30*GF$4,IF(C176=1,IF(DQ176+DQ177+DQ178+DR176+DR177+DR178+DS176+DS177+DS178+DT176+DT177+DT178&lt;=15,(DQ176+DQ177+DQ178+DS176+DS177+DS178)*Percapita/30*GF$4,IF(DQ176+DQ177+DQ178+DR176+DR177+DR178+DS176+DS177+DS178+DT176+DT177+DT178&gt;=16,Fixo/30*GF$4+(DQ176+DQ177+DQ178+DR176+DR177+DR178+DS176+DS177+DS178+DT176+DT177-16)*Percapita/30*GF$4))))))</f>
        <v>0</v>
      </c>
      <c r="GG176" s="177">
        <f>IF(C176=4,SUM(DU176+DU177+DU178+DW176+DW177+DW178)*Percapita/30*GG$4+(DV176+DV177+DV178+DX176+DX177+DX178)*Cadeirante/30*GG$4,IF(C176=3,IF(DU179+DW179=10,Fixo/30*GG$4+(DU176+DU177+DU178+DW176+DW177+DW178)*Percapita/30*GG$4+(DV179+DX179)*Cadeirante/30*GG$4,IF(DU179+DW179&lt;=9,(DU179+DW179)*Crechee/30*GG$4)+(DV179+DX179)*Cadeirante/30*GG$4+(DU176+DU177+DU178+DW176+DW177+DW178)*Percapita/30*GG$4)+IF(DU179+DW179&gt;=11,Fixo/30*GG$4+(DU179+DW179-10)*Crechee/30*GG$4,0),IF(C176=2,IF(DV176+DV177+DV178+DV179+DX176+DX177+DX178+DX179=1,Cadeirante/30*GG$4,IF(DV176+DV177+DV178+DV179+DX176+DX177+DX178+DX179=2,Fixo/30*GG$4,IF(DV176+DV177+DV178+DV179+DX176+DX177+DX178+DX179&gt;2,Fixo/30*GG$4+(DV176+DV177+DV178+DV179+DX176+DX177+DX178+DX179-2)*Cadeirante/30*GG$4)))+(DU176+DU177+DU178+DW176+DW177+DW178)*Percapita/30*GG$4+(DU179+DW179)*Crechee/30*GG$4,IF(C176=1,IF(DU176+DU177+DU178+DV176+DV177+DV178+DW176+DW177+DW178+DX176+DX177+DX178&lt;=15,(DU176+DU177+DU178+DW176+DW177+DW178)*Percapita/30*GG$4,IF(DU176+DU177+DU178+DV176+DV177+DV178+DW176+DW177+DW178+DX176+DX177+DX178&gt;=16,Fixo/30*GG$4+(DU176+DU177+DU178+DV176+DV177+DV178+DW176+DW177+DW178+DX176+DX177-16)*Percapita/30*GG$4))))))</f>
        <v>0</v>
      </c>
      <c r="GH176" s="177">
        <f>IF(C176=4,SUM(DY176+DY177+DY178+EA176+EA177+EA178)*Percapita/30*GH$4+(DZ176+DZ177+DZ178+EB176+EB177+EB178)*Cadeirante/30*GH$4,IF(C176=3,IF(DY179+EA179=10,Fixo/30*GH$4+(DY176+DY177+DY178+EA176+EA177+EA178)*Percapita/30*GH$4+(DZ179+EB179)*Cadeirante/30*GH$4,IF(DY179+EA179&lt;=9,(DY179+EA179)*Crechee/30*GH$4)+(DZ179+EB179)*Cadeirante/30*GH$4+(DY176+DY177+DY178+EA176+EA177+EA178)*Percapita/30*GH$4)+IF(DY179+EA179&gt;=11,Fixo/30*GH$4+(DY179+EA179-10)*Crechee/30*GH$4,0),IF(C176=2,IF(DZ176+DZ177+DZ178+DZ179+EB176+EB177+EB178+EB179=1,Cadeirante/30*GH$4,IF(DZ176+DZ177+DZ178+DZ179+EB176+EB177+EB178+EB179=2,Fixo/30*GH$4,IF(DZ176+DZ177+DZ178+DZ179+EB176+EB177+EB178+EB179&gt;2,Fixo/30*GH$4+(DZ176+DZ177+DZ178+DZ179+EB176+EB177+EB178+EB179-2)*Cadeirante/30*GH$4)))+(DY176+DY177+DY178+EA176+EA177+EA178)*Percapita/30*GH$4+(DY179+EA179)*Crechee/30*GH$4,IF(C176=1,IF(DY176+DY177+DY178+DZ176+DZ177+DZ178+EA176+EA177+EA178+EB176+EB177+EB178&lt;=15,(DY176+DY177+DY178+EA176+EA177+EA178)*Percapita/30*GH$4,IF(DY176+DY177+DY178+DZ176+DZ177+DZ178+EA176+EA177+EA178+EB176+EB177+EB178&gt;=16,Fixo/30*GH$4+(DY176+DY177+DY178+DZ176+DZ177+DZ178+EA176+EA177+EA178+EB176+EB177-16)*Percapita/30*GH$4))))))</f>
        <v>0</v>
      </c>
      <c r="GI176" s="177">
        <f>IF(C176=4,SUM(EC176+EC177+EC178+EE176+EE177+EE178)*Percapita/30*GI$4+(ED176+ED177+ED178+EF176+EF177+EF178)*Cadeirante/30*GI$4,IF(C176=3,IF(EC179+EE179=10,Fixo/30*GI$4+(EC176+EC177+EC178+EE176+EE177+EE178)*Percapita/30*GI$4+(ED179+EF179)*Cadeirante/30*GI$4,IF(EC179+EE179&lt;=9,(EC179+EE179)*Crechee/30*GI$4)+(ED179+EF179)*Cadeirante/30*GI$4+(EC176+EC177+EC178+EE176+EE177+EE178)*Percapita/30*GI$4)+IF(EC179+EE179&gt;=11,Fixo/30*GI$4+(EC179+EE179-10)*Crechee/30*GI$4,0),IF(C176=2,IF(ED176+ED177+ED178+ED179+EF176+EF177+EF178+EF179=1,Cadeirante/30*GI$4,IF(ED176+ED177+ED178+ED179+EF176+EF177+EF178+EF179=2,Fixo/30*GI$4,IF(ED176+ED177+ED178+ED179+EF176+EF177+EF178+EF179&gt;2,Fixo/30*GI$4+(ED176+ED177+ED178+ED179+EF176+EF177+EF178+EF179-2)*Cadeirante/30*GI$4)))+(EC176+EC177+EC178+EE176+EE177+EE178)*Percapita/30*GI$4+(EC179+EE179)*Crechee/30*GI$4,IF(C176=1,IF(EC176+EC177+EC178+ED176+ED177+ED178+EE176+EE177+EE178+EF176+EF177+EF178&lt;=15,(EC176+EC177+EC178+EE176+EE177+EE178)*Percapita/30*GI$4,IF(EC176+EC177+EC178+ED176+ED177+ED178+EE176+EE177+EE178+EF176+EF177+EF178&gt;=16,Fixo/30*GI$4+(EC176+EC177+EC178+ED176+ED177+ED178+EE176+EE177+EE178+EF176+EF177-16)*Percapita/30*GI$4))))))</f>
        <v>0</v>
      </c>
      <c r="GJ176" s="177">
        <f>IF(C176=4,SUM(EG176+EG177+EG178+EI176+EI177+EI178)*Percapita/30*GJ$4+(EH176+EH177+EH178+EJ176+EJ177+EJ178)*Cadeirante/30*GJ$4,IF(C176=3,IF(EG179+EI179=10,Fixo/30*GJ$4+(EG176+EG177+EG178+EI176+EI177+EI178)*Percapita/30*GJ$4+(EH179+EJ179)*Cadeirante/30*GJ$4,IF(EG179+EI179&lt;=9,(EG179+EI179)*Crechee/30*GJ$4)+(EH179+EJ179)*Cadeirante/30*GJ$4+(EG176+EG177+EG178+EI176+EI177+EI178)*Percapita/30*GJ$4)+IF(EG179+EI179&gt;=11,Fixo/30*GJ$4+(EG179+EI179-10)*Crechee/30*GJ$4,0),IF(C176=2,IF(EH176+EH177+EH178+EH179+EJ176+EJ177+EJ178+EJ179=1,Cadeirante/30*GJ$4,IF(EH176+EH177+EH178+EH179+EJ176+EJ177+EJ178+EJ179=2,Fixo/30*GJ$4,IF(EH176+EH177+EH178+EH179+EJ176+EJ177+EJ178+EJ179&gt;2,Fixo/30*GJ$4+(EH176+EH177+EH178+EH179+EJ176+EJ177+EJ178+EJ179-2)*Cadeirante/30*GJ$4)))+(EG176+EG177+EG178+EI176+EI177+EI178)*Percapita/30*GJ$4+(EG179+EI179)*Crechee/30*GJ$4,IF(C176=1,IF(EG176+EG177+EG178+EH176+EH177+EH178+EI176+EI177+EI178+EJ176+EJ177+EJ178&lt;=15,(EG176+EG177+EG178+EI176+EI177+EI178)*Percapita/30*GJ$4,IF(EG176+EG177+EG178+EH176+EH177+EH178+EI176+EI177+EI178+EJ176+EJ177+EJ178&gt;=16,Fixo/30*GJ$4+(EG176+EG177+EG178+EH176+EH177+EH178+EI176+EI177+EI178+EJ176+EJ177-16)*Percapita/30*GJ$4))))))</f>
        <v>0</v>
      </c>
      <c r="GK176" s="178"/>
      <c r="GL176" s="103">
        <f t="shared" si="175"/>
        <v>0</v>
      </c>
      <c r="GM176" s="124"/>
      <c r="GN176" s="104">
        <f>SUMIF(V176:V179,"&lt;0")*Cadeirante/30*GN$4+SUMIF(X176:X179,"&lt;0")*Cadeirante/30*GN$4</f>
        <v>0</v>
      </c>
      <c r="GO176" s="104">
        <f>SUMIF(Z176:Z179,"&lt;0")*Cadeirante/30*GO$4+SUMIF(AB176:AB179,"&lt;0")*Cadeirante/30*GO$4</f>
        <v>0</v>
      </c>
      <c r="GP176" s="104">
        <f>SUMIF(AD176:AD179,"&lt;0")*Cadeirante/30*GP$4+SUMIF(AF176:AF179,"&lt;0")*Cadeirante/30*GP$4</f>
        <v>0</v>
      </c>
      <c r="GQ176" s="104">
        <f>SUMIF(AH176:AH179,"&lt;0")*Cadeirante/30*GQ$4+SUMIF(AJ176:AJ179,"&lt;0")*Cadeirante/30*GQ$4</f>
        <v>0</v>
      </c>
      <c r="GR176" s="104">
        <f>SUMIF(AL176:AL179,"&lt;0")*Cadeirante/30*GR$4+SUMIF(AN176:AN179,"&lt;0")*Cadeirante/30*GR$4</f>
        <v>0</v>
      </c>
      <c r="GS176" s="104">
        <f>SUMIF(AP176:AP179,"&lt;0")*Cadeirante/30*GS$4+SUMIF(AR176:AR179,"&lt;0")*Cadeirante/30*GS$4</f>
        <v>0</v>
      </c>
      <c r="GT176" s="104">
        <f>SUMIF(AT176:AT179,"&lt;0")*Cadeirante/30*GT$4+SUMIF(AV176:AV179,"&lt;0")*Cadeirante/30*GT$4</f>
        <v>0</v>
      </c>
      <c r="GU176" s="104">
        <f>SUMIF(AX176:AX179,"&lt;0")*Cadeirante/30*GU$4+SUMIF(AZ176:AZ179,"&lt;0")*Cadeirante/30*GU$4</f>
        <v>0</v>
      </c>
      <c r="GV176" s="104">
        <f>SUMIF(BB176:BB179,"&lt;0")*Cadeirante/30*GV$4+SUMIF(BD176:BD179,"&lt;0")*Cadeirante/30*GV$4</f>
        <v>0</v>
      </c>
      <c r="GW176" s="104">
        <f>SUMIF(BF176:BF179,"&lt;0")*Cadeirante/30*GW$4+SUMIF(BH176:BH179,"&lt;0")*Cadeirante/30*GW$4</f>
        <v>0</v>
      </c>
      <c r="GX176" s="104">
        <f>SUMIF(BJ176:BJ179,"&lt;0")*Cadeirante/30*GX$4+SUMIF(BL176:BL179,"&lt;0")*Cadeirante/30*GX$4</f>
        <v>0</v>
      </c>
      <c r="GY176" s="104">
        <f>SUMIF(BN176:BN179,"&lt;0")*Cadeirante/30*GY$4+SUMIF(BP176:BP179,"&lt;0")*Cadeirante/30*GY$4</f>
        <v>0</v>
      </c>
      <c r="GZ176" s="104">
        <f>SUMIF(BR176:BR179,"&lt;0")*Cadeirante/30*GZ$4+SUMIF(BT176:BT179,"&lt;0")*Cadeirante/30*GZ$4</f>
        <v>0</v>
      </c>
      <c r="HA176" s="104">
        <f>SUMIF(BV176:BV179,"&lt;0")*Cadeirante/30*HA$4+SUMIF(BX176:BX179,"&lt;0")*Cadeirante/30*HA$4</f>
        <v>0</v>
      </c>
      <c r="HB176" s="104">
        <f>SUMIF(BZ176:BZ179,"&lt;0")*Cadeirante/30*HB$4+SUMIF(CB176:CB179,"&lt;0")*Cadeirante/30*HB$4</f>
        <v>0</v>
      </c>
      <c r="HC176" s="104">
        <f>SUMIF(CD176:CD179,"&lt;0")*Cadeirante/30*HC$4+SUMIF(CF176:CF179,"&lt;0")*Cadeirante/30*HC$4</f>
        <v>0</v>
      </c>
      <c r="HD176" s="104">
        <f>SUMIF(CH176:CH179,"&lt;0")*Cadeirante/30*HD$4+SUMIF(CJ176:CJ179,"&lt;0")*Cadeirante/30*HD$4</f>
        <v>0</v>
      </c>
      <c r="HE176" s="104">
        <f>SUMIF(CL176:CL179,"&lt;0")*Cadeirante/30*HE$4+SUMIF(CN176:CN179,"&lt;0")*Cadeirante/30*HE$4</f>
        <v>0</v>
      </c>
      <c r="HF176" s="104">
        <f>SUMIF(CP176:CP179,"&lt;0")*Cadeirante/30*HF$4+SUMIF(CR176:CR179,"&lt;0")*Cadeirante/30*HF$4</f>
        <v>0</v>
      </c>
      <c r="HG176" s="104">
        <f>SUMIF(CT176:CT179,"&lt;0")*Cadeirante/30*HG$4+SUMIF(CV176:CV179,"&lt;0")*Cadeirante/30*HG$4</f>
        <v>0</v>
      </c>
      <c r="HH176" s="104">
        <f>SUMIF(CX176:CX179,"&lt;0")*Cadeirante/30*HH$4+SUMIF(CZ176:CZ179,"&lt;0")*Cadeirante/30*HH$4</f>
        <v>0</v>
      </c>
      <c r="HI176" s="104">
        <f>SUMIF(DB176:DB179,"&lt;0")*Cadeirante/30*HI$4+SUMIF(DD176:DD179,"&lt;0")*Cadeirante/30*HI$4</f>
        <v>0</v>
      </c>
      <c r="HJ176" s="104">
        <f>SUMIF(DF176:DF179,"&lt;0")*Cadeirante/30*HJ$4+SUMIF(DH176:DH179,"&lt;0")*Cadeirante/30*HJ$4</f>
        <v>0</v>
      </c>
      <c r="HK176" s="104">
        <f>SUMIF(DJ176:DJ179,"&lt;0")*Cadeirante/30*HK$4+SUMIF(DL176:DL179,"&lt;0")*Cadeirante/30*HK$4</f>
        <v>0</v>
      </c>
      <c r="HL176" s="104">
        <f>SUMIF(DN176:DN179,"&lt;0")*Cadeirante/30*HL$4+SUMIF(DP176:DP179,"&lt;0")*Cadeirante/30*HL$4</f>
        <v>0</v>
      </c>
      <c r="HM176" s="104">
        <f>SUMIF(DR176:DR179,"&lt;0")*Cadeirante/30*HM$4+SUMIF(DT176:DT179,"&lt;0")*Cadeirante/30*HM$4</f>
        <v>0</v>
      </c>
      <c r="HN176" s="104">
        <f>SUMIF(DV176:DV179,"&lt;0")*Cadeirante/30*HN$4+SUMIF(DX176:DX179,"&lt;0")*Cadeirante/30*HN$4</f>
        <v>0</v>
      </c>
      <c r="HO176" s="104">
        <f>SUMIF(DZ176:DZ179,"&lt;0")*Cadeirante/30*HO$4+SUMIF(EB176:EB179,"&lt;0")*Cadeirante/30*HO$4</f>
        <v>0</v>
      </c>
      <c r="HP176" s="104">
        <f>SUMIF(ED176:ED179,"&lt;0")*Cadeirante/30*HP$4+SUMIF(EF176:EF179,"&lt;0")*Cadeirante/30*HP$4</f>
        <v>0</v>
      </c>
      <c r="HQ176" s="64"/>
      <c r="HR176" s="64"/>
      <c r="HS176" s="64"/>
      <c r="HT176" s="64"/>
      <c r="HU176" s="64"/>
      <c r="HV176" s="64"/>
      <c r="HW176" s="176">
        <v>17629.309999999998</v>
      </c>
      <c r="HX176" s="64"/>
      <c r="HY176" s="280">
        <f>IF(ISTEXT(EM176), VALUE(EM176), EM176)</f>
        <v>0</v>
      </c>
      <c r="HZ176" s="280">
        <f>IF(ISTEXT(EN176), VALUE(EN176), EN176)</f>
        <v>0</v>
      </c>
      <c r="IA176" s="280">
        <f>IF(ISTEXT(EO176), VALUE(EO176), EO176)</f>
        <v>0</v>
      </c>
      <c r="IB176" s="64" t="b">
        <f>HW176=FE176</f>
        <v>0</v>
      </c>
      <c r="IC176" s="64"/>
    </row>
    <row r="177" spans="1:237" s="106" customFormat="1" ht="22.5" customHeight="1" x14ac:dyDescent="0.25">
      <c r="A177" s="368" t="s">
        <v>3331</v>
      </c>
      <c r="B177" s="369" t="s">
        <v>3332</v>
      </c>
      <c r="C177" s="370" t="s">
        <v>3192</v>
      </c>
      <c r="D177" s="371" t="s">
        <v>3333</v>
      </c>
      <c r="E177" s="371" t="s">
        <v>3334</v>
      </c>
      <c r="F177" s="372" t="s">
        <v>3181</v>
      </c>
      <c r="G177" s="372" t="s">
        <v>3182</v>
      </c>
      <c r="H177" s="373" t="s">
        <v>2832</v>
      </c>
      <c r="I177" s="374" t="s">
        <v>2832</v>
      </c>
      <c r="J177" s="421" t="s">
        <v>3183</v>
      </c>
      <c r="K177" s="421" t="s">
        <v>3185</v>
      </c>
      <c r="L177" s="329">
        <f>CONTINUA!BV177</f>
        <v>0</v>
      </c>
      <c r="M177" s="329">
        <f>CONTINUA!BW177</f>
        <v>0</v>
      </c>
      <c r="N177" s="895"/>
      <c r="O177" s="896" t="s">
        <v>3438</v>
      </c>
      <c r="P177" s="897">
        <v>0</v>
      </c>
      <c r="Q177" s="400"/>
      <c r="R177" s="401"/>
      <c r="S177" s="400"/>
      <c r="T177" s="401"/>
      <c r="U177" s="400"/>
      <c r="V177" s="401"/>
      <c r="W177" s="400"/>
      <c r="X177" s="401"/>
      <c r="Y177" s="400"/>
      <c r="Z177" s="401"/>
      <c r="AA177" s="400"/>
      <c r="AB177" s="401"/>
      <c r="AC177" s="400"/>
      <c r="AD177" s="401"/>
      <c r="AE177" s="400"/>
      <c r="AF177" s="401"/>
      <c r="AG177" s="400"/>
      <c r="AH177" s="401"/>
      <c r="AI177" s="400"/>
      <c r="AJ177" s="401"/>
      <c r="AK177" s="400"/>
      <c r="AL177" s="401"/>
      <c r="AM177" s="400"/>
      <c r="AN177" s="401"/>
      <c r="AO177" s="400"/>
      <c r="AP177" s="401"/>
      <c r="AQ177" s="400"/>
      <c r="AR177" s="401"/>
      <c r="AS177" s="400"/>
      <c r="AT177" s="401"/>
      <c r="AU177" s="400"/>
      <c r="AV177" s="401"/>
      <c r="AW177" s="400"/>
      <c r="AX177" s="401"/>
      <c r="AY177" s="400"/>
      <c r="AZ177" s="401"/>
      <c r="BA177" s="400"/>
      <c r="BB177" s="401"/>
      <c r="BC177" s="400"/>
      <c r="BD177" s="401"/>
      <c r="BE177" s="400"/>
      <c r="BF177" s="401"/>
      <c r="BG177" s="400"/>
      <c r="BH177" s="401"/>
      <c r="BI177" s="400"/>
      <c r="BJ177" s="401"/>
      <c r="BK177" s="400"/>
      <c r="BL177" s="401"/>
      <c r="BM177" s="400"/>
      <c r="BN177" s="401"/>
      <c r="BO177" s="400"/>
      <c r="BP177" s="401"/>
      <c r="BQ177" s="400"/>
      <c r="BR177" s="401"/>
      <c r="BS177" s="400"/>
      <c r="BT177" s="401"/>
      <c r="BU177" s="400"/>
      <c r="BV177" s="401"/>
      <c r="BW177" s="400"/>
      <c r="BX177" s="401"/>
      <c r="BY177" s="400"/>
      <c r="BZ177" s="401"/>
      <c r="CA177" s="400"/>
      <c r="CB177" s="401"/>
      <c r="CC177" s="400"/>
      <c r="CD177" s="401"/>
      <c r="CE177" s="400"/>
      <c r="CF177" s="401"/>
      <c r="CG177" s="400"/>
      <c r="CH177" s="401"/>
      <c r="CI177" s="400"/>
      <c r="CJ177" s="401"/>
      <c r="CK177" s="400"/>
      <c r="CL177" s="401"/>
      <c r="CM177" s="400"/>
      <c r="CN177" s="401"/>
      <c r="CO177" s="400"/>
      <c r="CP177" s="401"/>
      <c r="CQ177" s="400"/>
      <c r="CR177" s="401"/>
      <c r="CS177" s="400"/>
      <c r="CT177" s="401"/>
      <c r="CU177" s="400"/>
      <c r="CV177" s="401"/>
      <c r="CW177" s="400"/>
      <c r="CX177" s="401"/>
      <c r="CY177" s="400"/>
      <c r="CZ177" s="401"/>
      <c r="DA177" s="400"/>
      <c r="DB177" s="401"/>
      <c r="DC177" s="400"/>
      <c r="DD177" s="401"/>
      <c r="DE177" s="400"/>
      <c r="DF177" s="401"/>
      <c r="DG177" s="400"/>
      <c r="DH177" s="401"/>
      <c r="DI177" s="400"/>
      <c r="DJ177" s="401"/>
      <c r="DK177" s="400"/>
      <c r="DL177" s="401"/>
      <c r="DM177" s="400"/>
      <c r="DN177" s="401"/>
      <c r="DO177" s="400"/>
      <c r="DP177" s="401"/>
      <c r="DQ177" s="400"/>
      <c r="DR177" s="401"/>
      <c r="DS177" s="400"/>
      <c r="DT177" s="401"/>
      <c r="DU177" s="400"/>
      <c r="DV177" s="401"/>
      <c r="DW177" s="400"/>
      <c r="DX177" s="401"/>
      <c r="DY177" s="400"/>
      <c r="DZ177" s="401"/>
      <c r="EA177" s="400"/>
      <c r="EB177" s="401"/>
      <c r="EC177" s="400"/>
      <c r="ED177" s="401"/>
      <c r="EE177" s="400"/>
      <c r="EF177" s="401"/>
      <c r="EG177" s="400"/>
      <c r="EH177" s="401"/>
      <c r="EI177" s="400"/>
      <c r="EJ177" s="447"/>
      <c r="EK177" s="511"/>
      <c r="EL177" s="514"/>
      <c r="EM177" s="448"/>
      <c r="EN177" s="344"/>
      <c r="EO177" s="345"/>
      <c r="EP177" s="171">
        <f t="shared" si="168"/>
        <v>0</v>
      </c>
      <c r="EQ177" s="171">
        <f t="shared" si="169"/>
        <v>0</v>
      </c>
      <c r="ER177" s="171">
        <f t="shared" si="170"/>
        <v>0</v>
      </c>
      <c r="ES177" s="171">
        <f t="shared" si="171"/>
        <v>0</v>
      </c>
      <c r="ET177" s="171">
        <f t="shared" si="172"/>
        <v>0</v>
      </c>
      <c r="EU177" s="171">
        <f t="shared" si="173"/>
        <v>0</v>
      </c>
      <c r="EV177" s="172">
        <f t="shared" si="174"/>
        <v>0</v>
      </c>
      <c r="EW177" s="173"/>
      <c r="EX177" s="248">
        <f t="shared" si="211"/>
        <v>0</v>
      </c>
      <c r="EY177" s="174">
        <f>(L177*regular)+(M177*Cadeirantee)</f>
        <v>0</v>
      </c>
      <c r="EZ177" s="249">
        <f>SUMIF(FG177:GJ177,"&gt;0")</f>
        <v>0</v>
      </c>
      <c r="FA177" s="249">
        <f>SUMIF(FG177:GJ177,"&lt;0")+SUMIF(GN177:HP177,"&lt;0")</f>
        <v>0</v>
      </c>
      <c r="FB177" s="174">
        <v>0</v>
      </c>
      <c r="FC177" s="126">
        <f>N177*km*'VALORES TABELA'!$B$13</f>
        <v>0</v>
      </c>
      <c r="FD177" s="250">
        <f t="shared" ref="FD177:FD180" si="212">GL177</f>
        <v>0</v>
      </c>
      <c r="FE177" s="105"/>
      <c r="FF177" s="119"/>
      <c r="FG177" s="119"/>
      <c r="FH177" s="119"/>
      <c r="FI177" s="119"/>
      <c r="FJ177" s="119"/>
      <c r="FK177" s="119"/>
      <c r="FL177" s="119"/>
      <c r="FM177" s="119"/>
      <c r="FN177" s="119"/>
      <c r="FO177" s="119"/>
      <c r="FP177" s="119"/>
      <c r="FQ177" s="119"/>
      <c r="FR177" s="119"/>
      <c r="FS177" s="119"/>
      <c r="FT177" s="119"/>
      <c r="FU177" s="119"/>
      <c r="FV177" s="119"/>
      <c r="FW177" s="119"/>
      <c r="FX177" s="119"/>
      <c r="FY177" s="119"/>
      <c r="FZ177" s="119"/>
      <c r="GA177" s="119"/>
      <c r="GB177" s="119"/>
      <c r="GC177" s="119"/>
      <c r="GD177" s="119"/>
      <c r="GE177" s="119"/>
      <c r="GF177" s="119"/>
      <c r="GG177" s="119"/>
      <c r="GH177" s="119"/>
      <c r="GI177" s="119"/>
      <c r="GJ177" s="119"/>
      <c r="GK177" s="251"/>
      <c r="GL177" s="103">
        <f t="shared" si="175"/>
        <v>0</v>
      </c>
      <c r="GM177" s="124"/>
      <c r="GN177" s="104"/>
      <c r="GO177" s="104"/>
      <c r="GP177" s="104"/>
      <c r="GQ177" s="104"/>
      <c r="GR177" s="104"/>
      <c r="GS177" s="104"/>
      <c r="GT177" s="104"/>
      <c r="GU177" s="104"/>
      <c r="GV177" s="104"/>
      <c r="GW177" s="104"/>
      <c r="GX177" s="104"/>
      <c r="GY177" s="104"/>
      <c r="GZ177" s="104"/>
      <c r="HA177" s="104"/>
      <c r="HB177" s="104"/>
      <c r="HC177" s="104"/>
      <c r="HD177" s="104"/>
      <c r="HE177" s="104"/>
      <c r="HF177" s="104"/>
      <c r="HG177" s="104"/>
      <c r="HH177" s="104"/>
      <c r="HI177" s="104"/>
      <c r="HJ177" s="104"/>
      <c r="HK177" s="104"/>
      <c r="HL177" s="104"/>
      <c r="HM177" s="104"/>
      <c r="HN177" s="104"/>
      <c r="HO177" s="104"/>
      <c r="HP177" s="104"/>
      <c r="HQ177" s="64"/>
      <c r="HR177" s="64"/>
      <c r="HS177" s="64"/>
      <c r="HT177" s="64"/>
      <c r="HU177" s="64"/>
      <c r="HV177" s="64"/>
      <c r="HW177" s="105"/>
      <c r="HX177" s="64"/>
      <c r="HY177" s="280">
        <f t="shared" ref="HY177:HY180" si="213">IF(ISTEXT(EM177), VALUE(EM177), EM177)</f>
        <v>0</v>
      </c>
      <c r="HZ177" s="280">
        <f t="shared" ref="HZ177:HZ180" si="214">IF(ISTEXT(EN177), VALUE(EN177), EN177)</f>
        <v>0</v>
      </c>
      <c r="IA177" s="280">
        <f t="shared" ref="IA177:IA180" si="215">IF(ISTEXT(EO177), VALUE(EO177), EO177)</f>
        <v>0</v>
      </c>
      <c r="IB177" s="64"/>
      <c r="IC177" s="64"/>
    </row>
    <row r="178" spans="1:237" s="106" customFormat="1" ht="22.5" customHeight="1" x14ac:dyDescent="0.25">
      <c r="A178" s="368" t="s">
        <v>3331</v>
      </c>
      <c r="B178" s="369" t="s">
        <v>3332</v>
      </c>
      <c r="C178" s="375" t="s">
        <v>3192</v>
      </c>
      <c r="D178" s="371" t="s">
        <v>3333</v>
      </c>
      <c r="E178" s="371" t="s">
        <v>3334</v>
      </c>
      <c r="F178" s="376" t="s">
        <v>3181</v>
      </c>
      <c r="G178" s="376" t="s">
        <v>3182</v>
      </c>
      <c r="H178" s="373" t="s">
        <v>2832</v>
      </c>
      <c r="I178" s="374" t="s">
        <v>2832</v>
      </c>
      <c r="J178" s="421" t="s">
        <v>3183</v>
      </c>
      <c r="K178" s="422" t="s">
        <v>3186</v>
      </c>
      <c r="L178" s="329">
        <f>CONTINUA!BV178</f>
        <v>0</v>
      </c>
      <c r="M178" s="329">
        <f>CONTINUA!BW178</f>
        <v>0</v>
      </c>
      <c r="N178" s="895"/>
      <c r="O178" s="896" t="s">
        <v>3438</v>
      </c>
      <c r="P178" s="897">
        <v>0</v>
      </c>
      <c r="Q178" s="400">
        <v>11</v>
      </c>
      <c r="R178" s="401"/>
      <c r="S178" s="400"/>
      <c r="T178" s="401"/>
      <c r="U178" s="400"/>
      <c r="V178" s="401"/>
      <c r="W178" s="400"/>
      <c r="X178" s="401"/>
      <c r="Y178" s="400"/>
      <c r="Z178" s="401"/>
      <c r="AA178" s="400"/>
      <c r="AB178" s="401"/>
      <c r="AC178" s="400"/>
      <c r="AD178" s="401"/>
      <c r="AE178" s="400"/>
      <c r="AF178" s="401"/>
      <c r="AG178" s="400"/>
      <c r="AH178" s="401"/>
      <c r="AI178" s="400"/>
      <c r="AJ178" s="401"/>
      <c r="AK178" s="400"/>
      <c r="AL178" s="401"/>
      <c r="AM178" s="400"/>
      <c r="AN178" s="401"/>
      <c r="AO178" s="400"/>
      <c r="AP178" s="401"/>
      <c r="AQ178" s="400"/>
      <c r="AR178" s="401"/>
      <c r="AS178" s="400"/>
      <c r="AT178" s="401"/>
      <c r="AU178" s="400"/>
      <c r="AV178" s="401"/>
      <c r="AW178" s="400"/>
      <c r="AX178" s="401"/>
      <c r="AY178" s="400"/>
      <c r="AZ178" s="401"/>
      <c r="BA178" s="400"/>
      <c r="BB178" s="401"/>
      <c r="BC178" s="400"/>
      <c r="BD178" s="401"/>
      <c r="BE178" s="400"/>
      <c r="BF178" s="401"/>
      <c r="BG178" s="400"/>
      <c r="BH178" s="401"/>
      <c r="BI178" s="400"/>
      <c r="BJ178" s="401"/>
      <c r="BK178" s="400"/>
      <c r="BL178" s="401"/>
      <c r="BM178" s="400"/>
      <c r="BN178" s="401"/>
      <c r="BO178" s="400"/>
      <c r="BP178" s="401"/>
      <c r="BQ178" s="400"/>
      <c r="BR178" s="401"/>
      <c r="BS178" s="400"/>
      <c r="BT178" s="401"/>
      <c r="BU178" s="400"/>
      <c r="BV178" s="401"/>
      <c r="BW178" s="400"/>
      <c r="BX178" s="401"/>
      <c r="BY178" s="400"/>
      <c r="BZ178" s="401"/>
      <c r="CA178" s="400"/>
      <c r="CB178" s="401"/>
      <c r="CC178" s="400"/>
      <c r="CD178" s="401"/>
      <c r="CE178" s="400"/>
      <c r="CF178" s="401"/>
      <c r="CG178" s="400"/>
      <c r="CH178" s="401"/>
      <c r="CI178" s="400"/>
      <c r="CJ178" s="401"/>
      <c r="CK178" s="400"/>
      <c r="CL178" s="401"/>
      <c r="CM178" s="400"/>
      <c r="CN178" s="401"/>
      <c r="CO178" s="400"/>
      <c r="CP178" s="401"/>
      <c r="CQ178" s="400"/>
      <c r="CR178" s="401"/>
      <c r="CS178" s="400"/>
      <c r="CT178" s="401"/>
      <c r="CU178" s="400"/>
      <c r="CV178" s="401"/>
      <c r="CW178" s="400"/>
      <c r="CX178" s="401"/>
      <c r="CY178" s="400"/>
      <c r="CZ178" s="401"/>
      <c r="DA178" s="400"/>
      <c r="DB178" s="401"/>
      <c r="DC178" s="400"/>
      <c r="DD178" s="401"/>
      <c r="DE178" s="400"/>
      <c r="DF178" s="401"/>
      <c r="DG178" s="400"/>
      <c r="DH178" s="401"/>
      <c r="DI178" s="400"/>
      <c r="DJ178" s="401"/>
      <c r="DK178" s="400"/>
      <c r="DL178" s="401"/>
      <c r="DM178" s="400"/>
      <c r="DN178" s="401"/>
      <c r="DO178" s="400"/>
      <c r="DP178" s="401"/>
      <c r="DQ178" s="400"/>
      <c r="DR178" s="401"/>
      <c r="DS178" s="400"/>
      <c r="DT178" s="401"/>
      <c r="DU178" s="400"/>
      <c r="DV178" s="401"/>
      <c r="DW178" s="400"/>
      <c r="DX178" s="401"/>
      <c r="DY178" s="400"/>
      <c r="DZ178" s="401"/>
      <c r="EA178" s="400"/>
      <c r="EB178" s="401"/>
      <c r="EC178" s="400"/>
      <c r="ED178" s="401"/>
      <c r="EE178" s="400"/>
      <c r="EF178" s="401"/>
      <c r="EG178" s="400"/>
      <c r="EH178" s="401"/>
      <c r="EI178" s="400"/>
      <c r="EJ178" s="447"/>
      <c r="EK178" s="511"/>
      <c r="EL178" s="514"/>
      <c r="EM178" s="448"/>
      <c r="EN178" s="344"/>
      <c r="EO178" s="345"/>
      <c r="EP178" s="171">
        <f t="shared" si="168"/>
        <v>11</v>
      </c>
      <c r="EQ178" s="171">
        <f t="shared" si="169"/>
        <v>0</v>
      </c>
      <c r="ER178" s="171">
        <f t="shared" si="170"/>
        <v>0</v>
      </c>
      <c r="ES178" s="171">
        <f t="shared" si="171"/>
        <v>0</v>
      </c>
      <c r="ET178" s="171">
        <f t="shared" si="172"/>
        <v>0</v>
      </c>
      <c r="EU178" s="171">
        <f t="shared" si="173"/>
        <v>0</v>
      </c>
      <c r="EV178" s="172">
        <f t="shared" si="174"/>
        <v>11</v>
      </c>
      <c r="EW178" s="125"/>
      <c r="EX178" s="248">
        <f t="shared" si="211"/>
        <v>0</v>
      </c>
      <c r="EY178" s="174">
        <f>(L178*regular)+(M178*Cadeirantee)</f>
        <v>0</v>
      </c>
      <c r="EZ178" s="249">
        <f>SUMIF(FG178:GJ178,"&gt;0")</f>
        <v>0</v>
      </c>
      <c r="FA178" s="249">
        <f>SUMIF(FG178:GJ178,"&lt;0")+SUMIF(GN178:HP178,"&lt;0")</f>
        <v>0</v>
      </c>
      <c r="FB178" s="174">
        <v>0</v>
      </c>
      <c r="FC178" s="126">
        <f>N178*km*'VALORES TABELA'!$B$13</f>
        <v>0</v>
      </c>
      <c r="FD178" s="250">
        <f t="shared" si="212"/>
        <v>0</v>
      </c>
      <c r="FE178" s="105"/>
      <c r="FF178" s="108"/>
      <c r="FG178" s="108"/>
      <c r="FH178" s="108"/>
      <c r="FI178" s="108"/>
      <c r="FJ178" s="108"/>
      <c r="FK178" s="108"/>
      <c r="FL178" s="108"/>
      <c r="FM178" s="108"/>
      <c r="FN178" s="108"/>
      <c r="FO178" s="108"/>
      <c r="FP178" s="108"/>
      <c r="FQ178" s="108"/>
      <c r="FR178" s="108"/>
      <c r="FS178" s="108"/>
      <c r="FT178" s="108"/>
      <c r="FU178" s="108"/>
      <c r="FV178" s="108"/>
      <c r="FW178" s="108"/>
      <c r="FX178" s="108"/>
      <c r="FY178" s="108"/>
      <c r="FZ178" s="108"/>
      <c r="GA178" s="108"/>
      <c r="GB178" s="108"/>
      <c r="GC178" s="108"/>
      <c r="GD178" s="108"/>
      <c r="GE178" s="108"/>
      <c r="GF178" s="108"/>
      <c r="GG178" s="108"/>
      <c r="GH178" s="108"/>
      <c r="GI178" s="108"/>
      <c r="GJ178" s="108"/>
      <c r="GK178" s="251"/>
      <c r="GL178" s="103">
        <f t="shared" si="175"/>
        <v>0</v>
      </c>
      <c r="GM178" s="124"/>
      <c r="GN178" s="104"/>
      <c r="GO178" s="104"/>
      <c r="GP178" s="104"/>
      <c r="GQ178" s="104"/>
      <c r="GR178" s="104"/>
      <c r="GS178" s="104"/>
      <c r="GT178" s="104"/>
      <c r="GU178" s="104"/>
      <c r="GV178" s="104"/>
      <c r="GW178" s="104"/>
      <c r="GX178" s="104"/>
      <c r="GY178" s="104"/>
      <c r="GZ178" s="104"/>
      <c r="HA178" s="104"/>
      <c r="HB178" s="104"/>
      <c r="HC178" s="104"/>
      <c r="HD178" s="104"/>
      <c r="HE178" s="104"/>
      <c r="HF178" s="104"/>
      <c r="HG178" s="104"/>
      <c r="HH178" s="104"/>
      <c r="HI178" s="104"/>
      <c r="HJ178" s="104"/>
      <c r="HK178" s="104"/>
      <c r="HL178" s="104"/>
      <c r="HM178" s="104"/>
      <c r="HN178" s="104"/>
      <c r="HO178" s="104"/>
      <c r="HP178" s="104"/>
      <c r="HQ178" s="64"/>
      <c r="HR178" s="64"/>
      <c r="HS178" s="64"/>
      <c r="HT178" s="64"/>
      <c r="HU178" s="64"/>
      <c r="HV178" s="64"/>
      <c r="HW178" s="105"/>
      <c r="HX178" s="64"/>
      <c r="HY178" s="280">
        <f t="shared" si="213"/>
        <v>0</v>
      </c>
      <c r="HZ178" s="280">
        <f t="shared" si="214"/>
        <v>0</v>
      </c>
      <c r="IA178" s="280">
        <f t="shared" si="215"/>
        <v>0</v>
      </c>
      <c r="IB178" s="64"/>
      <c r="IC178" s="64"/>
    </row>
    <row r="179" spans="1:237" s="106" customFormat="1" ht="22.5" customHeight="1" x14ac:dyDescent="0.25">
      <c r="A179" s="368" t="s">
        <v>3331</v>
      </c>
      <c r="B179" s="369" t="s">
        <v>3332</v>
      </c>
      <c r="C179" s="375" t="s">
        <v>3192</v>
      </c>
      <c r="D179" s="371" t="s">
        <v>3333</v>
      </c>
      <c r="E179" s="371" t="s">
        <v>3334</v>
      </c>
      <c r="F179" s="376" t="s">
        <v>3181</v>
      </c>
      <c r="G179" s="376" t="s">
        <v>3182</v>
      </c>
      <c r="H179" s="373" t="s">
        <v>2832</v>
      </c>
      <c r="I179" s="374" t="s">
        <v>2832</v>
      </c>
      <c r="J179" s="421" t="s">
        <v>3183</v>
      </c>
      <c r="K179" s="423" t="s">
        <v>3187</v>
      </c>
      <c r="L179" s="329">
        <f>CONTINUA!BV179</f>
        <v>0</v>
      </c>
      <c r="M179" s="329">
        <f>CONTINUA!BW179</f>
        <v>0</v>
      </c>
      <c r="N179" s="895"/>
      <c r="O179" s="896" t="s">
        <v>3438</v>
      </c>
      <c r="P179" s="897">
        <v>0</v>
      </c>
      <c r="Q179" s="400"/>
      <c r="R179" s="401"/>
      <c r="S179" s="400"/>
      <c r="T179" s="401"/>
      <c r="U179" s="400"/>
      <c r="V179" s="401"/>
      <c r="W179" s="400"/>
      <c r="X179" s="401"/>
      <c r="Y179" s="400"/>
      <c r="Z179" s="401"/>
      <c r="AA179" s="400"/>
      <c r="AB179" s="401"/>
      <c r="AC179" s="400"/>
      <c r="AD179" s="401"/>
      <c r="AE179" s="400"/>
      <c r="AF179" s="401"/>
      <c r="AG179" s="400"/>
      <c r="AH179" s="401"/>
      <c r="AI179" s="400"/>
      <c r="AJ179" s="401"/>
      <c r="AK179" s="400"/>
      <c r="AL179" s="401"/>
      <c r="AM179" s="400"/>
      <c r="AN179" s="401"/>
      <c r="AO179" s="400"/>
      <c r="AP179" s="401"/>
      <c r="AQ179" s="400"/>
      <c r="AR179" s="401"/>
      <c r="AS179" s="400"/>
      <c r="AT179" s="401"/>
      <c r="AU179" s="400"/>
      <c r="AV179" s="401"/>
      <c r="AW179" s="400"/>
      <c r="AX179" s="401"/>
      <c r="AY179" s="400"/>
      <c r="AZ179" s="401"/>
      <c r="BA179" s="400"/>
      <c r="BB179" s="401"/>
      <c r="BC179" s="400"/>
      <c r="BD179" s="401"/>
      <c r="BE179" s="400"/>
      <c r="BF179" s="401"/>
      <c r="BG179" s="400"/>
      <c r="BH179" s="401"/>
      <c r="BI179" s="400"/>
      <c r="BJ179" s="401"/>
      <c r="BK179" s="400"/>
      <c r="BL179" s="401"/>
      <c r="BM179" s="400"/>
      <c r="BN179" s="401"/>
      <c r="BO179" s="400"/>
      <c r="BP179" s="401"/>
      <c r="BQ179" s="400"/>
      <c r="BR179" s="401"/>
      <c r="BS179" s="400"/>
      <c r="BT179" s="401"/>
      <c r="BU179" s="400"/>
      <c r="BV179" s="401"/>
      <c r="BW179" s="400"/>
      <c r="BX179" s="401"/>
      <c r="BY179" s="400"/>
      <c r="BZ179" s="401"/>
      <c r="CA179" s="400"/>
      <c r="CB179" s="401"/>
      <c r="CC179" s="400"/>
      <c r="CD179" s="401"/>
      <c r="CE179" s="400"/>
      <c r="CF179" s="401"/>
      <c r="CG179" s="400"/>
      <c r="CH179" s="401"/>
      <c r="CI179" s="400"/>
      <c r="CJ179" s="401"/>
      <c r="CK179" s="400"/>
      <c r="CL179" s="401"/>
      <c r="CM179" s="400"/>
      <c r="CN179" s="401"/>
      <c r="CO179" s="400"/>
      <c r="CP179" s="401"/>
      <c r="CQ179" s="400"/>
      <c r="CR179" s="401"/>
      <c r="CS179" s="400"/>
      <c r="CT179" s="401"/>
      <c r="CU179" s="400"/>
      <c r="CV179" s="401"/>
      <c r="CW179" s="400"/>
      <c r="CX179" s="401"/>
      <c r="CY179" s="400"/>
      <c r="CZ179" s="401"/>
      <c r="DA179" s="400"/>
      <c r="DB179" s="401"/>
      <c r="DC179" s="400"/>
      <c r="DD179" s="401"/>
      <c r="DE179" s="400"/>
      <c r="DF179" s="401"/>
      <c r="DG179" s="400"/>
      <c r="DH179" s="401"/>
      <c r="DI179" s="400"/>
      <c r="DJ179" s="401"/>
      <c r="DK179" s="400"/>
      <c r="DL179" s="401"/>
      <c r="DM179" s="400"/>
      <c r="DN179" s="401"/>
      <c r="DO179" s="400"/>
      <c r="DP179" s="401"/>
      <c r="DQ179" s="400"/>
      <c r="DR179" s="401"/>
      <c r="DS179" s="400"/>
      <c r="DT179" s="401"/>
      <c r="DU179" s="400"/>
      <c r="DV179" s="401"/>
      <c r="DW179" s="400"/>
      <c r="DX179" s="401"/>
      <c r="DY179" s="400"/>
      <c r="DZ179" s="401"/>
      <c r="EA179" s="400"/>
      <c r="EB179" s="401"/>
      <c r="EC179" s="400"/>
      <c r="ED179" s="401"/>
      <c r="EE179" s="400"/>
      <c r="EF179" s="401"/>
      <c r="EG179" s="400"/>
      <c r="EH179" s="401"/>
      <c r="EI179" s="400"/>
      <c r="EJ179" s="447"/>
      <c r="EK179" s="511"/>
      <c r="EL179" s="514"/>
      <c r="EM179" s="448"/>
      <c r="EN179" s="344"/>
      <c r="EO179" s="345"/>
      <c r="EP179" s="171">
        <f t="shared" si="168"/>
        <v>0</v>
      </c>
      <c r="EQ179" s="171">
        <f t="shared" si="169"/>
        <v>0</v>
      </c>
      <c r="ER179" s="171">
        <f t="shared" si="170"/>
        <v>0</v>
      </c>
      <c r="ES179" s="171">
        <f t="shared" si="171"/>
        <v>0</v>
      </c>
      <c r="ET179" s="171">
        <f t="shared" si="172"/>
        <v>0</v>
      </c>
      <c r="EU179" s="171">
        <f t="shared" si="173"/>
        <v>0</v>
      </c>
      <c r="EV179" s="172">
        <f t="shared" si="174"/>
        <v>0</v>
      </c>
      <c r="EW179" s="127"/>
      <c r="EX179" s="248">
        <f t="shared" si="211"/>
        <v>0</v>
      </c>
      <c r="EY179" s="174">
        <f>(L179*regular)+(M179*Cadeirantee)</f>
        <v>0</v>
      </c>
      <c r="EZ179" s="249">
        <f>SUMIF(FG179:GJ179,"&gt;0")</f>
        <v>0</v>
      </c>
      <c r="FA179" s="249">
        <f>SUMIF(FG179:GJ179,"&lt;0")+SUMIF(GN179:HP179,"&lt;0")</f>
        <v>0</v>
      </c>
      <c r="FB179" s="174">
        <v>0</v>
      </c>
      <c r="FC179" s="126">
        <f>N179*km*'VALORES TABELA'!$B$13</f>
        <v>0</v>
      </c>
      <c r="FD179" s="250">
        <f t="shared" si="212"/>
        <v>0</v>
      </c>
      <c r="FE179" s="105"/>
      <c r="FF179" s="118"/>
      <c r="FG179" s="118"/>
      <c r="FH179" s="118"/>
      <c r="FI179" s="118"/>
      <c r="FJ179" s="118"/>
      <c r="FK179" s="118"/>
      <c r="FL179" s="118"/>
      <c r="FM179" s="118"/>
      <c r="FN179" s="118"/>
      <c r="FO179" s="118"/>
      <c r="FP179" s="118"/>
      <c r="FQ179" s="118"/>
      <c r="FR179" s="118"/>
      <c r="FS179" s="118"/>
      <c r="FT179" s="118"/>
      <c r="FU179" s="118"/>
      <c r="FV179" s="118"/>
      <c r="FW179" s="118"/>
      <c r="FX179" s="118"/>
      <c r="FY179" s="118"/>
      <c r="FZ179" s="118"/>
      <c r="GA179" s="118"/>
      <c r="GB179" s="118"/>
      <c r="GC179" s="118"/>
      <c r="GD179" s="118"/>
      <c r="GE179" s="118"/>
      <c r="GF179" s="118"/>
      <c r="GG179" s="118"/>
      <c r="GH179" s="118"/>
      <c r="GI179" s="118"/>
      <c r="GJ179" s="118"/>
      <c r="GK179" s="252"/>
      <c r="GL179" s="103">
        <f t="shared" si="175"/>
        <v>0</v>
      </c>
      <c r="GM179" s="124"/>
      <c r="GN179" s="104"/>
      <c r="GO179" s="104"/>
      <c r="GP179" s="104"/>
      <c r="GQ179" s="104"/>
      <c r="GR179" s="104"/>
      <c r="GS179" s="104"/>
      <c r="GT179" s="104"/>
      <c r="GU179" s="104"/>
      <c r="GV179" s="104"/>
      <c r="GW179" s="104"/>
      <c r="GX179" s="104"/>
      <c r="GY179" s="104"/>
      <c r="GZ179" s="104"/>
      <c r="HA179" s="104"/>
      <c r="HB179" s="104"/>
      <c r="HC179" s="104"/>
      <c r="HD179" s="104"/>
      <c r="HE179" s="104"/>
      <c r="HF179" s="104"/>
      <c r="HG179" s="104"/>
      <c r="HH179" s="104"/>
      <c r="HI179" s="104"/>
      <c r="HJ179" s="104"/>
      <c r="HK179" s="104"/>
      <c r="HL179" s="104"/>
      <c r="HM179" s="104"/>
      <c r="HN179" s="104"/>
      <c r="HO179" s="104"/>
      <c r="HP179" s="104"/>
      <c r="HQ179" s="64"/>
      <c r="HR179" s="65"/>
      <c r="HS179" s="65"/>
      <c r="HT179" s="65"/>
      <c r="HU179" s="65"/>
      <c r="HV179" s="65"/>
      <c r="HW179" s="105"/>
      <c r="HX179" s="65"/>
      <c r="HY179" s="280">
        <f t="shared" si="213"/>
        <v>0</v>
      </c>
      <c r="HZ179" s="280">
        <f t="shared" si="214"/>
        <v>0</v>
      </c>
      <c r="IA179" s="280">
        <f t="shared" si="215"/>
        <v>0</v>
      </c>
      <c r="IB179" s="65"/>
      <c r="IC179" s="65"/>
    </row>
    <row r="180" spans="1:237" s="106" customFormat="1" ht="22.5" customHeight="1" thickBot="1" x14ac:dyDescent="0.3">
      <c r="A180" s="377" t="s">
        <v>3331</v>
      </c>
      <c r="B180" s="378" t="s">
        <v>3332</v>
      </c>
      <c r="C180" s="379" t="s">
        <v>3192</v>
      </c>
      <c r="D180" s="380" t="s">
        <v>3333</v>
      </c>
      <c r="E180" s="380" t="s">
        <v>3334</v>
      </c>
      <c r="F180" s="381" t="s">
        <v>3181</v>
      </c>
      <c r="G180" s="381" t="s">
        <v>3182</v>
      </c>
      <c r="H180" s="382" t="s">
        <v>2832</v>
      </c>
      <c r="I180" s="383" t="s">
        <v>2832</v>
      </c>
      <c r="J180" s="421" t="s">
        <v>3183</v>
      </c>
      <c r="K180" s="424" t="s">
        <v>60</v>
      </c>
      <c r="L180" s="329">
        <f>CONTINUA!BV180</f>
        <v>0</v>
      </c>
      <c r="M180" s="329">
        <f>CONTINUA!BW180</f>
        <v>0</v>
      </c>
      <c r="N180" s="895"/>
      <c r="O180" s="896" t="s">
        <v>3438</v>
      </c>
      <c r="P180" s="897">
        <v>0</v>
      </c>
      <c r="Q180" s="400"/>
      <c r="R180" s="401"/>
      <c r="S180" s="400"/>
      <c r="T180" s="401"/>
      <c r="U180" s="400"/>
      <c r="V180" s="401"/>
      <c r="W180" s="400"/>
      <c r="X180" s="401"/>
      <c r="Y180" s="400"/>
      <c r="Z180" s="401"/>
      <c r="AA180" s="400"/>
      <c r="AB180" s="401"/>
      <c r="AC180" s="400"/>
      <c r="AD180" s="401"/>
      <c r="AE180" s="400"/>
      <c r="AF180" s="401"/>
      <c r="AG180" s="400"/>
      <c r="AH180" s="401"/>
      <c r="AI180" s="400"/>
      <c r="AJ180" s="401"/>
      <c r="AK180" s="400"/>
      <c r="AL180" s="401"/>
      <c r="AM180" s="400"/>
      <c r="AN180" s="401"/>
      <c r="AO180" s="400"/>
      <c r="AP180" s="401"/>
      <c r="AQ180" s="400"/>
      <c r="AR180" s="401"/>
      <c r="AS180" s="400"/>
      <c r="AT180" s="401"/>
      <c r="AU180" s="400"/>
      <c r="AV180" s="401"/>
      <c r="AW180" s="400"/>
      <c r="AX180" s="401"/>
      <c r="AY180" s="400"/>
      <c r="AZ180" s="401"/>
      <c r="BA180" s="400"/>
      <c r="BB180" s="401"/>
      <c r="BC180" s="400"/>
      <c r="BD180" s="401"/>
      <c r="BE180" s="400"/>
      <c r="BF180" s="401"/>
      <c r="BG180" s="400"/>
      <c r="BH180" s="401"/>
      <c r="BI180" s="400"/>
      <c r="BJ180" s="401"/>
      <c r="BK180" s="400"/>
      <c r="BL180" s="401"/>
      <c r="BM180" s="400"/>
      <c r="BN180" s="401"/>
      <c r="BO180" s="400"/>
      <c r="BP180" s="401"/>
      <c r="BQ180" s="400"/>
      <c r="BR180" s="401"/>
      <c r="BS180" s="400"/>
      <c r="BT180" s="401"/>
      <c r="BU180" s="400"/>
      <c r="BV180" s="401"/>
      <c r="BW180" s="400"/>
      <c r="BX180" s="401"/>
      <c r="BY180" s="400"/>
      <c r="BZ180" s="401"/>
      <c r="CA180" s="400"/>
      <c r="CB180" s="401"/>
      <c r="CC180" s="400"/>
      <c r="CD180" s="401"/>
      <c r="CE180" s="400"/>
      <c r="CF180" s="401"/>
      <c r="CG180" s="400"/>
      <c r="CH180" s="401"/>
      <c r="CI180" s="400"/>
      <c r="CJ180" s="401"/>
      <c r="CK180" s="400"/>
      <c r="CL180" s="401"/>
      <c r="CM180" s="400"/>
      <c r="CN180" s="401"/>
      <c r="CO180" s="400"/>
      <c r="CP180" s="401"/>
      <c r="CQ180" s="400"/>
      <c r="CR180" s="401"/>
      <c r="CS180" s="400"/>
      <c r="CT180" s="401"/>
      <c r="CU180" s="400"/>
      <c r="CV180" s="401"/>
      <c r="CW180" s="400"/>
      <c r="CX180" s="401"/>
      <c r="CY180" s="400"/>
      <c r="CZ180" s="401"/>
      <c r="DA180" s="400"/>
      <c r="DB180" s="401"/>
      <c r="DC180" s="400"/>
      <c r="DD180" s="401"/>
      <c r="DE180" s="400"/>
      <c r="DF180" s="401"/>
      <c r="DG180" s="400"/>
      <c r="DH180" s="401"/>
      <c r="DI180" s="400"/>
      <c r="DJ180" s="401"/>
      <c r="DK180" s="400"/>
      <c r="DL180" s="401"/>
      <c r="DM180" s="400"/>
      <c r="DN180" s="401"/>
      <c r="DO180" s="400"/>
      <c r="DP180" s="401"/>
      <c r="DQ180" s="400"/>
      <c r="DR180" s="401"/>
      <c r="DS180" s="400"/>
      <c r="DT180" s="401"/>
      <c r="DU180" s="400"/>
      <c r="DV180" s="401"/>
      <c r="DW180" s="400"/>
      <c r="DX180" s="401"/>
      <c r="DY180" s="400"/>
      <c r="DZ180" s="401"/>
      <c r="EA180" s="400"/>
      <c r="EB180" s="401"/>
      <c r="EC180" s="400"/>
      <c r="ED180" s="401"/>
      <c r="EE180" s="400"/>
      <c r="EF180" s="401"/>
      <c r="EG180" s="400"/>
      <c r="EH180" s="401"/>
      <c r="EI180" s="400"/>
      <c r="EJ180" s="447"/>
      <c r="EK180" s="512"/>
      <c r="EL180" s="515"/>
      <c r="EM180" s="450"/>
      <c r="EN180" s="348"/>
      <c r="EO180" s="348"/>
      <c r="EP180" s="179">
        <f t="shared" si="168"/>
        <v>0</v>
      </c>
      <c r="EQ180" s="179">
        <f t="shared" si="169"/>
        <v>0</v>
      </c>
      <c r="ER180" s="179">
        <f t="shared" si="170"/>
        <v>0</v>
      </c>
      <c r="ES180" s="179">
        <f t="shared" si="171"/>
        <v>0</v>
      </c>
      <c r="ET180" s="179">
        <f t="shared" si="172"/>
        <v>0</v>
      </c>
      <c r="EU180" s="179">
        <f t="shared" si="173"/>
        <v>0</v>
      </c>
      <c r="EV180" s="172">
        <f t="shared" si="174"/>
        <v>0</v>
      </c>
      <c r="EW180" s="253"/>
      <c r="EX180" s="254">
        <v>0</v>
      </c>
      <c r="EY180" s="180">
        <v>0</v>
      </c>
      <c r="EZ180" s="255">
        <v>0</v>
      </c>
      <c r="FA180" s="255">
        <v>0</v>
      </c>
      <c r="FB180" s="180">
        <f>SUM(FF180:GI180)/2</f>
        <v>0</v>
      </c>
      <c r="FC180" s="256">
        <f>N180*km*'VALORES TABELA'!$B$13</f>
        <v>0</v>
      </c>
      <c r="FD180" s="250">
        <f t="shared" si="212"/>
        <v>0</v>
      </c>
      <c r="FE180" s="257"/>
      <c r="FF180" s="181">
        <f>((Q180+S180)*Percapita)+((R180+T180)*Cadeirante)</f>
        <v>0</v>
      </c>
      <c r="FG180" s="181">
        <f>((U180+W180)*Percapita/30*FG$4)+((V180+X180)*Cadeirante/30*FG$4)</f>
        <v>0</v>
      </c>
      <c r="FH180" s="181">
        <f>((Y180+AA180)*Percapita/30*FH$4)+((Z180+AB180)*Cadeirante/30*FH$4)</f>
        <v>0</v>
      </c>
      <c r="FI180" s="181">
        <f>((AC180+AE180)*Percapita/30*FI$4)+((AD180+AF180)*Cadeirante/30*FI$4)</f>
        <v>0</v>
      </c>
      <c r="FJ180" s="181">
        <f>((AG180+AI180)*Percapita/30*FJ$4)+((AH180+AJ180)*Cadeirante/30*FJ$4)</f>
        <v>0</v>
      </c>
      <c r="FK180" s="181">
        <f>((AK180+AM180)*Percapita/30*FK$4)+((AL180+AN180)*Cadeirante/30*FK$4)</f>
        <v>0</v>
      </c>
      <c r="FL180" s="181">
        <f>((AO180+AQ180)*Percapita/30*FL$4)+((AP180+AR180)*Cadeirante/30*FL$4)</f>
        <v>0</v>
      </c>
      <c r="FM180" s="181">
        <f>((AS180+AU180)*Percapita/30*FM$4)+((AT180+AV180)*Cadeirante/30*FM$4)</f>
        <v>0</v>
      </c>
      <c r="FN180" s="181">
        <f>((AW180+AY180)*Percapita/30*FN$4)+((AX180+AZ180)*Cadeirante/30*FN$4)</f>
        <v>0</v>
      </c>
      <c r="FO180" s="181">
        <f>((BA180+BC180)*Percapita/30*FO$4)+((BB180+BD180)*Cadeirante/30*FO$4)</f>
        <v>0</v>
      </c>
      <c r="FP180" s="181">
        <f>((BE180+BG180)*Percapita/30*FP$4)+((BF180+BH180)*Cadeirante/30*FP$4)</f>
        <v>0</v>
      </c>
      <c r="FQ180" s="181">
        <f>((BI180+BK180)*Percapita/30*FQ$4)+((BJ180+BL180)*Cadeirante/30*FQ$4)</f>
        <v>0</v>
      </c>
      <c r="FR180" s="181">
        <f>((BM180+BO180)*Percapita/30*FR$4)+((BN180+BP180)*Cadeirante/30*FR$4)</f>
        <v>0</v>
      </c>
      <c r="FS180" s="181">
        <f>((BQ180+BS180)*Percapita/30*FS$4)+((BR180+BT180)*Cadeirante/30*FS$4)</f>
        <v>0</v>
      </c>
      <c r="FT180" s="181">
        <f>((BU180+BW180)*Percapita/30*FT$4)+((BV180+BX180)*Cadeirante/30*FT$4)</f>
        <v>0</v>
      </c>
      <c r="FU180" s="181">
        <f>((BY180+CA180)*Percapita/30*FU$4)+((BZ180+CB180)*Cadeirante/30*FU$4)</f>
        <v>0</v>
      </c>
      <c r="FV180" s="181">
        <f>((CC180+CE180)*Percapita/30*FV$4)+((CD180+CF180)*Cadeirante/30*FV$4)</f>
        <v>0</v>
      </c>
      <c r="FW180" s="181">
        <f>((CG180+CI180)*Percapita/30*FW$4)+((CI180+CK180)*Cadeirante/30*FW$4)</f>
        <v>0</v>
      </c>
      <c r="FX180" s="181">
        <f>((CK180+CM180)*Percapita/30*FX$4)+((CL180+CN180)*Cadeirante/30*FX$4)</f>
        <v>0</v>
      </c>
      <c r="FY180" s="181">
        <f>((CO180+CQ180)*Percapita/30*FY$4)+((CP180+CR180)*Cadeirante/30*FY$4)</f>
        <v>0</v>
      </c>
      <c r="FZ180" s="181">
        <f>((CS180+CU180)*Percapita/30*FZ$4)+((CT180+CV180)*Cadeirante/30*FZ$4)</f>
        <v>0</v>
      </c>
      <c r="GA180" s="181">
        <f>((CW180+CY180)*Percapita/30*GA$4)+((CX180+CZ180)*Cadeirante/30*GA$4)</f>
        <v>0</v>
      </c>
      <c r="GB180" s="181">
        <f>((DA180+DC180)*Percapita/30*GB$4)+((DB180+DD180)*Cadeirante/30*GB$4)</f>
        <v>0</v>
      </c>
      <c r="GC180" s="181">
        <f>((DE180+DG180)*Percapita/30*GC$4)+((DF180+DH180)*Cadeirante/30*GC$4)</f>
        <v>0</v>
      </c>
      <c r="GD180" s="181">
        <f>((DI180+DK180)*Percapita/30*GD$4)+((DJ180+DL180)*Cadeirante/30*GD$4)</f>
        <v>0</v>
      </c>
      <c r="GE180" s="181">
        <f>((DM180+DO180)*Percapita/30*GE$4)+((DN180+DP180)*Cadeirante/30*GE$4)</f>
        <v>0</v>
      </c>
      <c r="GF180" s="181">
        <f>((DQ180+DS180)*Percapita/30*GF$4)+((DR180+DT180)*Cadeirante/30*GF$4)</f>
        <v>0</v>
      </c>
      <c r="GG180" s="181">
        <f>((DU180+DW180)*Percapita/30*GG$4)+((DV180+DX180)*Cadeirante/30*GG$4)</f>
        <v>0</v>
      </c>
      <c r="GH180" s="181">
        <f>((DY180+EA180)*Percapita/30*GH$4)+((DZ180+EB180)*Cadeirante/30*GH$4)</f>
        <v>0</v>
      </c>
      <c r="GI180" s="181">
        <f>((EC180+EE180)*Percapita/30*GI$4)+((ED180+EF180)*Cadeirante/30*GI$4)</f>
        <v>0</v>
      </c>
      <c r="GJ180" s="181">
        <f>((EG180+EI180)*Percapita)+((EH180+EJ180)*Cadeirante)</f>
        <v>0</v>
      </c>
      <c r="GK180" s="258"/>
      <c r="GL180" s="103">
        <f t="shared" si="175"/>
        <v>0</v>
      </c>
      <c r="GM180" s="124"/>
      <c r="GN180" s="182"/>
      <c r="GO180" s="182"/>
      <c r="GP180" s="182"/>
      <c r="GQ180" s="182"/>
      <c r="GR180" s="182"/>
      <c r="GS180" s="182"/>
      <c r="GT180" s="182"/>
      <c r="GU180" s="182"/>
      <c r="GV180" s="182"/>
      <c r="GW180" s="182"/>
      <c r="GX180" s="182"/>
      <c r="GY180" s="182"/>
      <c r="GZ180" s="182"/>
      <c r="HA180" s="182"/>
      <c r="HB180" s="182"/>
      <c r="HC180" s="182"/>
      <c r="HD180" s="182"/>
      <c r="HE180" s="182"/>
      <c r="HF180" s="182"/>
      <c r="HG180" s="182"/>
      <c r="HH180" s="182"/>
      <c r="HI180" s="182"/>
      <c r="HJ180" s="182"/>
      <c r="HK180" s="182"/>
      <c r="HL180" s="182"/>
      <c r="HM180" s="182"/>
      <c r="HN180" s="182"/>
      <c r="HO180" s="182"/>
      <c r="HP180" s="259"/>
      <c r="HQ180" s="64"/>
      <c r="HW180" s="257"/>
      <c r="HY180" s="280">
        <f t="shared" si="213"/>
        <v>0</v>
      </c>
      <c r="HZ180" s="280">
        <f t="shared" si="214"/>
        <v>0</v>
      </c>
      <c r="IA180" s="280">
        <f t="shared" si="215"/>
        <v>0</v>
      </c>
    </row>
    <row r="181" spans="1:237" s="106" customFormat="1" ht="22.5" customHeight="1" x14ac:dyDescent="0.25">
      <c r="A181" t="s">
        <v>3335</v>
      </c>
      <c r="B181" s="522" t="s">
        <v>3336</v>
      </c>
      <c r="C181" s="523">
        <v>1</v>
      </c>
      <c r="D181" s="524" t="s">
        <v>3337</v>
      </c>
      <c r="E181" s="524" t="s">
        <v>3338</v>
      </c>
      <c r="F181" s="525" t="s">
        <v>3181</v>
      </c>
      <c r="G181" s="525" t="s">
        <v>3182</v>
      </c>
      <c r="H181" s="350" t="s">
        <v>2833</v>
      </c>
      <c r="I181" s="351" t="s">
        <v>2833</v>
      </c>
      <c r="J181" s="409" t="s">
        <v>3183</v>
      </c>
      <c r="K181" s="410" t="s">
        <v>3184</v>
      </c>
      <c r="L181" s="329">
        <f>CONTINUA!BV181</f>
        <v>0</v>
      </c>
      <c r="M181" s="329">
        <f>CONTINUA!BW181</f>
        <v>0</v>
      </c>
      <c r="N181" s="895"/>
      <c r="O181" s="896" t="s">
        <v>3439</v>
      </c>
      <c r="P181" s="897">
        <v>0</v>
      </c>
      <c r="Q181" s="400"/>
      <c r="R181" s="401"/>
      <c r="S181" s="400"/>
      <c r="T181" s="401"/>
      <c r="U181" s="400"/>
      <c r="V181" s="401"/>
      <c r="W181" s="400"/>
      <c r="X181" s="401"/>
      <c r="Y181" s="400"/>
      <c r="Z181" s="401"/>
      <c r="AA181" s="400"/>
      <c r="AB181" s="401"/>
      <c r="AC181" s="400"/>
      <c r="AD181" s="401"/>
      <c r="AE181" s="400"/>
      <c r="AF181" s="401"/>
      <c r="AG181" s="400"/>
      <c r="AH181" s="401"/>
      <c r="AI181" s="400"/>
      <c r="AJ181" s="401"/>
      <c r="AK181" s="400"/>
      <c r="AL181" s="401"/>
      <c r="AM181" s="400"/>
      <c r="AN181" s="401"/>
      <c r="AO181" s="400"/>
      <c r="AP181" s="401"/>
      <c r="AQ181" s="400"/>
      <c r="AR181" s="401"/>
      <c r="AS181" s="400"/>
      <c r="AT181" s="401"/>
      <c r="AU181" s="400"/>
      <c r="AV181" s="401"/>
      <c r="AW181" s="400"/>
      <c r="AX181" s="401"/>
      <c r="AY181" s="400"/>
      <c r="AZ181" s="401"/>
      <c r="BA181" s="400"/>
      <c r="BB181" s="401"/>
      <c r="BC181" s="400"/>
      <c r="BD181" s="401"/>
      <c r="BE181" s="400"/>
      <c r="BF181" s="401"/>
      <c r="BG181" s="400"/>
      <c r="BH181" s="401"/>
      <c r="BI181" s="400"/>
      <c r="BJ181" s="401"/>
      <c r="BK181" s="400"/>
      <c r="BL181" s="401"/>
      <c r="BM181" s="400"/>
      <c r="BN181" s="401"/>
      <c r="BO181" s="400"/>
      <c r="BP181" s="401"/>
      <c r="BQ181" s="400"/>
      <c r="BR181" s="401"/>
      <c r="BS181" s="400"/>
      <c r="BT181" s="401"/>
      <c r="BU181" s="400"/>
      <c r="BV181" s="401"/>
      <c r="BW181" s="400"/>
      <c r="BX181" s="401"/>
      <c r="BY181" s="400"/>
      <c r="BZ181" s="401"/>
      <c r="CA181" s="400"/>
      <c r="CB181" s="401"/>
      <c r="CC181" s="400"/>
      <c r="CD181" s="401"/>
      <c r="CE181" s="400"/>
      <c r="CF181" s="401"/>
      <c r="CG181" s="400"/>
      <c r="CH181" s="401"/>
      <c r="CI181" s="400"/>
      <c r="CJ181" s="401"/>
      <c r="CK181" s="400"/>
      <c r="CL181" s="401"/>
      <c r="CM181" s="400"/>
      <c r="CN181" s="401"/>
      <c r="CO181" s="400"/>
      <c r="CP181" s="401"/>
      <c r="CQ181" s="400"/>
      <c r="CR181" s="401"/>
      <c r="CS181" s="400"/>
      <c r="CT181" s="401"/>
      <c r="CU181" s="400"/>
      <c r="CV181" s="401"/>
      <c r="CW181" s="400"/>
      <c r="CX181" s="401"/>
      <c r="CY181" s="400"/>
      <c r="CZ181" s="401"/>
      <c r="DA181" s="400"/>
      <c r="DB181" s="401"/>
      <c r="DC181" s="400"/>
      <c r="DD181" s="401"/>
      <c r="DE181" s="400"/>
      <c r="DF181" s="401"/>
      <c r="DG181" s="400"/>
      <c r="DH181" s="401"/>
      <c r="DI181" s="400"/>
      <c r="DJ181" s="401"/>
      <c r="DK181" s="400"/>
      <c r="DL181" s="401"/>
      <c r="DM181" s="400"/>
      <c r="DN181" s="401"/>
      <c r="DO181" s="400"/>
      <c r="DP181" s="401"/>
      <c r="DQ181" s="400"/>
      <c r="DR181" s="401"/>
      <c r="DS181" s="400"/>
      <c r="DT181" s="401"/>
      <c r="DU181" s="400"/>
      <c r="DV181" s="401"/>
      <c r="DW181" s="400"/>
      <c r="DX181" s="401"/>
      <c r="DY181" s="400"/>
      <c r="DZ181" s="401"/>
      <c r="EA181" s="400"/>
      <c r="EB181" s="401"/>
      <c r="EC181" s="400"/>
      <c r="ED181" s="401"/>
      <c r="EE181" s="400"/>
      <c r="EF181" s="401"/>
      <c r="EG181" s="400"/>
      <c r="EH181" s="401"/>
      <c r="EI181" s="400"/>
      <c r="EJ181" s="447"/>
      <c r="EK181" s="510"/>
      <c r="EL181" s="513"/>
      <c r="EM181" s="520"/>
      <c r="EN181" s="520"/>
      <c r="EO181" s="520"/>
      <c r="EP181" s="171">
        <f t="shared" si="168"/>
        <v>0</v>
      </c>
      <c r="EQ181" s="171">
        <f t="shared" si="169"/>
        <v>0</v>
      </c>
      <c r="ER181" s="171">
        <f t="shared" si="170"/>
        <v>0</v>
      </c>
      <c r="ES181" s="171">
        <f t="shared" si="171"/>
        <v>0</v>
      </c>
      <c r="ET181" s="171">
        <f t="shared" si="172"/>
        <v>0</v>
      </c>
      <c r="EU181" s="171">
        <f t="shared" si="173"/>
        <v>0</v>
      </c>
      <c r="EV181" s="172">
        <f t="shared" si="174"/>
        <v>0</v>
      </c>
      <c r="EW181" s="367">
        <f>IF(C181=4,IF(MAX(Q181:EJ183)&gt;0,(Especiall/30*(IF(($G181-$F181)=($G$5-$F$5),30,IF(DAY($G181)=31,($G181-$F181),($G181-$F181)+1)))),0),0)</f>
        <v>0</v>
      </c>
      <c r="EX181" s="248">
        <f t="shared" ref="EX181:EX184" si="216">FF181</f>
        <v>20205.11</v>
      </c>
      <c r="EY181" s="174">
        <f>(L181*regular)+(M181*Cadeirantee)</f>
        <v>0</v>
      </c>
      <c r="EZ181" s="249">
        <f>SUMIF(FG181:GJ181,"&gt;0")</f>
        <v>0</v>
      </c>
      <c r="FA181" s="249">
        <f>SUMIF(FG181:GJ181,"&lt;0")+SUMIF(GN181:HP181,"&lt;0")</f>
        <v>0</v>
      </c>
      <c r="FB181" s="174">
        <v>0</v>
      </c>
      <c r="FC181" s="175">
        <f>N181*km*'VALORES TABELA'!$B$13</f>
        <v>0</v>
      </c>
      <c r="FD181" s="250">
        <f>GL181</f>
        <v>0</v>
      </c>
      <c r="FE181" s="176">
        <f>(EW181+EW182+EW183+EW184+EX181+EX182+EX183+EX184+EY181+EY182+EY183+EY184+EY185+EZ181+EZ182+EZ183+EZ184+FA181+FA182+FA183+FA184+FC181+FC182+FC183+FC184+HY181-HZ181-IA181+FD181+FD182+FD183+FD184+FB185)</f>
        <v>20205.11</v>
      </c>
      <c r="FF181" s="177">
        <f>IF(C181=4,SUM(Q181+Q182+Q183+S181+S182+S183)*Percapita/30*FF$4+(R181+R182+R183+T181+T182+T183)*Cadeirante/30*FF$4,IF(C181=3,IF(Q184+S184=10,Fixo/30*FF$4+(Q181+Q182+Q183+S181+S182+S183)*Percapita/30*FF$4+(R184+T184)*Cadeirante/30*FF$4,IF(Q184+S184&lt;=9,(Q184+S184)*Crechee/30*FF$4)+(R184+T184)*Cadeirante/30*FF$4+(Q181+Q182+Q183+S181+S182+S183)*Percapita/30*FF$4)+IF(Q184+S184&gt;=11,Fixo/30*FF$4+(Q184+S184-10)*Crechee/30*FF$4,0),IF(C181=2,IF(R181+R182+R183+R184+T181+T182+T183+T184=1,Cadeirante/30*FF$4,IF(R181+R182+R183+R184+T181+T182+T183+T184=2,Fixo/30*FF$4,IF(R181+R182+R183+R184+T181+T182+T183+T184&gt;2,Fixo/30*FF$4+(R181+R182+R183+R184+T181+T182+T183+T184-2)*Cadeirante/30*FF$4)))+(Q181+Q182+Q183+S181+S182+S183)*Percapita/30*FF$4+(Q184+S184)*Crechee/30*FF$4,IF(C181=1,IF(Q181+Q182+Q183+R181+R182+R183+S181+S182+S183+T181+T182+T183&lt;=15,(Q181+Q182+Q183+S181+S182+S183)*Percapita/30*FF$4,IF(Q181+Q182+Q183+R181+R182+R183+S181+S182+S183+T181+T182+T183&gt;=16,Fixo/30*FF$4+(Q181+Q182+Q183+R181+R182+R183+S181+S182+S183+T181+T182-16)*Percapita/30*FF$4))))))</f>
        <v>20205.11</v>
      </c>
      <c r="FG181" s="177">
        <f>IF(C181=4,SUM(U181+U182+U183+W181+W182+W183)*Percapita/30*FG$4+(V181+V182+V183+X181+X182+X183)*Cadeirante/30*FG$4,IF(C181=3,IF(U184+W184=10,Fixo/30*FG$4+(U181+U182+U183+W181+W182+W183)*Percapita/30*FG$4+(V184+X184)*Cadeirante/30*FG$4,IF(U184+W184&lt;=9,(U184+W184)*Crechee/30*FG$4)+(V184+X184)*Cadeirante/30*FG$4+(U181+U182+U183+W181+W182+W183)*Percapita/30*FG$4)+IF(U184+W184&gt;=11,Fixo/30*FG$4+(U184+W184-10)*Crechee/30*FG$4,0),IF(C181=2,IF(V181+V182+V183+V184+X181+X182+X183+X184=1,Cadeirante/30*FG$4,IF(V181+V182+V183+V184+X181+X182+X183+X184=2,Fixo/30*FG$4,IF(V181+V182+V183+V184+X181+X182+X183+X184&gt;2,Fixo/30*FG$4+(V181+V182+V183+V184+X181+X182+X183+X184-2)*Cadeirante/30*FG$4)))+(U181+U182+U183+W181+W182+W183)*Percapita/30*FG$4+(U184+W184)*Crechee/30*FG$4,IF(C181=1,IF(U181+U182+U183+V181+V182+V183+W181+W182+W183+X181+X182+X183&lt;=15,(U181+U182+U183+W181+W182+W183)*Percapita/30*FG$4,IF(U181+U182+U183+V181+V182+V183+W181+W182+W183+X181+X182+X183&gt;=16,Fixo/30*FG$4+(U181+U182+U183+V181+V182+V183+W181+W182+W183+X181+X182-16)*Percapita/30*FG$4))))))</f>
        <v>0</v>
      </c>
      <c r="FH181" s="177">
        <f>IF(C181=4,SUM(Y181+Y182+Y183+AA181+AA182+AA183)*Percapita/30*FH$4+(Z181+Z182+Z183+AB181+AB182+AB183)*Cadeirante/30*FH$4,IF(C181=3,IF(Y184+AA184=10,Fixo/30*FH$4+(Y181+Y182+Y183+AA181+AA182+AA183)*Percapita/30*FH$4+(Z184+AB184)*Cadeirante/30*FH$4,IF(Y184+AA184&lt;=9,(Y184+AA184)*Crechee/30*FH$4)+(Z184+AB184)*Cadeirante/30*FH$4+(Y181+Y182+Y183+AA181+AA182+AA183)*Percapita/30*FH$4)+IF(Y184+AA184&gt;=11,Fixo/30*FH$4+(Y184+AA184-10)*Crechee/30*FH$4,0),IF(C181=2,IF(Z181+Z182+Z183+Z184+AB181+AB182+AB183+AB184=1,Cadeirante/30*FH$4,IF(Z181+Z182+Z183+Z184+AB181+AB182+AB183+AB184=2,Fixo/30*FH$4,IF(Z181+Z182+Z183+Z184+AB181+AB182+AB183+AB184&gt;2,Fixo/30*FH$4+(Z181+Z182+Z183+Z184+AB181+AB182+AB183+AB184-2)*Cadeirante/30*FH$4)))+(Y181+Y182+Y183+AA181+AA182+AA183)*Percapita/30*FH$4+(Y184+AA184)*Crechee/30*FH$4,IF(C181=1,IF(Y181+Y182+Y183+Z181+Z182+Z183+AA181+AA182+AA183+AB181+AB182+AB183&lt;=15,(Y181+Y182+Y183+AA181+AA182+AA183)*Percapita/30*FH$4,IF(Y181+Y182+Y183+Z181+Z182+Z183+AA181+AA182+AA183+AB181+AB182+AB183&gt;=16,Fixo/30*FH$4+(Y181+Y182+Y183+Z181+Z182+Z183+AA181+AA182+AA183+AB181+AB182-16)*Percapita/30*FH$4))))))</f>
        <v>0</v>
      </c>
      <c r="FI181" s="177">
        <f>IF(C181=4,SUM(AC181+AC182+AC183+AE181+AE182+AE183)*Percapita/30*FI$4+(AD181+AD182+AD183+AF181+AF182+AF183)*Cadeirante/30*FI$4,IF(C181=3,IF(AC184+AE184=10,Fixo/30*FI$4+(AC181+AC182+AC183+AE181+AE182+AE183)*Percapita/30*FI$4+(AD184+AF184)*Cadeirante/30*FI$4,IF(AC184+AE184&lt;=9,(AC184+AE184)*Crechee/30*FI$4)+(AD184+AF184)*Cadeirante/30*FI$4+(AC181+AC182+AC183+AE181+AE182+AE183)*Percapita/30*FI$4)+IF(AC184+AE184&gt;=11,Fixo/30*FI$4+(AC184+AE184-10)*Crechee/30*FI$4,0),IF(C181=2,IF(AD181+AD182+AD183+AD184+AF181+AF182+AF183+AF184=1,Cadeirante/30*FI$4,IF(AD181+AD182+AD183+AD184+AF181+AF182+AF183+AF184=2,Fixo/30*FI$4,IF(AD181+AD182+AD183+AD184+AF181+AF182+AF183+AF184&gt;2,Fixo/30*FI$4+(AD181+AD182+AD183+AD184+AF181+AF182+AF183+AF184-2)*Cadeirante/30*FI$4)))+(AC181+AC182+AC183+AE181+AE182+AE183)*Percapita/30*FI$4+(AC184+AE184)*Crechee/30*FI$4,IF(C181=1,IF(AC181+AC182+AC183+AD181+AD182+AD183+AE181+AE182+AE183+AF181+AF182+AF183&lt;=15,(AC181+AC182+AC183+AE181+AE182+AE183)*Percapita/30*FI$4,IF(AC181+AC182+AC183+AD181+AD182+AD183+AE181+AE182+AE183+AF181+AF182+AF183&gt;=16,Fixo/30*FI$4+(AC181+AC182+AC183+AD181+AD182+AD183+AE181+AE182+AE183+AF181+AF182-16)*Percapita/30*FI$4))))))</f>
        <v>0</v>
      </c>
      <c r="FJ181" s="177">
        <f>IF(C181=4,SUM(AG181+AG182+AG183+AI181+AI182+AI183)*Percapita/30*FJ$4+(AH181+AH182+AH183+AJ181+AJ182+AJ183)*Cadeirante/30*FJ$4,IF(C181=3,IF(AG184+AI184=10,Fixo/30*FJ$4+(AG181+AG182+AG183+AI181+AI182+AI183)*Percapita/30*FJ$4+(AH184+AJ184)*Cadeirante/30*FJ$4,IF(AG184+AI184&lt;=9,(AG184+AI184)*Crechee/30*FJ$4)+(AH184+AJ184)*Cadeirante/30*FJ$4+(AG181+AG182+AG183+AI181+AI182+AI183)*Percapita/30*FJ$4)+IF(AG184+AI184&gt;=11,Fixo/30*FJ$4+(AG184+AI184-10)*Crechee/30*FJ$4,0),IF(C181=2,IF(AH181+AH182+AH183+AH184+AJ181+AJ182+AJ183+AJ184=1,Cadeirante/30*FJ$4,IF(AH181+AH182+AH183+AH184+AJ181+AJ182+AJ183+AJ184=2,Fixo/30*FJ$4,IF(AH181+AH182+AH183+AH184+AJ181+AJ182+AJ183+AJ184&gt;2,Fixo/30*FJ$4+(AH181+AH182+AH183+AH184+AJ181+AJ182+AJ183+AJ184-2)*Cadeirante/30*FJ$4)))+(AG181+AG182+AG183+AI181+AI182+AI183)*Percapita/30*FJ$4+(AG184+AI184)*Crechee/30*FJ$4,IF(C181=1,IF(AG181+AG182+AG183+AH181+AH182+AH183+AI181+AI182+AI183+AJ181+AJ182+AJ183&lt;=15,(AG181+AG182+AG183+AI181+AI182+AI183)*Percapita/30*FJ$4,IF(AG181+AG182+AG183+AH181+AH182+AH183+AI181+AI182+AI183+AJ181+AJ182+AJ183&gt;=16,Fixo/30*FJ$4+(AG181+AG182+AG183+AH181+AH182+AH183+AI181+AI182+AI183+AJ181+AJ182-16)*Percapita/30*FJ$4))))))</f>
        <v>0</v>
      </c>
      <c r="FK181" s="177">
        <f>IF(C181=4,SUM(AK181+AK182+AK183+AM181+AM182+AM183)*Percapita/30*FK$4+(AL181+AL182+AL183+AN181+AN182+AN183)*Cadeirante/30*FK$4,IF(C181=3,IF(AK184+AM184=10,Fixo/30*FK$4+(AK181+AK182+AK183+AM181+AM182+AM183)*Percapita/30*FK$4+(AL184+AN184)*Cadeirante/30*FK$4,IF(AK184+AM184&lt;=9,(AK184+AM184)*Crechee/30*FK$4)+(AL184+AN184)*Cadeirante/30*FK$4+(AK181+AK182+AK183+AM181+AM182+AM183)*Percapita/30*FK$4)+IF(AK184+AM184&gt;=11,Fixo/30*FK$4+(AK184+AM184-10)*Crechee/30*FK$4,0),IF(C181=2,IF(AL181+AL182+AL183+AL184+AN181+AN182+AN183+AN184=1,Cadeirante/30*FK$4,IF(AL181+AL182+AL183+AL184+AN181+AN182+AN183+AN184=2,Fixo/30*FK$4,IF(AL181+AL182+AL183+AL184+AN181+AN182+AN183+AN184&gt;2,Fixo/30*FK$4+(AL181+AL182+AL183+AL184+AN181+AN182+AN183+AN184-2)*Cadeirante/30*FK$4)))+(AK181+AK182+AK183+AM181+AM182+AM183)*Percapita/30*FK$4+(AK184+AM184)*Crechee/30*FK$4,IF(C181=1,IF(AK181+AK182+AK183+AL181+AL182+AL183+AM181+AM182+AM183+AN181+AN182+AN183&lt;=15,(AK181+AK182+AK183+AM181+AM182+AM183)*Percapita/30*FK$4,IF(AK181+AK182+AK183+AL181+AL182+AL183+AM181+AM182+AM183+AN181+AN182+AN183&gt;=16,Fixo/30*FK$4+(AK181+AK182+AK183+AL181+AL182+AL183+AM181+AM182+AM183+AN181+AN182-16)*Percapita/30*FK$4))))))</f>
        <v>0</v>
      </c>
      <c r="FL181" s="177">
        <f>IF(C181=4,SUM(AO181+AO182+AO183+AQ181+AQ182+AQ183)*Percapita/30*FL$4+(AP181+AP182+AP183+AR181+AR182+AR183)*Cadeirante/30*FL$4,IF(C181=3,IF(AO184+AQ184=10,Fixo/30*FL$4+(AO181+AO182+AO183+AQ181+AQ182+AQ183)*Percapita/30*FL$4+(AP184+AR184)*Cadeirante/30*FL$4,IF(AO184+AQ184&lt;=9,(AO184+AQ184)*Crechee/30*FL$4)+(AP184+AR184)*Cadeirante/30*FL$4+(AO181+AO182+AO183+AQ181+AQ182+AQ183)*Percapita/30*FL$4)+IF(AO184+AQ184&gt;=11,Fixo/30*FL$4+(AO184+AQ184-10)*Crechee/30*FL$4,0),IF(C181=2,IF(AP181+AP182+AP183+AP184+AR181+AR182+AR183+AR184=1,Cadeirante/30*FL$4,IF(AP181+AP182+AP183+AP184+AR181+AR182+AR183+AR184=2,Fixo/30*FL$4,IF(AP181+AP182+AP183+AP184+AR181+AR182+AR183+AR184&gt;2,Fixo/30*FL$4+(AP181+AP182+AP183+AP184+AR181+AR182+AR183+AR184-2)*Cadeirante/30*FL$4)))+(AO181+AO182+AO183+AQ181+AQ182+AQ183)*Percapita/30*FL$4+(AO184+AQ184)*Crechee/30*FL$4,IF(C181=1,IF(AO181+AO182+AO183+AP181+AP182+AP183+AQ181+AQ182+AQ183+AR181+AR182+AR183&lt;=15,(AO181+AO182+AO183+AQ181+AQ182+AQ183)*Percapita/30*FL$4,IF(AO181+AO182+AO183+AP181+AP182+AP183+AQ181+AQ182+AQ183+AR181+AR182+AR183&gt;=16,Fixo/30*FL$4+(AO181+AO182+AO183+AP181+AP182+AP183+AQ181+AQ182+AQ183+AR181+AR182-16)*Percapita/30*FL$4))))))</f>
        <v>0</v>
      </c>
      <c r="FM181" s="177">
        <f>IF(C181=4,SUM(AS181+AS182+AS183+AU181+AU182+AU183)*Percapita/30*FM$4+(AT181+AT182+AT183+AV181+AV182+AV183)*Cadeirante/30*FM$4,IF(C181=3,IF(AS184+AU184=10,Fixo/30*FM$4+(AS181+AS182+AS183+AU181+AU182+AU183)*Percapita/30*FM$4+(AT184+AV184)*Cadeirante/30*FM$4,IF(AS184+AU184&lt;=9,(AS184+AU184)*Crechee/30*FM$4)+(AT184+AV184)*Cadeirante/30*FM$4+(AS181+AS182+AS183+AU181+AU182+AU183)*Percapita/30*FM$4)+IF(AS184+AU184&gt;=11,Fixo/30*FM$4+(AS184+AU184-10)*Crechee/30*FM$4,0),IF(C181=2,IF(AT181+AT182+AT183+AT184+AV181+AV182+AV183+AV184=1,Cadeirante/30*FM$4,IF(AT181+AT182+AT183+AT184+AV181+AV182+AV183+AV184=2,Fixo/30*FM$4,IF(AT181+AT182+AT183+AT184+AV181+AV182+AV183+AV184&gt;2,Fixo/30*FM$4+(AT181+AT182+AT183+AT184+AV181+AV182+AV183+AV184-2)*Cadeirante/30*FM$4)))+(AS181+AS182+AS183+AU181+AU182+AU183)*Percapita/30*FM$4+(AS184+AU184)*Crechee/30*FM$4,IF(C181=1,IF(AS181+AS182+AS183+AT181+AT182+AT183+AU181+AU182+AU183+AV181+AV182+AV183&lt;=15,(AS181+AS182+AS183+AU181+AU182+AU183)*Percapita/30*FM$4,IF(AS181+AS182+AS183+AT181+AT182+AT183+AU181+AU182+AU183+AV181+AV182+AV183&gt;=16,Fixo/30*FM$4+(AS181+AS182+AS183+AT181+AT182+AT183+AU181+AU182+AU183+AV181+AV182-16)*Percapita/30*FM$4))))))</f>
        <v>0</v>
      </c>
      <c r="FN181" s="177">
        <f>IF(C181=4,SUM(AW181+AW182+AW183+AY181+AY182+AY183)*Percapita/30*FN$4+(AX181+AX182+AX183+AZ181+AZ182+AZ183)*Cadeirante/30*FN$4,IF(C181=3,IF(AW184+AY184=10,Fixo/30*FN$4+(AW181+AW182+AW183+AY181+AY182+AY183)*Percapita/30*FN$4+(AX184+AZ184)*Cadeirante/30*FN$4,IF(AW184+AY184&lt;=9,(AW184+AY184)*Crechee/30*FN$4)+(AX184+AZ184)*Cadeirante/30*FN$4+(AW181+AW182+AW183+AY181+AY182+AY183)*Percapita/30*FN$4)+IF(AW184+AY184&gt;=11,Fixo/30*FN$4+(AW184+AY184-10)*Crechee/30*FN$4,0),IF(C181=2,IF(AX181+AX182+AX183+AX184+AZ181+AZ182+AZ183+AZ184=1,Cadeirante/30*FN$4,IF(AX181+AX182+AX183+AX184+AZ181+AZ182+AZ183+AZ184=2,Fixo/30*FN$4,IF(AX181+AX182+AX183+AX184+AZ181+AZ182+AZ183+AZ184&gt;2,Fixo/30*FN$4+(AX181+AX182+AX183+AX184+AZ181+AZ182+AZ183+AZ184-2)*Cadeirante/30*FN$4)))+(AW181+AW182+AW183+AY181+AY182+AY183)*Percapita/30*FN$4+(AW184+AY184)*Crechee/30*FN$4,IF(C181=1,IF(AW181+AW182+AW183+AX181+AX182+AX183+AY181+AY182+AY183+AZ181+AZ182+AZ183&lt;=15,(AW181+AW182+AW183+AY181+AY182+AY183)*Percapita/30*FN$4,IF(AW181+AW182+AW183+AX181+AX182+AX183+AY181+AY182+AY183+AZ181+AZ182+AZ183&gt;=16,Fixo/30*FN$4+(AW181+AW182+AW183+AX181+AX182+AX183+AY181+AY182+AY183+AZ181+AZ182-16)*Percapita/30*FN$4))))))</f>
        <v>0</v>
      </c>
      <c r="FO181" s="177">
        <f>IF(C181=4,SUM(BA181+BA182+BA183+BC181+BC182+BC183)*Percapita/30*FO$4+(BB181+BB182+BB183+BD181+BD182+BD183)*Cadeirante/30*FO$4,IF(C181=3,IF(BA184+BC184=10,Fixo/30*FO$4+(BA181+BA182+BA183+BC181+BC182+BC183)*Percapita/30*FO$4+(BB184+BD184)*Cadeirante/30*FO$4,IF(BA184+BC184&lt;=9,(BA184+BC184)*Crechee/30*FO$4)+(BB184+BD184)*Cadeirante/30*FO$4+(BA181+BA182+BA183+BC181+BC182+BC183)*Percapita/30*FO$4)+IF(BA184+BC184&gt;=11,Fixo/30*FO$4+(BA184+BC184-10)*Crechee/30*FO$4,0),IF(C181=2,IF(BB181+BB182+BB183+BB184+BD181+BD182+BD183+BD184=1,Cadeirante/30*FO$4,IF(BB181+BB182+BB183+BB184+BD181+BD182+BD183+BD184=2,Fixo/30*FO$4,IF(BB181+BB182+BB183+BB184+BD181+BD182+BD183+BD184&gt;2,Fixo/30*FO$4+(BB181+BB182+BB183+BB184+BD181+BD182+BD183+BD184-2)*Cadeirante/30*FO$4)))+(BA181+BA182+BA183+BC181+BC182+BC183)*Percapita/30*FO$4+(BA184+BC184)*Crechee/30*FO$4,IF(C181=1,IF(BA181+BA182+BA183+BB181+BB182+BB183+BC181+BC182+BC183+BD181+BD182+BD183&lt;=15,(BA181+BA182+BA183+BC181+BC182+BC183)*Percapita/30*FO$4,IF(BA181+BA182+BA183+BB181+BB182+BB183+BC181+BC182+BC183+BD181+BD182+BD183&gt;=16,Fixo/30*FO$4+(BA181+BA182+BA183+BB181+BB182+BB183+BC181+BC182+BC183+BD181+BD182-16)*Percapita/30*FO$4))))))</f>
        <v>0</v>
      </c>
      <c r="FP181" s="177">
        <f>IF(C181=4,SUM(BE181+BE182+BE183+BG181+BG182+BG183)*Percapita/30*FP$4+(BF181+BF182+BF183+BH181+BH182+BH183)*Cadeirante/30*FP$4,IF(C181=3,IF(BE184+BG184=10,Fixo/30*FP$4+(BE181+BE182+BE183+BG181+BG182+BG183)*Percapita/30*FP$4+(BF184+BH184)*Cadeirante/30*FP$4,IF(BE184+BG184&lt;=9,(BE184+BG184)*Crechee/30*FP$4)+(BF184+BH184)*Cadeirante/30*FP$4+(BE181+BE182+BE183+BG181+BG182+BG183)*Percapita/30*FP$4)+IF(BE184+BG184&gt;=11,Fixo/30*FP$4+(BE184+BG184-10)*Crechee/30*FP$4,0),IF(C181=2,IF(BF181+BF182+BF183+BF184+BH181+BH182+BH183+BH184=1,Cadeirante/30*FP$4,IF(BF181+BF182+BF183+BF184+BH181+BH182+BH183+BH184=2,Fixo/30*FP$4,IF(BF181+BF182+BF183+BF184+BH181+BH182+BH183+BH184&gt;2,Fixo/30*FP$4+(BF181+BF182+BF183+BF184+BH181+BH182+BH183+BH184-2)*Cadeirante/30*FP$4)))+(BE181+BE182+BE183+BG181+BG182+BG183)*Percapita/30*FP$4+(BE184+BG184)*Crechee/30*FP$4,IF(C181=1,IF(BE181+BE182+BE183+BF181+BF182+BF183+BG181+BG182+BG183+BH181+BH182+BH183&lt;=15,(BE181+BE182+BE183+BG181+BG182+BG183)*Percapita/30*FP$4,IF(BE181+BE182+BE183+BF181+BF182+BF183+BG181+BG182+BG183+BH181+BH182+BH183&gt;=16,Fixo/30*FP$4+(BE181+BE182+BE183+BF181+BF182+BF183+BG181+BG182+BG183+BH181+BH182-16)*Percapita/30*FP$4))))))</f>
        <v>0</v>
      </c>
      <c r="FQ181" s="177">
        <f>IF(C181=4,SUM(BI181+BI182+BI183+BK181+BK182+BK183)*Percapita/30*FQ$4+(BJ181+BJ182+BJ183+BL181+BL182+BL183)*Cadeirante/30*FQ$4,IF(C181=3,IF(BI184+BK184=10,Fixo/30*FQ$4+(BI181+BI182+BI183+BK181+BK182+BK183)*Percapita/30*FQ$4+(BJ184+BL184)*Cadeirante/30*FQ$4,IF(BI184+BK184&lt;=9,(BI184+BK184)*Crechee/30*FQ$4)+(BJ184+BL184)*Cadeirante/30*FQ$4+(BI181+BI182+BI183+BK181+BK182+BK183)*Percapita/30*FQ$4)+IF(BI184+BK184&gt;=11,Fixo/30*FQ$4+(BI184+BK184-10)*Crechee/30*FQ$4,0),IF(C181=2,IF(BJ181+BJ182+BJ183+BJ184+BL181+BL182+BL183+BL184=1,Cadeirante/30*FQ$4,IF(BJ181+BJ182+BJ183+BJ184+BL181+BL182+BL183+BL184=2,Fixo/30*FQ$4,IF(BJ181+BJ182+BJ183+BJ184+BL181+BL182+BL183+BL184&gt;2,Fixo/30*FQ$4+(BJ181+BJ182+BJ183+BJ184+BL181+BL182+BL183+BL184-2)*Cadeirante/30*FQ$4)))+(BI181+BI182+BI183+BK181+BK182+BK183)*Percapita/30*FQ$4+(BI184+BK184)*Crechee/30*FQ$4,IF(C181=1,IF(BI181+BI182+BI183+BJ181+BJ182+BJ183+BK181+BK182+BK183+BL181+BL182+BL183&lt;=15,(BI181+BI182+BI183+BK181+BK182+BK183)*Percapita/30*FQ$4,IF(BI181+BI182+BI183+BJ181+BJ182+BJ183+BK181+BK182+BK183+BL181+BL182+BL183&gt;=16,Fixo/30*FQ$4+(BI181+BI182+BI183+BJ181+BJ182+BJ183+BK181+BK182+BK183+BL181+BL182-16)*Percapita/30*FQ$4))))))</f>
        <v>0</v>
      </c>
      <c r="FR181" s="177">
        <f>IF(C181=4,SUM(BM181+BM182+BM183+BO181+BO182+BO183)*Percapita/30*FR$4+(BN181+BN182+BN183+BP181+BP182+BP183)*Cadeirante/30*FR$4,IF(C181=3,IF(BM184+BO184=10,Fixo/30*FR$4+(BM181+BM182+BM183+BO181+BO182+BO183)*Percapita/30*FR$4+(BN184+BP184)*Cadeirante/30*FR$4,IF(BM184+BO184&lt;=9,(BM184+BO184)*Crechee/30*FR$4)+(BN184+BP184)*Cadeirante/30*FR$4+(BM181+BM182+BM183+BO181+BO182+BO183)*Percapita/30*FR$4)+IF(BM184+BO184&gt;=11,Fixo/30*FR$4+(BM184+BO184-10)*Crechee/30*FR$4,0),IF(C181=2,IF(BN181+BN182+BN183+BN184+BP181+BP182+BP183+BP184=1,Cadeirante/30*FR$4,IF(BN181+BN182+BN183+BN184+BP181+BP182+BP183+BP184=2,Fixo/30*FR$4,IF(BN181+BN182+BN183+BN184+BP181+BP182+BP183+BP184&gt;2,Fixo/30*FR$4+(BN181+BN182+BN183+BN184+BP181+BP182+BP183+BP184-2)*Cadeirante/30*FR$4)))+(BM181+BM182+BM183+BO181+BO182+BO183)*Percapita/30*FR$4+(BM184+BO184)*Crechee/30*FR$4,IF(C181=1,IF(BM181+BM182+BM183+BN181+BN182+BN183+BO181+BO182+BO183+BP181+BP182+BP183&lt;=15,(BM181+BM182+BM183+BO181+BO182+BO183)*Percapita/30*FR$4,IF(BM181+BM182+BM183+BN181+BN182+BN183+BO181+BO182+BO183+BP181+BP182+BP183&gt;=16,Fixo/30*FR$4+(BM181+BM182+BM183+BN181+BN182+BN183+BO181+BO182+BO183+BP181+BP182-16)*Percapita/30*FR$4))))))</f>
        <v>0</v>
      </c>
      <c r="FS181" s="177">
        <f>IF(C181=4,SUM(BQ181+BQ182+BQ183+BS181+BS182+BS183)*Percapita/30*FS$4+(BR181+BR182+BR183+BT181+BT182+BT183)*Cadeirante/30*FS$4,IF(C181=3,IF(BQ184+BS184=10,Fixo/30*FS$4+(BQ181+BQ182+BQ183+BS181+BS182+BS183)*Percapita/30*FS$4+(BR184+BT184)*Cadeirante/30*FS$4,IF(BQ184+BS184&lt;=9,(BQ184+BS184)*Crechee/30*FS$4)+(BR184+BT184)*Cadeirante/30*FS$4+(BQ181+BQ182+BQ183+BS181+BS182+BS183)*Percapita/30*FS$4)+IF(BQ184+BS184&gt;=11,Fixo/30*FS$4+(BQ184+BS184-10)*Crechee/30*FS$4,0),IF(C181=2,IF(BR181+BR182+BR183+BR184+BT181+BT182+BT183+BT184=1,Cadeirante/30*FS$4,IF(BR181+BR182+BR183+BR184+BT181+BT182+BT183+BT184=2,Fixo/30*FS$4,IF(BR181+BR182+BR183+BR184+BT181+BT182+BT183+BT184&gt;2,Fixo/30*FS$4+(BR181+BR182+BR183+BR184+BT181+BT182+BT183+BT184-2)*Cadeirante/30*FS$4)))+(BQ181+BQ182+BQ183+BS181+BS182+BS183)*Percapita/30*FS$4+(BQ184+BS184)*Crechee/30*FS$4,IF(C181=1,IF(BQ181+BQ182+BQ183+BR181+BR182+BR183+BS181+BS182+BS183+BT181+BT182+BT183&lt;=15,(BQ181+BQ182+BQ183+BS181+BS182+BS183)*Percapita/30*FS$4,IF(BQ181+BQ182+BQ183+BR181+BR182+BR183+BS181+BS182+BS183+BT181+BT182+BT183&gt;=16,Fixo/30*FS$4+(BQ181+BQ182+BQ183+BR181+BR182+BR183+BS181+BS182+BS183+BT181+BT182-16)*Percapita/30*FS$4))))))</f>
        <v>0</v>
      </c>
      <c r="FT181" s="177">
        <f>IF(C181=4,SUM(BU181+BU182+BU183+BW181+BW182+BW183)*Percapita/30*FT$4+(BV181+BV182+BV183+BX181+BX182+BX183)*Cadeirante/30*FT$4,IF(C181=3,IF(BU184+BW184=10,Fixo/30*FT$4+(BU181+BU182+BU183+BW181+BW182+BW183)*Percapita/30*FT$4+(BV184+BX184)*Cadeirante/30*FT$4,IF(BU184+BW184&lt;=9,(BU184+BW184)*Crechee/30*FT$4)+(BV184+BX184)*Cadeirante/30*FT$4+(BU181+BU182+BU183+BW181+BW182+BW183)*Percapita/30*FT$4)+IF(BU184+BW184&gt;=11,Fixo/30*FT$4+(BU184+BW184-10)*Crechee/30*FT$4,0),IF(C181=2,IF(BV181+BV182+BV183+BV184+BX181+BX182+BX183+BX184=1,Cadeirante/30*FT$4,IF(BV181+BV182+BV183+BV184+BX181+BX182+BX183+BX184=2,Fixo/30*FT$4,IF(BV181+BV182+BV183+BV184+BX181+BX182+BX183+BX184&gt;2,Fixo/30*FT$4+(BV181+BV182+BV183+BV184+BX181+BX182+BX183+BX184-2)*Cadeirante/30*FT$4)))+(BU181+BU182+BU183+BW181+BW182+BW183)*Percapita/30*FT$4+(BU184+BW184)*Crechee/30*FT$4,IF(C181=1,IF(BU181+BU182+BU183+BV181+BV182+BV183+BW181+BW182+BW183+BX181+BX182+BX183&lt;=15,(BU181+BU182+BU183+BW181+BW182+BW183)*Percapita/30*FT$4,IF(BU181+BU182+BU183+BV181+BV182+BV183+BW181+BW182+BW183+BX181+BX182+BX183&gt;=16,Fixo/30*FT$4+(BU181+BU182+BU183+BV181+BV182+BV183+BW181+BW182+BW183+BX181+BX182-16)*Percapita/30*FT$4))))))</f>
        <v>0</v>
      </c>
      <c r="FU181" s="177">
        <f>IF(C181=4,SUM(BY181+BY182+BY183+CA181+CA182+CA183)*Percapita/30*FU$4+(BZ181+BZ182+BZ183+CB181+CB182+CB183)*Cadeirante/30*FU$4,IF(C181=3,IF(BY184+CA184=10,Fixo/30*FU$4+(BY181+BY182+BY183+CA181+CA182+CA183)*Percapita/30*FU$4+(BZ184+CB184)*Cadeirante/30*FU$4,IF(BY184+CA184&lt;=9,(BY184+CA184)*Crechee/30*FU$4)+(BZ184+CB184)*Cadeirante/30*FU$4+(BY181+BY182+BY183+CA181+CA182+CA183)*Percapita/30*FU$4)+IF(BY184+CA184&gt;=11,Fixo/30*FU$4+(BY184+CA184-10)*Crechee/30*FU$4,0),IF(C181=2,IF(BZ181+BZ182+BZ183+BZ184+CB181+CB182+CB183+CB184=1,Cadeirante/30*FU$4,IF(BZ181+BZ182+BZ183+BZ184+CB181+CB182+CB183+CB184=2,Fixo/30*FU$4,IF(BZ181+BZ182+BZ183+BZ184+CB181+CB182+CB183+CB184&gt;2,Fixo/30*FU$4+(BZ181+BZ182+BZ183+BZ184+CB181+CB182+CB183+CB184-2)*Cadeirante/30*FU$4)))+(BY181+BY182+BY183+CA181+CA182+CA183)*Percapita/30*FU$4+(BY184+CA184)*Crechee/30*FU$4,IF(C181=1,IF(BY181+BY182+BY183+BZ181+BZ182+BZ183+CA181+CA182+CA183+CB181+CB182+CB183&lt;=15,(BY181+BY182+BY183+CA181+CA182+CA183)*Percapita/30*FU$4,IF(BY181+BY182+BY183+BZ181+BZ182+BZ183+CA181+CA182+CA183+CB181+CB182+CB183&gt;=16,Fixo/30*FU$4+(BY181+BY182+BY183+BZ181+BZ182+BZ183+CA181+CA182+CA183+CB181+CB182-16)*Percapita/30*FU$4))))))</f>
        <v>0</v>
      </c>
      <c r="FV181" s="177">
        <f>IF(C181=4,SUM(CC181+CC182+CC183+CE181+CE182+CE183)*Percapita/30*FV$4+(CD181+CD182+CD183+CF181+CF182+CF183)*Cadeirante/30*FV$4,IF(C181=3,IF(CC184+CE184=10,Fixo/30*FV$4+(CC181+CC182+CC183+CE181+CE182+CE183)*Percapita/30*FV$4+(CD184+CF184)*Cadeirante/30*FV$4,IF(CC184+CE184&lt;=9,(CC184+CE184)*Crechee/30*FV$4)+(CD184+CF184)*Cadeirante/30*FV$4+(CC181+CC182+CC183+CE181+CE182+CE183)*Percapita/30*FV$4)+IF(CC184+CE184&gt;=11,Fixo/30*FV$4+(CC184+CE184-10)*Crechee/30*FV$4,0),IF(C181=2,IF(CD181+CD182+CD183+CD184+CF181+CF182+CF183+CF184=1,Cadeirante/30*FV$4,IF(CD181+CD182+CD183+CD184+CF181+CF182+CF183+CF184=2,Fixo/30*FV$4,IF(CD181+CD182+CD183+CD184+CF181+CF182+CF183+CF184&gt;2,Fixo/30*FV$4+(CD181+CD182+CD183+CD184+CF181+CF182+CF183+CF184-2)*Cadeirante/30*FV$4)))+(CC181+CC182+CC183+CE181+CE182+CE183)*Percapita/30*FV$4+(CC184+CE184)*Crechee/30*FV$4,IF(C181=1,IF(CC181+CC182+CC183+CD181+CD182+CD183+CE181+CE182+CE183+CF181+CF182+CF183&lt;=15,(CC181+CC182+CC183+CE181+CE182+CE183)*Percapita/30*FV$4,IF(CC181+CC182+CC183+CD181+CD182+CD183+CE181+CE182+CE183+CF181+CF182+CF183&gt;=16,Fixo/30*FV$4+(CC181+CC182+CC183+CD181+CD182+CD183+CE181+CE182+CE183+CF181+CF182-16)*Percapita/30*FV$4))))))</f>
        <v>0</v>
      </c>
      <c r="FW181" s="177">
        <f>IF(C181=4,SUM(CG181+CG182+CG183+CI181+CI182+CI183)*Percapita/30*FW$4+(CH181+CH182+CH183+CJ181+CJ182+CJ183)*Cadeirante/30*FW$4,IF(C181=3,IF(CG184+CI184=10,Fixo/30*FW$4+(CG181+CG182+CG183+CI181+CI182+CI183)*Percapita/30*FW$4+(CH184+CJ184)*Cadeirante/30*FW$4,IF(CG184+CI184&lt;=9,(CG184+CI184)*Crechee/30*FW$4)+(CH184+CJ184)*Cadeirante/30*FW$4+(CG181+CG182+CG183+CI181+CI182+CI183)*Percapita/30*FW$4)+IF(CG184+CI184&gt;=11,Fixo/30*FW$4+(CG184+CI184-10)*Crechee/30*FW$4,0),IF(C181=2,IF(CH181+CH182+CH183+CH184+CJ181+CJ182+CJ183+CJ184=1,Cadeirante/30*FW$4,IF(CH181+CH182+CH183+CH184+CJ181+CJ182+CJ183+CJ184=2,Fixo/30*FW$4,IF(CH181+CH182+CH183+CH184+CJ181+CJ182+CJ183+CJ184&gt;2,Fixo/30*FW$4+(CH181+CH182+CH183+CH184+CJ181+CJ182+CJ183+CJ184-2)*Cadeirante/30*FW$4)))+(CG181+CG182+CG183+CI181+CI182+CI183)*Percapita/30*FW$4+(CG184+CI184)*Crechee/30*FW$4,IF(C181=1,IF(CG181+CG182+CG183+CH181+CH182+CH183+CI181+CI182+CI183+CJ181+CJ182+CJ183&lt;=15,(CG181+CG182+CG183+CI181+CI182+CI183)*Percapita/30*FW$4,IF(CG181+CG182+CG183+CH181+CH182+CH183+CI181+CI182+CI183+CJ181+CJ182+CJ183&gt;=16,Fixo/30*FW$4+(CG181+CG182+CG183+CH181+CH182+CH183+CI181+CI182+CI183+CJ181+CJ182-16)*Percapita/30*FW$4))))))</f>
        <v>0</v>
      </c>
      <c r="FX181" s="177">
        <f>IF(C181=4,SUM(CK181+CK182+CK183+CM181+CM182+CM183)*Percapita/30*FX$4+(CL181+CL182+CL183+CN181+CN182+CN183)*Cadeirante/30*FX$4,IF(C181=3,IF(CK184+CM184=10,Fixo/30*FX$4+(CK181+CK182+CK183+CM181+CM182+CM183)*Percapita/30*FX$4+(CL184+CN184)*Cadeirante/30*FX$4,IF(CK184+CM184&lt;=9,(CK184+CM184)*Crechee/30*FX$4)+(CL184+CN184)*Cadeirante/30*FX$4+(CK181+CK182+CK183+CM181+CM182+CM183)*Percapita/30*FX$4)+IF(CK184+CM184&gt;=11,Fixo/30*FX$4+(CK184+CM184-10)*Crechee/30*FX$4,0),IF(C181=2,IF(CL181+CL182+CL183+CL184+CN181+CN182+CN183+CN184=1,Cadeirante/30*FX$4,IF(CL181+CL182+CL183+CL184+CN181+CN182+CN183+CN184=2,Fixo/30*FX$4,IF(CL181+CL182+CL183+CL184+CN181+CN182+CN183+CN184&gt;2,Fixo/30*FX$4+(CL181+CL182+CL183+CL184+CN181+CN182+CN183+CN184-2)*Cadeirante/30*FX$4)))+(CK181+CK182+CK183+CM181+CM182+CM183)*Percapita/30*FX$4+(CK184+CM184)*Crechee/30*FX$4,IF(C181=1,IF(CK181+CK182+CK183+CL181+CL182+CL183+CM181+CM182+CM183+CN181+CN182+CN183&lt;=15,(CK181+CK182+CK183+CM181+CM182+CM183)*Percapita/30*FX$4,IF(CK181+CK182+CK183+CL181+CL182+CL183+CM181+CM182+CM183+CN181+CN182+CN183&gt;=16,Fixo/30*FX$4+(CK181+CK182+CK183+CL181+CL182+CL183+CM181+CM182+CM183+CN181+CN182-16)*Percapita/30*FX$4))))))</f>
        <v>0</v>
      </c>
      <c r="FY181" s="177">
        <f>IF(C181=4,SUM(CO181+CO182+CO183+CQ181+CQ182+CQ183)*Percapita/30*FY$4+(CP181+CP182+CP183+CR181+CR182+CR183)*Cadeirante/30*FY$4,IF(C181=3,IF(CO184+CQ184=10,Fixo/30*FY$4+(CO181+CO182+CO183+CQ181+CQ182+CQ183)*Percapita/30*FY$4+(CP184+CR184)*Cadeirante/30*FY$4,IF(CO184+CQ184&lt;=9,(CO184+CQ184)*Crechee/30*FY$4)+(CP184+CR184)*Cadeirante/30*FY$4+(CO181+CO182+CO183+CQ181+CQ182+CQ183)*Percapita/30*FY$4)+IF(CO184+CQ184&gt;=11,Fixo/30*FY$4+(CO184+CQ184-10)*Crechee/30*FY$4,0),IF(C181=2,IF(CP181+CP182+CP183+CP184+CR181+CR182+CR183+CR184=1,Cadeirante/30*FY$4,IF(CP181+CP182+CP183+CP184+CR181+CR182+CR183+CR184=2,Fixo/30*FY$4,IF(CP181+CP182+CP183+CP184+CR181+CR182+CR183+CR184&gt;2,Fixo/30*FY$4+(CP181+CP182+CP183+CP184+CR181+CR182+CR183+CR184-2)*Cadeirante/30*FY$4)))+(CO181+CO182+CO183+CQ181+CQ182+CQ183)*Percapita/30*FY$4+(CO184+CQ184)*Crechee/30*FY$4,IF(C181=1,IF(CO181+CO182+CO183+CP181+CP182+CP183+CQ181+CQ182+CQ183+CR181+CR182+CR183&lt;=15,(CO181+CO182+CO183+CQ181+CQ182+CQ183)*Percapita/30*FY$4,IF(CO181+CO182+CO183+CP181+CP182+CP183+CQ181+CQ182+CQ183+CR181+CR182+CR183&gt;=16,Fixo/30*FY$4+(CO181+CO182+CO183+CP181+CP182+CP183+CQ181+CQ182+CQ183+CR181+CR182-16)*Percapita/30*FY$4))))))</f>
        <v>0</v>
      </c>
      <c r="FZ181" s="177">
        <f>IF(C181=4,SUM(CS181+CS182+CS183+CU181+CU182+CU183)*Percapita/30*FZ$4+(CT181+CT182+CT183+CV181+CV182+CV183)*Cadeirante/30*FZ$4,IF(C181=3,IF(CS184+CU184=10,Fixo/30*FZ$4+(CS181+CS182+CS183+CU181+CU182+CU183)*Percapita/30*FZ$4+(CT184+CV184)*Cadeirante/30*FZ$4,IF(CS184+CU184&lt;=9,(CS184+CU184)*Crechee/30*FZ$4)+(CT184+CV184)*Cadeirante/30*FZ$4+(CS181+CS182+CS183+CU181+CU182+CU183)*Percapita/30*FZ$4)+IF(CS184+CU184&gt;=11,Fixo/30*FZ$4+(CS184+CU184-10)*Crechee/30*FZ$4,0),IF(C181=2,IF(CT181+CT182+CT183+CT184+CV181+CV182+CV183+CV184=1,Cadeirante/30*FZ$4,IF(CT181+CT182+CT183+CT184+CV181+CV182+CV183+CV184=2,Fixo/30*FZ$4,IF(CT181+CT182+CT183+CT184+CV181+CV182+CV183+CV184&gt;2,Fixo/30*FZ$4+(CT181+CT182+CT183+CT184+CV181+CV182+CV183+CV184-2)*Cadeirante/30*FZ$4)))+(CS181+CS182+CS183+CU181+CU182+CU183)*Percapita/30*FZ$4+(CS184+CU184)*Crechee/30*FZ$4,IF(C181=1,IF(CS181+CS182+CS183+CT181+CT182+CT183+CU181+CU182+CU183+CV181+CV182+CV183&lt;=15,(CS181+CS182+CS183+CU181+CU182+CU183)*Percapita/30*FZ$4,IF(CS181+CS182+CS183+CT181+CT182+CT183+CU181+CU182+CU183+CV181+CV182+CV183&gt;=16,Fixo/30*FZ$4+(CS181+CS182+CS183+CT181+CT182+CT183+CU181+CU182+CU183+CV181+CV182-16)*Percapita/30*FZ$4))))))</f>
        <v>0</v>
      </c>
      <c r="GA181" s="177">
        <f>IF(C181=4,SUM(CW181+CW182+CW183+CY181+CY182+CY183)*Percapita/30*GA$4+(CX181+CX182+CX183+CZ181+CZ182+CZ183)*Cadeirante/30*GA$4,IF(C181=3,IF(CW184+CY184=10,Fixo/30*GA$4+(CW181+CW182+CW183+CY181+CY182+CY183)*Percapita/30*GA$4+(CX184+CZ184)*Cadeirante/30*GA$4,IF(CW184+CY184&lt;=9,(CW184+CY184)*Crechee/30*GA$4)+(CX184+CZ184)*Cadeirante/30*GA$4+(CW181+CW182+CW183+CY181+CY182+CY183)*Percapita/30*GA$4)+IF(CW184+CY184&gt;=11,Fixo/30*GA$4+(CW184+CY184-10)*Crechee/30*GA$4,0),IF(C181=2,IF(CX181+CX182+CX183+CX184+CZ181+CZ182+CZ183+CZ184=1,Cadeirante/30*GA$4,IF(CX181+CX182+CX183+CX184+CZ181+CZ182+CZ183+CZ184=2,Fixo/30*GA$4,IF(CX181+CX182+CX183+CX184+CZ181+CZ182+CZ183+CZ184&gt;2,Fixo/30*GA$4+(CX181+CX182+CX183+CX184+CZ181+CZ182+CZ183+CZ184-2)*Cadeirante/30*GA$4)))+(CW181+CW182+CW183+CY181+CY182+CY183)*Percapita/30*GA$4+(CW184+CY184)*Crechee/30*GA$4,IF(C181=1,IF(CW181+CW182+CW183+CX181+CX182+CX183+CY181+CY182+CY183+CZ181+CZ182+CZ183&lt;=15,(CW181+CW182+CW183+CY181+CY182+CY183)*Percapita/30*GA$4,IF(CW181+CW182+CW183+CX181+CX182+CX183+CY181+CY182+CY183+CZ181+CZ182+CZ183&gt;=16,Fixo/30*GA$4+(CW181+CW182+CW183+CX181+CX182+CX183+CY181+CY182+CY183+CZ181+CZ182-16)*Percapita/30*GA$4))))))</f>
        <v>0</v>
      </c>
      <c r="GB181" s="177">
        <f>IF(C181=4,SUM(DA181+DA182+DA183+DC181+DC182+DC183)*Percapita/30*GB$4+(DB181+DB182+DB183+DD181+DD182+DD183)*Cadeirante/30*GB$4,IF(C181=3,IF(DA184+DC184=10,Fixo/30*GB$4+(DA181+DA182+DA183+DC181+DC182+DC183)*Percapita/30*GB$4+(DB184+DD184)*Cadeirante/30*GB$4,IF(DA184+DC184&lt;=9,(DA184+DC184)*Crechee/30*GB$4)+(DB184+DD184)*Cadeirante/30*GB$4+(DA181+DA182+DA183+DC181+DC182+DC183)*Percapita/30*GB$4)+IF(DA184+DC184&gt;=11,Fixo/30*GB$4+(DA184+DC184-10)*Crechee/30*GB$4,0),IF(C181=2,IF(DB181+DB182+DB183+DB184+DD181+DD182+DD183+DD184=1,Cadeirante/30*GB$4,IF(DB181+DB182+DB183+DB184+DD181+DD182+DD183+DD184=2,Fixo/30*GB$4,IF(DB181+DB182+DB183+DB184+DD181+DD182+DD183+DD184&gt;2,Fixo/30*GB$4+(DB181+DB182+DB183+DB184+DD181+DD182+DD183+DD184-2)*Cadeirante/30*GB$4)))+(DA181+DA182+DA183+DC181+DC182+DC183)*Percapita/30*GB$4+(DA184+DC184)*Crechee/30*GB$4,IF(C181=1,IF(DA181+DA182+DA183+DB181+DB182+DB183+DC181+DC182+DC183+DD181+DD182+DD183&lt;=15,(DA181+DA182+DA183+DC181+DC182+DC183)*Percapita/30*GB$4,IF(DA181+DA182+DA183+DB181+DB182+DB183+DC181+DC182+DC183+DD181+DD182+DD183&gt;=16,Fixo/30*GB$4+(DA181+DA182+DA183+DB181+DB182+DB183+DC181+DC182+DC183+DD181+DD182-16)*Percapita/30*GB$4))))))</f>
        <v>0</v>
      </c>
      <c r="GC181" s="177">
        <f>IF(C181=4,SUM(DE181+DE182+DE183+DG181+DG182+DG183)*Percapita/30*GC$4+(DF181+DF182+DF183+DH181+DH182+DH183)*Cadeirante/30*GC$4,IF(C181=3,IF(DE184+DG184=10,Fixo/30*GC$4+(DE181+DE182+DE183+DG181+DG182+DG183)*Percapita/30*GC$4+(DF184+DH184)*Cadeirante/30*GC$4,IF(DE184+DG184&lt;=9,(DE184+DG184)*Crechee/30*GC$4)+(DF184+DH184)*Cadeirante/30*GC$4+(DE181+DE182+DE183+DG181+DG182+DG183)*Percapita/30*GC$4)+IF(DE184+DG184&gt;=11,Fixo/30*GC$4+(DE184+DG184-10)*Crechee/30*GC$4,0),IF(C181=2,IF(DF181+DF182+DF183+DF184+DH181+DH182+DH183+DH184=1,Cadeirante/30*GC$4,IF(DF181+DF182+DF183+DF184+DH181+DH182+DH183+DH184=2,Fixo/30*GC$4,IF(DF181+DF182+DF183+DF184+DH181+DH182+DH183+DH184&gt;2,Fixo/30*GC$4+(DF181+DF182+DF183+DF184+DH181+DH182+DH183+DH184-2)*Cadeirante/30*GC$4)))+(DE181+DE182+DE183+DG181+DG182+DG183)*Percapita/30*GC$4+(DE184+DG184)*Crechee/30*GC$4,IF(C181=1,IF(DE181+DE182+DE183+DF181+DF182+DF183+DG181+DG182+DG183+DH181+DH182+DH183&lt;=15,(DE181+DE182+DE183+DG181+DG182+DG183)*Percapita/30*GC$4,IF(DE181+DE182+DE183+DF181+DF182+DF183+DG181+DG182+DG183+DH181+DH182+DH183&gt;=16,Fixo/30*GC$4+(DE181+DE182+DE183+DF181+DF182+DF183+DG181+DG182+DG183+DH181+DH182-16)*Percapita/30*GC$4))))))</f>
        <v>0</v>
      </c>
      <c r="GD181" s="177">
        <f>IF(C181=4,SUM(DI181+DI182+DI183+DK181+DK182+DK183)*Percapita/30*GD$4+(DJ181+DJ182+DJ183+DL181+DL182+DL183)*Cadeirante/30*GD$4,IF(C181=3,IF(DI184+DK184=10,Fixo/30*GD$4+(DI181+DI182+DI183+DK181+DK182+DK183)*Percapita/30*GD$4+(DJ184+DL184)*Cadeirante/30*GD$4,IF(DI184+DK184&lt;=9,(DI184+DK184)*Crechee/30*GD$4)+(DJ184+DL184)*Cadeirante/30*GD$4+(DI181+DI182+DI183+DK181+DK182+DK183)*Percapita/30*GD$4)+IF(DI184+DK184&gt;=11,Fixo/30*GD$4+(DI184+DK184-10)*Crechee/30*GD$4,0),IF(C181=2,IF(DJ181+DJ182+DJ183+DJ184+DL181+DL182+DL183+DL184=1,Cadeirante/30*GD$4,IF(DJ181+DJ182+DJ183+DJ184+DL181+DL182+DL183+DL184=2,Fixo/30*GD$4,IF(DJ181+DJ182+DJ183+DJ184+DL181+DL182+DL183+DL184&gt;2,Fixo/30*GD$4+(DJ181+DJ182+DJ183+DJ184+DL181+DL182+DL183+DL184-2)*Cadeirante/30*GD$4)))+(DI181+DI182+DI183+DK181+DK182+DK183)*Percapita/30*GD$4+(DI184+DK184)*Crechee/30*GD$4,IF(C181=1,IF(DI181+DI182+DI183+DJ181+DJ182+DJ183+DK181+DK182+DK183+DL181+DL182+DL183&lt;=15,(DI181+DI182+DI183+DK181+DK182+DK183)*Percapita/30*GD$4,IF(DI181+DI182+DI183+DJ181+DJ182+DJ183+DK181+DK182+DK183+DL181+DL182+DL183&gt;=16,Fixo/30*GD$4+(DI181+DI182+DI183+DJ181+DJ182+DJ183+DK181+DK182+DK183+DL181+DL182-16)*Percapita/30*GD$4))))))</f>
        <v>0</v>
      </c>
      <c r="GE181" s="177">
        <f>IF(C181=4,SUM(DM181+DM182+DM183+DO181+DO182+DO183)*Percapita/30*GE$4+(DN181+DN182+DN183+DP181+DP182+DP183)*Cadeirante/30*GE$4,IF(C181=3,IF(DM184+DO184=10,Fixo/30*GE$4+(DM181+DM182+DM183+DO181+DO182+DO183)*Percapita/30*GE$4+(DN184+DP184)*Cadeirante/30*GE$4,IF(DM184+DO184&lt;=9,(DM184+DO184)*Crechee/30*GE$4)+(DN184+DP184)*Cadeirante/30*GE$4+(DM181+DM182+DM183+DO181+DO182+DO183)*Percapita/30*GE$4)+IF(DM184+DO184&gt;=11,Fixo/30*GE$4+(DM184+DO184-10)*Crechee/30*GE$4,0),IF(C181=2,IF(DN181+DN182+DN183+DN184+DP181+DP182+DP183+DP184=1,Cadeirante/30*GE$4,IF(DN181+DN182+DN183+DN184+DP181+DP182+DP183+DP184=2,Fixo/30*GE$4,IF(DN181+DN182+DN183+DN184+DP181+DP182+DP183+DP184&gt;2,Fixo/30*GE$4+(DN181+DN182+DN183+DN184+DP181+DP182+DP183+DP184-2)*Cadeirante/30*GE$4)))+(DM181+DM182+DM183+DO181+DO182+DO183)*Percapita/30*GE$4+(DM184+DO184)*Crechee/30*GE$4,IF(C181=1,IF(DM181+DM182+DM183+DN181+DN182+DN183+DO181+DO182+DO183+DP181+DP182+DP183&lt;=15,(DM181+DM182+DM183+DO181+DO182+DO183)*Percapita/30*GE$4,IF(DM181+DM182+DM183+DN181+DN182+DN183+DO181+DO182+DO183+DP181+DP182+DP183&gt;=16,Fixo/30*GE$4+(DM181+DM182+DM183+DN181+DN182+DN183+DO181+DO182+DO183+DP181+DP182-16)*Percapita/30*GE$4))))))</f>
        <v>0</v>
      </c>
      <c r="GF181" s="177">
        <f>IF(C181=4,SUM(DQ181+DQ182+DQ183+DS181+DS182+DS183)*Percapita/30*GF$4+(DR181+DR182+DR183+DT181+DT182+DT183)*Cadeirante/30*GF$4,IF(C181=3,IF(DQ184+DS184=10,Fixo/30*GF$4+(DQ181+DQ182+DQ183+DS181+DS182+DS183)*Percapita/30*GF$4+(DR184+DT184)*Cadeirante/30*GF$4,IF(DQ184+DS184&lt;=9,(DQ184+DS184)*Crechee/30*GF$4)+(DR184+DT184)*Cadeirante/30*GF$4+(DQ181+DQ182+DQ183+DS181+DS182+DS183)*Percapita/30*GF$4)+IF(DQ184+DS184&gt;=11,Fixo/30*GF$4+(DQ184+DS184-10)*Crechee/30*GF$4,0),IF(C181=2,IF(DR181+DR182+DR183+DR184+DT181+DT182+DT183+DT184=1,Cadeirante/30*GF$4,IF(DR181+DR182+DR183+DR184+DT181+DT182+DT183+DT184=2,Fixo/30*GF$4,IF(DR181+DR182+DR183+DR184+DT181+DT182+DT183+DT184&gt;2,Fixo/30*GF$4+(DR181+DR182+DR183+DR184+DT181+DT182+DT183+DT184-2)*Cadeirante/30*GF$4)))+(DQ181+DQ182+DQ183+DS181+DS182+DS183)*Percapita/30*GF$4+(DQ184+DS184)*Crechee/30*GF$4,IF(C181=1,IF(DQ181+DQ182+DQ183+DR181+DR182+DR183+DS181+DS182+DS183+DT181+DT182+DT183&lt;=15,(DQ181+DQ182+DQ183+DS181+DS182+DS183)*Percapita/30*GF$4,IF(DQ181+DQ182+DQ183+DR181+DR182+DR183+DS181+DS182+DS183+DT181+DT182+DT183&gt;=16,Fixo/30*GF$4+(DQ181+DQ182+DQ183+DR181+DR182+DR183+DS181+DS182+DS183+DT181+DT182-16)*Percapita/30*GF$4))))))</f>
        <v>0</v>
      </c>
      <c r="GG181" s="177">
        <f>IF(C181=4,SUM(DU181+DU182+DU183+DW181+DW182+DW183)*Percapita/30*GG$4+(DV181+DV182+DV183+DX181+DX182+DX183)*Cadeirante/30*GG$4,IF(C181=3,IF(DU184+DW184=10,Fixo/30*GG$4+(DU181+DU182+DU183+DW181+DW182+DW183)*Percapita/30*GG$4+(DV184+DX184)*Cadeirante/30*GG$4,IF(DU184+DW184&lt;=9,(DU184+DW184)*Crechee/30*GG$4)+(DV184+DX184)*Cadeirante/30*GG$4+(DU181+DU182+DU183+DW181+DW182+DW183)*Percapita/30*GG$4)+IF(DU184+DW184&gt;=11,Fixo/30*GG$4+(DU184+DW184-10)*Crechee/30*GG$4,0),IF(C181=2,IF(DV181+DV182+DV183+DV184+DX181+DX182+DX183+DX184=1,Cadeirante/30*GG$4,IF(DV181+DV182+DV183+DV184+DX181+DX182+DX183+DX184=2,Fixo/30*GG$4,IF(DV181+DV182+DV183+DV184+DX181+DX182+DX183+DX184&gt;2,Fixo/30*GG$4+(DV181+DV182+DV183+DV184+DX181+DX182+DX183+DX184-2)*Cadeirante/30*GG$4)))+(DU181+DU182+DU183+DW181+DW182+DW183)*Percapita/30*GG$4+(DU184+DW184)*Crechee/30*GG$4,IF(C181=1,IF(DU181+DU182+DU183+DV181+DV182+DV183+DW181+DW182+DW183+DX181+DX182+DX183&lt;=15,(DU181+DU182+DU183+DW181+DW182+DW183)*Percapita/30*GG$4,IF(DU181+DU182+DU183+DV181+DV182+DV183+DW181+DW182+DW183+DX181+DX182+DX183&gt;=16,Fixo/30*GG$4+(DU181+DU182+DU183+DV181+DV182+DV183+DW181+DW182+DW183+DX181+DX182-16)*Percapita/30*GG$4))))))</f>
        <v>0</v>
      </c>
      <c r="GH181" s="177">
        <f>IF(C181=4,SUM(DY181+DY182+DY183+EA181+EA182+EA183)*Percapita/30*GH$4+(DZ181+DZ182+DZ183+EB181+EB182+EB183)*Cadeirante/30*GH$4,IF(C181=3,IF(DY184+EA184=10,Fixo/30*GH$4+(DY181+DY182+DY183+EA181+EA182+EA183)*Percapita/30*GH$4+(DZ184+EB184)*Cadeirante/30*GH$4,IF(DY184+EA184&lt;=9,(DY184+EA184)*Crechee/30*GH$4)+(DZ184+EB184)*Cadeirante/30*GH$4+(DY181+DY182+DY183+EA181+EA182+EA183)*Percapita/30*GH$4)+IF(DY184+EA184&gt;=11,Fixo/30*GH$4+(DY184+EA184-10)*Crechee/30*GH$4,0),IF(C181=2,IF(DZ181+DZ182+DZ183+DZ184+EB181+EB182+EB183+EB184=1,Cadeirante/30*GH$4,IF(DZ181+DZ182+DZ183+DZ184+EB181+EB182+EB183+EB184=2,Fixo/30*GH$4,IF(DZ181+DZ182+DZ183+DZ184+EB181+EB182+EB183+EB184&gt;2,Fixo/30*GH$4+(DZ181+DZ182+DZ183+DZ184+EB181+EB182+EB183+EB184-2)*Cadeirante/30*GH$4)))+(DY181+DY182+DY183+EA181+EA182+EA183)*Percapita/30*GH$4+(DY184+EA184)*Crechee/30*GH$4,IF(C181=1,IF(DY181+DY182+DY183+DZ181+DZ182+DZ183+EA181+EA182+EA183+EB181+EB182+EB183&lt;=15,(DY181+DY182+DY183+EA181+EA182+EA183)*Percapita/30*GH$4,IF(DY181+DY182+DY183+DZ181+DZ182+DZ183+EA181+EA182+EA183+EB181+EB182+EB183&gt;=16,Fixo/30*GH$4+(DY181+DY182+DY183+DZ181+DZ182+DZ183+EA181+EA182+EA183+EB181+EB182-16)*Percapita/30*GH$4))))))</f>
        <v>0</v>
      </c>
      <c r="GI181" s="177">
        <f>IF(C181=4,SUM(EC181+EC182+EC183+EE181+EE182+EE183)*Percapita/30*GI$4+(ED181+ED182+ED183+EF181+EF182+EF183)*Cadeirante/30*GI$4,IF(C181=3,IF(EC184+EE184=10,Fixo/30*GI$4+(EC181+EC182+EC183+EE181+EE182+EE183)*Percapita/30*GI$4+(ED184+EF184)*Cadeirante/30*GI$4,IF(EC184+EE184&lt;=9,(EC184+EE184)*Crechee/30*GI$4)+(ED184+EF184)*Cadeirante/30*GI$4+(EC181+EC182+EC183+EE181+EE182+EE183)*Percapita/30*GI$4)+IF(EC184+EE184&gt;=11,Fixo/30*GI$4+(EC184+EE184-10)*Crechee/30*GI$4,0),IF(C181=2,IF(ED181+ED182+ED183+ED184+EF181+EF182+EF183+EF184=1,Cadeirante/30*GI$4,IF(ED181+ED182+ED183+ED184+EF181+EF182+EF183+EF184=2,Fixo/30*GI$4,IF(ED181+ED182+ED183+ED184+EF181+EF182+EF183+EF184&gt;2,Fixo/30*GI$4+(ED181+ED182+ED183+ED184+EF181+EF182+EF183+EF184-2)*Cadeirante/30*GI$4)))+(EC181+EC182+EC183+EE181+EE182+EE183)*Percapita/30*GI$4+(EC184+EE184)*Crechee/30*GI$4,IF(C181=1,IF(EC181+EC182+EC183+ED181+ED182+ED183+EE181+EE182+EE183+EF181+EF182+EF183&lt;=15,(EC181+EC182+EC183+EE181+EE182+EE183)*Percapita/30*GI$4,IF(EC181+EC182+EC183+ED181+ED182+ED183+EE181+EE182+EE183+EF181+EF182+EF183&gt;=16,Fixo/30*GI$4+(EC181+EC182+EC183+ED181+ED182+ED183+EE181+EE182+EE183+EF181+EF182-16)*Percapita/30*GI$4))))))</f>
        <v>0</v>
      </c>
      <c r="GJ181" s="177">
        <f>IF(C181=4,SUM(EG181+EG182+EG183+EI181+EI182+EI183)*Percapita/30*GJ$4+(EH181+EH182+EH183+EJ181+EJ182+EJ183)*Cadeirante/30*GJ$4,IF(C181=3,IF(EG184+EI184=10,Fixo/30*GJ$4+(EG181+EG182+EG183+EI181+EI182+EI183)*Percapita/30*GJ$4+(EH184+EJ184)*Cadeirante/30*GJ$4,IF(EG184+EI184&lt;=9,(EG184+EI184)*Crechee/30*GJ$4)+(EH184+EJ184)*Cadeirante/30*GJ$4+(EG181+EG182+EG183+EI181+EI182+EI183)*Percapita/30*GJ$4)+IF(EG184+EI184&gt;=11,Fixo/30*GJ$4+(EG184+EI184-10)*Crechee/30*GJ$4,0),IF(C181=2,IF(EH181+EH182+EH183+EH184+EJ181+EJ182+EJ183+EJ184=1,Cadeirante/30*GJ$4,IF(EH181+EH182+EH183+EH184+EJ181+EJ182+EJ183+EJ184=2,Fixo/30*GJ$4,IF(EH181+EH182+EH183+EH184+EJ181+EJ182+EJ183+EJ184&gt;2,Fixo/30*GJ$4+(EH181+EH182+EH183+EH184+EJ181+EJ182+EJ183+EJ184-2)*Cadeirante/30*GJ$4)))+(EG181+EG182+EG183+EI181+EI182+EI183)*Percapita/30*GJ$4+(EG184+EI184)*Crechee/30*GJ$4,IF(C181=1,IF(EG181+EG182+EG183+EH181+EH182+EH183+EI181+EI182+EI183+EJ181+EJ182+EJ183&lt;=15,(EG181+EG182+EG183+EI181+EI182+EI183)*Percapita/30*GJ$4,IF(EG181+EG182+EG183+EH181+EH182+EH183+EI181+EI182+EI183+EJ181+EJ182+EJ183&gt;=16,Fixo/30*GJ$4+(EG181+EG182+EG183+EH181+EH182+EH183+EI181+EI182+EI183+EJ181+EJ182-16)*Percapita/30*GJ$4))))))</f>
        <v>0</v>
      </c>
      <c r="GK181" s="178"/>
      <c r="GL181" s="103">
        <f t="shared" si="175"/>
        <v>0</v>
      </c>
      <c r="GM181" s="124"/>
      <c r="GN181" s="104">
        <f>SUMIF(V181:V184,"&lt;0")*Cadeirante/30*GN$4+SUMIF(X181:X184,"&lt;0")*Cadeirante/30*GN$4</f>
        <v>0</v>
      </c>
      <c r="GO181" s="104">
        <f>SUMIF(Z181:Z184,"&lt;0")*Cadeirante/30*GO$4+SUMIF(AB181:AB184,"&lt;0")*Cadeirante/30*GO$4</f>
        <v>0</v>
      </c>
      <c r="GP181" s="104">
        <f>SUMIF(AD181:AD184,"&lt;0")*Cadeirante/30*GP$4+SUMIF(AF181:AF184,"&lt;0")*Cadeirante/30*GP$4</f>
        <v>0</v>
      </c>
      <c r="GQ181" s="104">
        <f>SUMIF(AH181:AH184,"&lt;0")*Cadeirante/30*GQ$4+SUMIF(AJ181:AJ184,"&lt;0")*Cadeirante/30*GQ$4</f>
        <v>0</v>
      </c>
      <c r="GR181" s="104">
        <f>SUMIF(AL181:AL184,"&lt;0")*Cadeirante/30*GR$4+SUMIF(AN181:AN184,"&lt;0")*Cadeirante/30*GR$4</f>
        <v>0</v>
      </c>
      <c r="GS181" s="104">
        <f>SUMIF(AP181:AP184,"&lt;0")*Cadeirante/30*GS$4+SUMIF(AR181:AR184,"&lt;0")*Cadeirante/30*GS$4</f>
        <v>0</v>
      </c>
      <c r="GT181" s="104">
        <f>SUMIF(AT181:AT184,"&lt;0")*Cadeirante/30*GT$4+SUMIF(AV181:AV184,"&lt;0")*Cadeirante/30*GT$4</f>
        <v>0</v>
      </c>
      <c r="GU181" s="104">
        <f>SUMIF(AX181:AX184,"&lt;0")*Cadeirante/30*GU$4+SUMIF(AZ181:AZ184,"&lt;0")*Cadeirante/30*GU$4</f>
        <v>0</v>
      </c>
      <c r="GV181" s="104">
        <f>SUMIF(BB181:BB184,"&lt;0")*Cadeirante/30*GV$4+SUMIF(BD181:BD184,"&lt;0")*Cadeirante/30*GV$4</f>
        <v>0</v>
      </c>
      <c r="GW181" s="104">
        <f>SUMIF(BF181:BF184,"&lt;0")*Cadeirante/30*GW$4+SUMIF(BH181:BH184,"&lt;0")*Cadeirante/30*GW$4</f>
        <v>0</v>
      </c>
      <c r="GX181" s="104">
        <f>SUMIF(BJ181:BJ184,"&lt;0")*Cadeirante/30*GX$4+SUMIF(BL181:BL184,"&lt;0")*Cadeirante/30*GX$4</f>
        <v>0</v>
      </c>
      <c r="GY181" s="104">
        <f>SUMIF(BN181:BN184,"&lt;0")*Cadeirante/30*GY$4+SUMIF(BP181:BP184,"&lt;0")*Cadeirante/30*GY$4</f>
        <v>0</v>
      </c>
      <c r="GZ181" s="104">
        <f>SUMIF(BR181:BR184,"&lt;0")*Cadeirante/30*GZ$4+SUMIF(BT181:BT184,"&lt;0")*Cadeirante/30*GZ$4</f>
        <v>0</v>
      </c>
      <c r="HA181" s="104">
        <f>SUMIF(BV181:BV184,"&lt;0")*Cadeirante/30*HA$4+SUMIF(BX181:BX184,"&lt;0")*Cadeirante/30*HA$4</f>
        <v>0</v>
      </c>
      <c r="HB181" s="104">
        <f>SUMIF(BZ181:BZ184,"&lt;0")*Cadeirante/30*HB$4+SUMIF(CB181:CB184,"&lt;0")*Cadeirante/30*HB$4</f>
        <v>0</v>
      </c>
      <c r="HC181" s="104">
        <f>SUMIF(CD181:CD184,"&lt;0")*Cadeirante/30*HC$4+SUMIF(CF181:CF184,"&lt;0")*Cadeirante/30*HC$4</f>
        <v>0</v>
      </c>
      <c r="HD181" s="104">
        <f>SUMIF(CH181:CH184,"&lt;0")*Cadeirante/30*HD$4+SUMIF(CJ181:CJ184,"&lt;0")*Cadeirante/30*HD$4</f>
        <v>0</v>
      </c>
      <c r="HE181" s="104">
        <f>SUMIF(CL181:CL184,"&lt;0")*Cadeirante/30*HE$4+SUMIF(CN181:CN184,"&lt;0")*Cadeirante/30*HE$4</f>
        <v>0</v>
      </c>
      <c r="HF181" s="104">
        <f>SUMIF(CP181:CP184,"&lt;0")*Cadeirante/30*HF$4+SUMIF(CR181:CR184,"&lt;0")*Cadeirante/30*HF$4</f>
        <v>0</v>
      </c>
      <c r="HG181" s="104">
        <f>SUMIF(CT181:CT184,"&lt;0")*Cadeirante/30*HG$4+SUMIF(CV181:CV184,"&lt;0")*Cadeirante/30*HG$4</f>
        <v>0</v>
      </c>
      <c r="HH181" s="104">
        <f>SUMIF(CX181:CX184,"&lt;0")*Cadeirante/30*HH$4+SUMIF(CZ181:CZ184,"&lt;0")*Cadeirante/30*HH$4</f>
        <v>0</v>
      </c>
      <c r="HI181" s="104">
        <f>SUMIF(DB181:DB184,"&lt;0")*Cadeirante/30*HI$4+SUMIF(DD181:DD184,"&lt;0")*Cadeirante/30*HI$4</f>
        <v>0</v>
      </c>
      <c r="HJ181" s="104">
        <f>SUMIF(DF181:DF184,"&lt;0")*Cadeirante/30*HJ$4+SUMIF(DH181:DH184,"&lt;0")*Cadeirante/30*HJ$4</f>
        <v>0</v>
      </c>
      <c r="HK181" s="104">
        <f>SUMIF(DJ181:DJ184,"&lt;0")*Cadeirante/30*HK$4+SUMIF(DL181:DL184,"&lt;0")*Cadeirante/30*HK$4</f>
        <v>0</v>
      </c>
      <c r="HL181" s="104">
        <f>SUMIF(DN181:DN184,"&lt;0")*Cadeirante/30*HL$4+SUMIF(DP181:DP184,"&lt;0")*Cadeirante/30*HL$4</f>
        <v>0</v>
      </c>
      <c r="HM181" s="104">
        <f>SUMIF(DR181:DR184,"&lt;0")*Cadeirante/30*HM$4+SUMIF(DT181:DT184,"&lt;0")*Cadeirante/30*HM$4</f>
        <v>0</v>
      </c>
      <c r="HN181" s="104">
        <f>SUMIF(DV181:DV184,"&lt;0")*Cadeirante/30*HN$4+SUMIF(DX181:DX184,"&lt;0")*Cadeirante/30*HN$4</f>
        <v>0</v>
      </c>
      <c r="HO181" s="104">
        <f>SUMIF(DZ181:DZ184,"&lt;0")*Cadeirante/30*HO$4+SUMIF(EB181:EB184,"&lt;0")*Cadeirante/30*HO$4</f>
        <v>0</v>
      </c>
      <c r="HP181" s="104">
        <f>SUMIF(ED181:ED184,"&lt;0")*Cadeirante/30*HP$4+SUMIF(EF181:EF184,"&lt;0")*Cadeirante/30*HP$4</f>
        <v>0</v>
      </c>
      <c r="HQ181" s="64"/>
      <c r="HR181" s="64"/>
      <c r="HS181" s="64"/>
      <c r="HT181" s="64"/>
      <c r="HU181" s="64"/>
      <c r="HV181" s="64"/>
      <c r="HW181" s="176">
        <v>17629.309999999998</v>
      </c>
      <c r="HX181" s="64"/>
      <c r="HY181" s="280">
        <f>IF(ISTEXT(EM181), VALUE(EM181), EM181)</f>
        <v>0</v>
      </c>
      <c r="HZ181" s="280">
        <f>IF(ISTEXT(EN181), VALUE(EN181), EN181)</f>
        <v>0</v>
      </c>
      <c r="IA181" s="280">
        <f>IF(ISTEXT(EO181), VALUE(EO181), EO181)</f>
        <v>0</v>
      </c>
      <c r="IB181" s="64" t="b">
        <f>HW181=FE181</f>
        <v>0</v>
      </c>
      <c r="IC181" s="64"/>
    </row>
    <row r="182" spans="1:237" s="106" customFormat="1" ht="22.5" customHeight="1" x14ac:dyDescent="0.25">
      <c r="A182" s="368" t="s">
        <v>3335</v>
      </c>
      <c r="B182" s="369" t="s">
        <v>3336</v>
      </c>
      <c r="C182" s="370" t="s">
        <v>3193</v>
      </c>
      <c r="D182" s="371" t="s">
        <v>3337</v>
      </c>
      <c r="E182" s="371" t="s">
        <v>3338</v>
      </c>
      <c r="F182" s="372" t="s">
        <v>3181</v>
      </c>
      <c r="G182" s="372" t="s">
        <v>3182</v>
      </c>
      <c r="H182" s="373" t="s">
        <v>2833</v>
      </c>
      <c r="I182" s="374" t="s">
        <v>2833</v>
      </c>
      <c r="J182" s="421" t="s">
        <v>3183</v>
      </c>
      <c r="K182" s="421" t="s">
        <v>3185</v>
      </c>
      <c r="L182" s="329">
        <f>CONTINUA!BV182</f>
        <v>0</v>
      </c>
      <c r="M182" s="329">
        <f>CONTINUA!BW182</f>
        <v>0</v>
      </c>
      <c r="N182" s="895"/>
      <c r="O182" s="896" t="s">
        <v>3439</v>
      </c>
      <c r="P182" s="897">
        <v>0</v>
      </c>
      <c r="Q182" s="400">
        <v>32</v>
      </c>
      <c r="R182" s="401"/>
      <c r="S182" s="400">
        <v>17</v>
      </c>
      <c r="T182" s="401"/>
      <c r="U182" s="400"/>
      <c r="V182" s="401"/>
      <c r="W182" s="400"/>
      <c r="X182" s="401"/>
      <c r="Y182" s="400"/>
      <c r="Z182" s="401"/>
      <c r="AA182" s="400"/>
      <c r="AB182" s="401"/>
      <c r="AC182" s="400"/>
      <c r="AD182" s="401"/>
      <c r="AE182" s="400"/>
      <c r="AF182" s="401"/>
      <c r="AG182" s="400"/>
      <c r="AH182" s="401"/>
      <c r="AI182" s="400"/>
      <c r="AJ182" s="401"/>
      <c r="AK182" s="400"/>
      <c r="AL182" s="401"/>
      <c r="AM182" s="400"/>
      <c r="AN182" s="401"/>
      <c r="AO182" s="400"/>
      <c r="AP182" s="401"/>
      <c r="AQ182" s="400"/>
      <c r="AR182" s="401"/>
      <c r="AS182" s="400"/>
      <c r="AT182" s="401"/>
      <c r="AU182" s="400"/>
      <c r="AV182" s="401"/>
      <c r="AW182" s="400"/>
      <c r="AX182" s="401"/>
      <c r="AY182" s="400"/>
      <c r="AZ182" s="401"/>
      <c r="BA182" s="400"/>
      <c r="BB182" s="401"/>
      <c r="BC182" s="400"/>
      <c r="BD182" s="401"/>
      <c r="BE182" s="400"/>
      <c r="BF182" s="401"/>
      <c r="BG182" s="400"/>
      <c r="BH182" s="401"/>
      <c r="BI182" s="400"/>
      <c r="BJ182" s="401"/>
      <c r="BK182" s="400"/>
      <c r="BL182" s="401"/>
      <c r="BM182" s="400"/>
      <c r="BN182" s="401"/>
      <c r="BO182" s="400"/>
      <c r="BP182" s="401"/>
      <c r="BQ182" s="400"/>
      <c r="BR182" s="401"/>
      <c r="BS182" s="400"/>
      <c r="BT182" s="401"/>
      <c r="BU182" s="400"/>
      <c r="BV182" s="401"/>
      <c r="BW182" s="400"/>
      <c r="BX182" s="401"/>
      <c r="BY182" s="400"/>
      <c r="BZ182" s="401"/>
      <c r="CA182" s="400"/>
      <c r="CB182" s="401"/>
      <c r="CC182" s="400"/>
      <c r="CD182" s="401"/>
      <c r="CE182" s="400"/>
      <c r="CF182" s="401"/>
      <c r="CG182" s="400"/>
      <c r="CH182" s="401"/>
      <c r="CI182" s="400"/>
      <c r="CJ182" s="401"/>
      <c r="CK182" s="400"/>
      <c r="CL182" s="401"/>
      <c r="CM182" s="400"/>
      <c r="CN182" s="401"/>
      <c r="CO182" s="400"/>
      <c r="CP182" s="401"/>
      <c r="CQ182" s="400"/>
      <c r="CR182" s="401"/>
      <c r="CS182" s="400"/>
      <c r="CT182" s="401"/>
      <c r="CU182" s="400"/>
      <c r="CV182" s="401"/>
      <c r="CW182" s="400"/>
      <c r="CX182" s="401"/>
      <c r="CY182" s="400"/>
      <c r="CZ182" s="401"/>
      <c r="DA182" s="400"/>
      <c r="DB182" s="401"/>
      <c r="DC182" s="400"/>
      <c r="DD182" s="401"/>
      <c r="DE182" s="400"/>
      <c r="DF182" s="401"/>
      <c r="DG182" s="400"/>
      <c r="DH182" s="401"/>
      <c r="DI182" s="400"/>
      <c r="DJ182" s="401"/>
      <c r="DK182" s="400"/>
      <c r="DL182" s="401"/>
      <c r="DM182" s="400"/>
      <c r="DN182" s="401"/>
      <c r="DO182" s="400"/>
      <c r="DP182" s="401"/>
      <c r="DQ182" s="400"/>
      <c r="DR182" s="401"/>
      <c r="DS182" s="400"/>
      <c r="DT182" s="401"/>
      <c r="DU182" s="400"/>
      <c r="DV182" s="401"/>
      <c r="DW182" s="400"/>
      <c r="DX182" s="401"/>
      <c r="DY182" s="400"/>
      <c r="DZ182" s="401"/>
      <c r="EA182" s="400"/>
      <c r="EB182" s="401"/>
      <c r="EC182" s="400"/>
      <c r="ED182" s="401"/>
      <c r="EE182" s="400"/>
      <c r="EF182" s="401"/>
      <c r="EG182" s="400"/>
      <c r="EH182" s="401"/>
      <c r="EI182" s="400"/>
      <c r="EJ182" s="447"/>
      <c r="EK182" s="511"/>
      <c r="EL182" s="514"/>
      <c r="EM182" s="448"/>
      <c r="EN182" s="344"/>
      <c r="EO182" s="345"/>
      <c r="EP182" s="171">
        <f t="shared" si="168"/>
        <v>32</v>
      </c>
      <c r="EQ182" s="171">
        <f t="shared" si="169"/>
        <v>0</v>
      </c>
      <c r="ER182" s="171">
        <f t="shared" si="170"/>
        <v>17</v>
      </c>
      <c r="ES182" s="171">
        <f t="shared" si="171"/>
        <v>0</v>
      </c>
      <c r="ET182" s="171">
        <f t="shared" si="172"/>
        <v>0</v>
      </c>
      <c r="EU182" s="171">
        <f t="shared" si="173"/>
        <v>0</v>
      </c>
      <c r="EV182" s="172">
        <f t="shared" si="174"/>
        <v>49</v>
      </c>
      <c r="EW182" s="173"/>
      <c r="EX182" s="248">
        <f t="shared" si="216"/>
        <v>0</v>
      </c>
      <c r="EY182" s="174">
        <f>(L182*regular)+(M182*Cadeirantee)</f>
        <v>0</v>
      </c>
      <c r="EZ182" s="249">
        <f>SUMIF(FG182:GJ182,"&gt;0")</f>
        <v>0</v>
      </c>
      <c r="FA182" s="249">
        <f>SUMIF(FG182:GJ182,"&lt;0")+SUMIF(GN182:HP182,"&lt;0")</f>
        <v>0</v>
      </c>
      <c r="FB182" s="174">
        <v>0</v>
      </c>
      <c r="FC182" s="126">
        <f>N182*km*'VALORES TABELA'!$B$13</f>
        <v>0</v>
      </c>
      <c r="FD182" s="250">
        <f t="shared" ref="FD182:FD185" si="217">GL182</f>
        <v>0</v>
      </c>
      <c r="FE182" s="105"/>
      <c r="FF182" s="119"/>
      <c r="FG182" s="119"/>
      <c r="FH182" s="119"/>
      <c r="FI182" s="119"/>
      <c r="FJ182" s="119"/>
      <c r="FK182" s="119"/>
      <c r="FL182" s="119"/>
      <c r="FM182" s="119"/>
      <c r="FN182" s="119"/>
      <c r="FO182" s="119"/>
      <c r="FP182" s="119"/>
      <c r="FQ182" s="119"/>
      <c r="FR182" s="119"/>
      <c r="FS182" s="119"/>
      <c r="FT182" s="119"/>
      <c r="FU182" s="119"/>
      <c r="FV182" s="119"/>
      <c r="FW182" s="119"/>
      <c r="FX182" s="119"/>
      <c r="FY182" s="119"/>
      <c r="FZ182" s="119"/>
      <c r="GA182" s="119"/>
      <c r="GB182" s="119"/>
      <c r="GC182" s="119"/>
      <c r="GD182" s="119"/>
      <c r="GE182" s="119"/>
      <c r="GF182" s="119"/>
      <c r="GG182" s="119"/>
      <c r="GH182" s="119"/>
      <c r="GI182" s="119"/>
      <c r="GJ182" s="119"/>
      <c r="GK182" s="251"/>
      <c r="GL182" s="103">
        <f t="shared" si="175"/>
        <v>0</v>
      </c>
      <c r="GM182" s="124"/>
      <c r="GN182" s="104"/>
      <c r="GO182" s="104"/>
      <c r="GP182" s="104"/>
      <c r="GQ182" s="104"/>
      <c r="GR182" s="104"/>
      <c r="GS182" s="104"/>
      <c r="GT182" s="104"/>
      <c r="GU182" s="104"/>
      <c r="GV182" s="104"/>
      <c r="GW182" s="104"/>
      <c r="GX182" s="104"/>
      <c r="GY182" s="104"/>
      <c r="GZ182" s="104"/>
      <c r="HA182" s="104"/>
      <c r="HB182" s="104"/>
      <c r="HC182" s="104"/>
      <c r="HD182" s="104"/>
      <c r="HE182" s="104"/>
      <c r="HF182" s="104"/>
      <c r="HG182" s="104"/>
      <c r="HH182" s="104"/>
      <c r="HI182" s="104"/>
      <c r="HJ182" s="104"/>
      <c r="HK182" s="104"/>
      <c r="HL182" s="104"/>
      <c r="HM182" s="104"/>
      <c r="HN182" s="104"/>
      <c r="HO182" s="104"/>
      <c r="HP182" s="104"/>
      <c r="HQ182" s="64"/>
      <c r="HR182" s="64"/>
      <c r="HS182" s="64"/>
      <c r="HT182" s="64"/>
      <c r="HU182" s="64"/>
      <c r="HV182" s="64"/>
      <c r="HW182" s="105"/>
      <c r="HX182" s="64"/>
      <c r="HY182" s="280">
        <f t="shared" ref="HY182:HY185" si="218">IF(ISTEXT(EM182), VALUE(EM182), EM182)</f>
        <v>0</v>
      </c>
      <c r="HZ182" s="280">
        <f t="shared" ref="HZ182:HZ185" si="219">IF(ISTEXT(EN182), VALUE(EN182), EN182)</f>
        <v>0</v>
      </c>
      <c r="IA182" s="280">
        <f t="shared" ref="IA182:IA185" si="220">IF(ISTEXT(EO182), VALUE(EO182), EO182)</f>
        <v>0</v>
      </c>
      <c r="IB182" s="64"/>
      <c r="IC182" s="64"/>
    </row>
    <row r="183" spans="1:237" s="106" customFormat="1" ht="22.5" customHeight="1" x14ac:dyDescent="0.25">
      <c r="A183" s="368" t="s">
        <v>3335</v>
      </c>
      <c r="B183" s="369" t="s">
        <v>3336</v>
      </c>
      <c r="C183" s="375" t="s">
        <v>3193</v>
      </c>
      <c r="D183" s="371" t="s">
        <v>3337</v>
      </c>
      <c r="E183" s="371" t="s">
        <v>3338</v>
      </c>
      <c r="F183" s="376" t="s">
        <v>3181</v>
      </c>
      <c r="G183" s="376" t="s">
        <v>3182</v>
      </c>
      <c r="H183" s="373" t="s">
        <v>2833</v>
      </c>
      <c r="I183" s="374" t="s">
        <v>2833</v>
      </c>
      <c r="J183" s="421" t="s">
        <v>3183</v>
      </c>
      <c r="K183" s="422" t="s">
        <v>3186</v>
      </c>
      <c r="L183" s="329">
        <f>CONTINUA!BV183</f>
        <v>0</v>
      </c>
      <c r="M183" s="329">
        <f>CONTINUA!BW183</f>
        <v>0</v>
      </c>
      <c r="N183" s="895"/>
      <c r="O183" s="896" t="s">
        <v>3439</v>
      </c>
      <c r="P183" s="897">
        <v>0</v>
      </c>
      <c r="Q183" s="400"/>
      <c r="R183" s="401"/>
      <c r="S183" s="400"/>
      <c r="T183" s="401"/>
      <c r="U183" s="400"/>
      <c r="V183" s="401"/>
      <c r="W183" s="400"/>
      <c r="X183" s="401"/>
      <c r="Y183" s="400"/>
      <c r="Z183" s="401"/>
      <c r="AA183" s="400"/>
      <c r="AB183" s="401"/>
      <c r="AC183" s="400"/>
      <c r="AD183" s="401"/>
      <c r="AE183" s="400"/>
      <c r="AF183" s="401"/>
      <c r="AG183" s="400"/>
      <c r="AH183" s="401"/>
      <c r="AI183" s="400"/>
      <c r="AJ183" s="401"/>
      <c r="AK183" s="400"/>
      <c r="AL183" s="401"/>
      <c r="AM183" s="400"/>
      <c r="AN183" s="401"/>
      <c r="AO183" s="400"/>
      <c r="AP183" s="401"/>
      <c r="AQ183" s="400"/>
      <c r="AR183" s="401"/>
      <c r="AS183" s="400"/>
      <c r="AT183" s="401"/>
      <c r="AU183" s="400"/>
      <c r="AV183" s="401"/>
      <c r="AW183" s="400"/>
      <c r="AX183" s="401"/>
      <c r="AY183" s="400"/>
      <c r="AZ183" s="401"/>
      <c r="BA183" s="400"/>
      <c r="BB183" s="401"/>
      <c r="BC183" s="400"/>
      <c r="BD183" s="401"/>
      <c r="BE183" s="400"/>
      <c r="BF183" s="401"/>
      <c r="BG183" s="400"/>
      <c r="BH183" s="401"/>
      <c r="BI183" s="400"/>
      <c r="BJ183" s="401"/>
      <c r="BK183" s="400"/>
      <c r="BL183" s="401"/>
      <c r="BM183" s="400"/>
      <c r="BN183" s="401"/>
      <c r="BO183" s="400"/>
      <c r="BP183" s="401"/>
      <c r="BQ183" s="400"/>
      <c r="BR183" s="401"/>
      <c r="BS183" s="400"/>
      <c r="BT183" s="401"/>
      <c r="BU183" s="400"/>
      <c r="BV183" s="401"/>
      <c r="BW183" s="400"/>
      <c r="BX183" s="401"/>
      <c r="BY183" s="400"/>
      <c r="BZ183" s="401"/>
      <c r="CA183" s="400"/>
      <c r="CB183" s="401"/>
      <c r="CC183" s="400"/>
      <c r="CD183" s="401"/>
      <c r="CE183" s="400"/>
      <c r="CF183" s="401"/>
      <c r="CG183" s="400"/>
      <c r="CH183" s="401"/>
      <c r="CI183" s="400"/>
      <c r="CJ183" s="401"/>
      <c r="CK183" s="400"/>
      <c r="CL183" s="401"/>
      <c r="CM183" s="400"/>
      <c r="CN183" s="401"/>
      <c r="CO183" s="400"/>
      <c r="CP183" s="401"/>
      <c r="CQ183" s="400"/>
      <c r="CR183" s="401"/>
      <c r="CS183" s="400"/>
      <c r="CT183" s="401"/>
      <c r="CU183" s="400"/>
      <c r="CV183" s="401"/>
      <c r="CW183" s="400"/>
      <c r="CX183" s="401"/>
      <c r="CY183" s="400"/>
      <c r="CZ183" s="401"/>
      <c r="DA183" s="400"/>
      <c r="DB183" s="401"/>
      <c r="DC183" s="400"/>
      <c r="DD183" s="401"/>
      <c r="DE183" s="400"/>
      <c r="DF183" s="401"/>
      <c r="DG183" s="400"/>
      <c r="DH183" s="401"/>
      <c r="DI183" s="400"/>
      <c r="DJ183" s="401"/>
      <c r="DK183" s="400"/>
      <c r="DL183" s="401"/>
      <c r="DM183" s="400"/>
      <c r="DN183" s="401"/>
      <c r="DO183" s="400"/>
      <c r="DP183" s="401"/>
      <c r="DQ183" s="400"/>
      <c r="DR183" s="401"/>
      <c r="DS183" s="400"/>
      <c r="DT183" s="401"/>
      <c r="DU183" s="400"/>
      <c r="DV183" s="401"/>
      <c r="DW183" s="400"/>
      <c r="DX183" s="401"/>
      <c r="DY183" s="400"/>
      <c r="DZ183" s="401"/>
      <c r="EA183" s="400"/>
      <c r="EB183" s="401"/>
      <c r="EC183" s="400"/>
      <c r="ED183" s="401"/>
      <c r="EE183" s="400"/>
      <c r="EF183" s="401"/>
      <c r="EG183" s="400"/>
      <c r="EH183" s="401"/>
      <c r="EI183" s="400"/>
      <c r="EJ183" s="447"/>
      <c r="EK183" s="511"/>
      <c r="EL183" s="514"/>
      <c r="EM183" s="448"/>
      <c r="EN183" s="344"/>
      <c r="EO183" s="345"/>
      <c r="EP183" s="171">
        <f t="shared" si="168"/>
        <v>0</v>
      </c>
      <c r="EQ183" s="171">
        <f t="shared" si="169"/>
        <v>0</v>
      </c>
      <c r="ER183" s="171">
        <f t="shared" si="170"/>
        <v>0</v>
      </c>
      <c r="ES183" s="171">
        <f t="shared" si="171"/>
        <v>0</v>
      </c>
      <c r="ET183" s="171">
        <f t="shared" si="172"/>
        <v>0</v>
      </c>
      <c r="EU183" s="171">
        <f t="shared" si="173"/>
        <v>0</v>
      </c>
      <c r="EV183" s="172">
        <f t="shared" si="174"/>
        <v>0</v>
      </c>
      <c r="EW183" s="125"/>
      <c r="EX183" s="248">
        <f t="shared" si="216"/>
        <v>0</v>
      </c>
      <c r="EY183" s="174">
        <f>(L183*regular)+(M183*Cadeirantee)</f>
        <v>0</v>
      </c>
      <c r="EZ183" s="249">
        <f>SUMIF(FG183:GJ183,"&gt;0")</f>
        <v>0</v>
      </c>
      <c r="FA183" s="249">
        <f>SUMIF(FG183:GJ183,"&lt;0")+SUMIF(GN183:HP183,"&lt;0")</f>
        <v>0</v>
      </c>
      <c r="FB183" s="174">
        <v>0</v>
      </c>
      <c r="FC183" s="126">
        <f>N183*km*'VALORES TABELA'!$B$13</f>
        <v>0</v>
      </c>
      <c r="FD183" s="250">
        <f t="shared" si="217"/>
        <v>0</v>
      </c>
      <c r="FE183" s="105"/>
      <c r="FF183" s="108"/>
      <c r="FG183" s="108"/>
      <c r="FH183" s="108"/>
      <c r="FI183" s="108"/>
      <c r="FJ183" s="108"/>
      <c r="FK183" s="108"/>
      <c r="FL183" s="108"/>
      <c r="FM183" s="108"/>
      <c r="FN183" s="108"/>
      <c r="FO183" s="108"/>
      <c r="FP183" s="108"/>
      <c r="FQ183" s="108"/>
      <c r="FR183" s="108"/>
      <c r="FS183" s="108"/>
      <c r="FT183" s="108"/>
      <c r="FU183" s="108"/>
      <c r="FV183" s="108"/>
      <c r="FW183" s="108"/>
      <c r="FX183" s="108"/>
      <c r="FY183" s="108"/>
      <c r="FZ183" s="108"/>
      <c r="GA183" s="108"/>
      <c r="GB183" s="108"/>
      <c r="GC183" s="108"/>
      <c r="GD183" s="108"/>
      <c r="GE183" s="108"/>
      <c r="GF183" s="108"/>
      <c r="GG183" s="108"/>
      <c r="GH183" s="108"/>
      <c r="GI183" s="108"/>
      <c r="GJ183" s="108"/>
      <c r="GK183" s="251"/>
      <c r="GL183" s="103">
        <f t="shared" si="175"/>
        <v>0</v>
      </c>
      <c r="GM183" s="124"/>
      <c r="GN183" s="104"/>
      <c r="GO183" s="104"/>
      <c r="GP183" s="104"/>
      <c r="GQ183" s="104"/>
      <c r="GR183" s="104"/>
      <c r="GS183" s="104"/>
      <c r="GT183" s="104"/>
      <c r="GU183" s="104"/>
      <c r="GV183" s="104"/>
      <c r="GW183" s="104"/>
      <c r="GX183" s="104"/>
      <c r="GY183" s="104"/>
      <c r="GZ183" s="104"/>
      <c r="HA183" s="104"/>
      <c r="HB183" s="104"/>
      <c r="HC183" s="104"/>
      <c r="HD183" s="104"/>
      <c r="HE183" s="104"/>
      <c r="HF183" s="104"/>
      <c r="HG183" s="104"/>
      <c r="HH183" s="104"/>
      <c r="HI183" s="104"/>
      <c r="HJ183" s="104"/>
      <c r="HK183" s="104"/>
      <c r="HL183" s="104"/>
      <c r="HM183" s="104"/>
      <c r="HN183" s="104"/>
      <c r="HO183" s="104"/>
      <c r="HP183" s="104"/>
      <c r="HQ183" s="64"/>
      <c r="HR183" s="64"/>
      <c r="HS183" s="64"/>
      <c r="HT183" s="64"/>
      <c r="HU183" s="64"/>
      <c r="HV183" s="64"/>
      <c r="HW183" s="105"/>
      <c r="HX183" s="64"/>
      <c r="HY183" s="280">
        <f t="shared" si="218"/>
        <v>0</v>
      </c>
      <c r="HZ183" s="280">
        <f t="shared" si="219"/>
        <v>0</v>
      </c>
      <c r="IA183" s="280">
        <f t="shared" si="220"/>
        <v>0</v>
      </c>
      <c r="IB183" s="64"/>
      <c r="IC183" s="64"/>
    </row>
    <row r="184" spans="1:237" s="106" customFormat="1" ht="22.5" customHeight="1" x14ac:dyDescent="0.25">
      <c r="A184" s="368" t="s">
        <v>3335</v>
      </c>
      <c r="B184" s="369" t="s">
        <v>3336</v>
      </c>
      <c r="C184" s="375" t="s">
        <v>3193</v>
      </c>
      <c r="D184" s="371" t="s">
        <v>3337</v>
      </c>
      <c r="E184" s="371" t="s">
        <v>3338</v>
      </c>
      <c r="F184" s="376" t="s">
        <v>3181</v>
      </c>
      <c r="G184" s="376" t="s">
        <v>3182</v>
      </c>
      <c r="H184" s="373" t="s">
        <v>2833</v>
      </c>
      <c r="I184" s="374" t="s">
        <v>2833</v>
      </c>
      <c r="J184" s="421" t="s">
        <v>3183</v>
      </c>
      <c r="K184" s="423" t="s">
        <v>3187</v>
      </c>
      <c r="L184" s="329">
        <f>CONTINUA!BV184</f>
        <v>0</v>
      </c>
      <c r="M184" s="329">
        <f>CONTINUA!BW184</f>
        <v>0</v>
      </c>
      <c r="N184" s="895"/>
      <c r="O184" s="896" t="s">
        <v>3439</v>
      </c>
      <c r="P184" s="897">
        <v>0</v>
      </c>
      <c r="Q184" s="400"/>
      <c r="R184" s="401"/>
      <c r="S184" s="400"/>
      <c r="T184" s="401"/>
      <c r="U184" s="400"/>
      <c r="V184" s="401"/>
      <c r="W184" s="400"/>
      <c r="X184" s="401"/>
      <c r="Y184" s="400"/>
      <c r="Z184" s="401"/>
      <c r="AA184" s="400"/>
      <c r="AB184" s="401"/>
      <c r="AC184" s="400"/>
      <c r="AD184" s="401"/>
      <c r="AE184" s="400"/>
      <c r="AF184" s="401"/>
      <c r="AG184" s="400"/>
      <c r="AH184" s="401"/>
      <c r="AI184" s="400"/>
      <c r="AJ184" s="401"/>
      <c r="AK184" s="400"/>
      <c r="AL184" s="401"/>
      <c r="AM184" s="400"/>
      <c r="AN184" s="401"/>
      <c r="AO184" s="400"/>
      <c r="AP184" s="401"/>
      <c r="AQ184" s="400"/>
      <c r="AR184" s="401"/>
      <c r="AS184" s="400"/>
      <c r="AT184" s="401"/>
      <c r="AU184" s="400"/>
      <c r="AV184" s="401"/>
      <c r="AW184" s="400"/>
      <c r="AX184" s="401"/>
      <c r="AY184" s="400"/>
      <c r="AZ184" s="401"/>
      <c r="BA184" s="400"/>
      <c r="BB184" s="401"/>
      <c r="BC184" s="400"/>
      <c r="BD184" s="401"/>
      <c r="BE184" s="400"/>
      <c r="BF184" s="401"/>
      <c r="BG184" s="400"/>
      <c r="BH184" s="401"/>
      <c r="BI184" s="400"/>
      <c r="BJ184" s="401"/>
      <c r="BK184" s="400"/>
      <c r="BL184" s="401"/>
      <c r="BM184" s="400"/>
      <c r="BN184" s="401"/>
      <c r="BO184" s="400"/>
      <c r="BP184" s="401"/>
      <c r="BQ184" s="400"/>
      <c r="BR184" s="401"/>
      <c r="BS184" s="400"/>
      <c r="BT184" s="401"/>
      <c r="BU184" s="400"/>
      <c r="BV184" s="401"/>
      <c r="BW184" s="400"/>
      <c r="BX184" s="401"/>
      <c r="BY184" s="400"/>
      <c r="BZ184" s="401"/>
      <c r="CA184" s="400"/>
      <c r="CB184" s="401"/>
      <c r="CC184" s="400"/>
      <c r="CD184" s="401"/>
      <c r="CE184" s="400"/>
      <c r="CF184" s="401"/>
      <c r="CG184" s="400"/>
      <c r="CH184" s="401"/>
      <c r="CI184" s="400"/>
      <c r="CJ184" s="401"/>
      <c r="CK184" s="400"/>
      <c r="CL184" s="401"/>
      <c r="CM184" s="400"/>
      <c r="CN184" s="401"/>
      <c r="CO184" s="400"/>
      <c r="CP184" s="401"/>
      <c r="CQ184" s="400"/>
      <c r="CR184" s="401"/>
      <c r="CS184" s="400"/>
      <c r="CT184" s="401"/>
      <c r="CU184" s="400"/>
      <c r="CV184" s="401"/>
      <c r="CW184" s="400"/>
      <c r="CX184" s="401"/>
      <c r="CY184" s="400"/>
      <c r="CZ184" s="401"/>
      <c r="DA184" s="400"/>
      <c r="DB184" s="401"/>
      <c r="DC184" s="400"/>
      <c r="DD184" s="401"/>
      <c r="DE184" s="400"/>
      <c r="DF184" s="401"/>
      <c r="DG184" s="400"/>
      <c r="DH184" s="401"/>
      <c r="DI184" s="400"/>
      <c r="DJ184" s="401"/>
      <c r="DK184" s="400"/>
      <c r="DL184" s="401"/>
      <c r="DM184" s="400"/>
      <c r="DN184" s="401"/>
      <c r="DO184" s="400"/>
      <c r="DP184" s="401"/>
      <c r="DQ184" s="400"/>
      <c r="DR184" s="401"/>
      <c r="DS184" s="400"/>
      <c r="DT184" s="401"/>
      <c r="DU184" s="400"/>
      <c r="DV184" s="401"/>
      <c r="DW184" s="400"/>
      <c r="DX184" s="401"/>
      <c r="DY184" s="400"/>
      <c r="DZ184" s="401"/>
      <c r="EA184" s="400"/>
      <c r="EB184" s="401"/>
      <c r="EC184" s="400"/>
      <c r="ED184" s="401"/>
      <c r="EE184" s="400"/>
      <c r="EF184" s="401"/>
      <c r="EG184" s="400"/>
      <c r="EH184" s="401"/>
      <c r="EI184" s="400"/>
      <c r="EJ184" s="447"/>
      <c r="EK184" s="511"/>
      <c r="EL184" s="514"/>
      <c r="EM184" s="448"/>
      <c r="EN184" s="344"/>
      <c r="EO184" s="345"/>
      <c r="EP184" s="171">
        <f t="shared" si="168"/>
        <v>0</v>
      </c>
      <c r="EQ184" s="171">
        <f t="shared" si="169"/>
        <v>0</v>
      </c>
      <c r="ER184" s="171">
        <f t="shared" si="170"/>
        <v>0</v>
      </c>
      <c r="ES184" s="171">
        <f t="shared" si="171"/>
        <v>0</v>
      </c>
      <c r="ET184" s="171">
        <f t="shared" si="172"/>
        <v>0</v>
      </c>
      <c r="EU184" s="171">
        <f t="shared" si="173"/>
        <v>0</v>
      </c>
      <c r="EV184" s="172">
        <f t="shared" si="174"/>
        <v>0</v>
      </c>
      <c r="EW184" s="127"/>
      <c r="EX184" s="248">
        <f t="shared" si="216"/>
        <v>0</v>
      </c>
      <c r="EY184" s="174">
        <f>(L184*regular)+(M184*Cadeirantee)</f>
        <v>0</v>
      </c>
      <c r="EZ184" s="249">
        <f>SUMIF(FG184:GJ184,"&gt;0")</f>
        <v>0</v>
      </c>
      <c r="FA184" s="249">
        <f>SUMIF(FG184:GJ184,"&lt;0")+SUMIF(GN184:HP184,"&lt;0")</f>
        <v>0</v>
      </c>
      <c r="FB184" s="174">
        <v>0</v>
      </c>
      <c r="FC184" s="126">
        <f>N184*km*'VALORES TABELA'!$B$13</f>
        <v>0</v>
      </c>
      <c r="FD184" s="250">
        <f t="shared" si="217"/>
        <v>0</v>
      </c>
      <c r="FE184" s="105"/>
      <c r="FF184" s="118"/>
      <c r="FG184" s="118"/>
      <c r="FH184" s="118"/>
      <c r="FI184" s="118"/>
      <c r="FJ184" s="118"/>
      <c r="FK184" s="118"/>
      <c r="FL184" s="118"/>
      <c r="FM184" s="118"/>
      <c r="FN184" s="118"/>
      <c r="FO184" s="118"/>
      <c r="FP184" s="118"/>
      <c r="FQ184" s="118"/>
      <c r="FR184" s="118"/>
      <c r="FS184" s="118"/>
      <c r="FT184" s="118"/>
      <c r="FU184" s="118"/>
      <c r="FV184" s="118"/>
      <c r="FW184" s="118"/>
      <c r="FX184" s="118"/>
      <c r="FY184" s="118"/>
      <c r="FZ184" s="118"/>
      <c r="GA184" s="118"/>
      <c r="GB184" s="118"/>
      <c r="GC184" s="118"/>
      <c r="GD184" s="118"/>
      <c r="GE184" s="118"/>
      <c r="GF184" s="118"/>
      <c r="GG184" s="118"/>
      <c r="GH184" s="118"/>
      <c r="GI184" s="118"/>
      <c r="GJ184" s="118"/>
      <c r="GK184" s="252"/>
      <c r="GL184" s="103">
        <f t="shared" si="175"/>
        <v>0</v>
      </c>
      <c r="GM184" s="124"/>
      <c r="GN184" s="104"/>
      <c r="GO184" s="104"/>
      <c r="GP184" s="104"/>
      <c r="GQ184" s="104"/>
      <c r="GR184" s="104"/>
      <c r="GS184" s="104"/>
      <c r="GT184" s="104"/>
      <c r="GU184" s="104"/>
      <c r="GV184" s="104"/>
      <c r="GW184" s="104"/>
      <c r="GX184" s="104"/>
      <c r="GY184" s="104"/>
      <c r="GZ184" s="104"/>
      <c r="HA184" s="104"/>
      <c r="HB184" s="104"/>
      <c r="HC184" s="104"/>
      <c r="HD184" s="104"/>
      <c r="HE184" s="104"/>
      <c r="HF184" s="104"/>
      <c r="HG184" s="104"/>
      <c r="HH184" s="104"/>
      <c r="HI184" s="104"/>
      <c r="HJ184" s="104"/>
      <c r="HK184" s="104"/>
      <c r="HL184" s="104"/>
      <c r="HM184" s="104"/>
      <c r="HN184" s="104"/>
      <c r="HO184" s="104"/>
      <c r="HP184" s="104"/>
      <c r="HQ184" s="64"/>
      <c r="HR184" s="65"/>
      <c r="HS184" s="65"/>
      <c r="HT184" s="65"/>
      <c r="HU184" s="65"/>
      <c r="HV184" s="65"/>
      <c r="HW184" s="105"/>
      <c r="HX184" s="65"/>
      <c r="HY184" s="280">
        <f t="shared" si="218"/>
        <v>0</v>
      </c>
      <c r="HZ184" s="280">
        <f t="shared" si="219"/>
        <v>0</v>
      </c>
      <c r="IA184" s="280">
        <f t="shared" si="220"/>
        <v>0</v>
      </c>
      <c r="IB184" s="65"/>
      <c r="IC184" s="65"/>
    </row>
    <row r="185" spans="1:237" s="106" customFormat="1" ht="22.5" customHeight="1" thickBot="1" x14ac:dyDescent="0.3">
      <c r="A185" s="377" t="s">
        <v>3335</v>
      </c>
      <c r="B185" s="378" t="s">
        <v>3336</v>
      </c>
      <c r="C185" s="379" t="s">
        <v>3193</v>
      </c>
      <c r="D185" s="380" t="s">
        <v>3337</v>
      </c>
      <c r="E185" s="380" t="s">
        <v>3338</v>
      </c>
      <c r="F185" s="381" t="s">
        <v>3181</v>
      </c>
      <c r="G185" s="381" t="s">
        <v>3182</v>
      </c>
      <c r="H185" s="382" t="s">
        <v>2833</v>
      </c>
      <c r="I185" s="383" t="s">
        <v>2833</v>
      </c>
      <c r="J185" s="421" t="s">
        <v>3183</v>
      </c>
      <c r="K185" s="424" t="s">
        <v>60</v>
      </c>
      <c r="L185" s="329">
        <f>CONTINUA!BV185</f>
        <v>0</v>
      </c>
      <c r="M185" s="329">
        <f>CONTINUA!BW185</f>
        <v>0</v>
      </c>
      <c r="N185" s="895"/>
      <c r="O185" s="896" t="s">
        <v>3439</v>
      </c>
      <c r="P185" s="897">
        <v>0</v>
      </c>
      <c r="Q185" s="400"/>
      <c r="R185" s="401"/>
      <c r="S185" s="400"/>
      <c r="T185" s="401"/>
      <c r="U185" s="400"/>
      <c r="V185" s="401"/>
      <c r="W185" s="400"/>
      <c r="X185" s="401"/>
      <c r="Y185" s="400"/>
      <c r="Z185" s="401"/>
      <c r="AA185" s="400"/>
      <c r="AB185" s="401"/>
      <c r="AC185" s="400"/>
      <c r="AD185" s="401"/>
      <c r="AE185" s="400"/>
      <c r="AF185" s="401"/>
      <c r="AG185" s="400"/>
      <c r="AH185" s="401"/>
      <c r="AI185" s="400"/>
      <c r="AJ185" s="401"/>
      <c r="AK185" s="400"/>
      <c r="AL185" s="401"/>
      <c r="AM185" s="400"/>
      <c r="AN185" s="401"/>
      <c r="AO185" s="400"/>
      <c r="AP185" s="401"/>
      <c r="AQ185" s="400"/>
      <c r="AR185" s="401"/>
      <c r="AS185" s="400"/>
      <c r="AT185" s="401"/>
      <c r="AU185" s="400"/>
      <c r="AV185" s="401"/>
      <c r="AW185" s="400"/>
      <c r="AX185" s="401"/>
      <c r="AY185" s="400"/>
      <c r="AZ185" s="401"/>
      <c r="BA185" s="400"/>
      <c r="BB185" s="401"/>
      <c r="BC185" s="400"/>
      <c r="BD185" s="401"/>
      <c r="BE185" s="400"/>
      <c r="BF185" s="401"/>
      <c r="BG185" s="400"/>
      <c r="BH185" s="401"/>
      <c r="BI185" s="400"/>
      <c r="BJ185" s="401"/>
      <c r="BK185" s="400"/>
      <c r="BL185" s="401"/>
      <c r="BM185" s="400"/>
      <c r="BN185" s="401"/>
      <c r="BO185" s="400"/>
      <c r="BP185" s="401"/>
      <c r="BQ185" s="400"/>
      <c r="BR185" s="401"/>
      <c r="BS185" s="400"/>
      <c r="BT185" s="401"/>
      <c r="BU185" s="400"/>
      <c r="BV185" s="401"/>
      <c r="BW185" s="400"/>
      <c r="BX185" s="401"/>
      <c r="BY185" s="400"/>
      <c r="BZ185" s="401"/>
      <c r="CA185" s="400"/>
      <c r="CB185" s="401"/>
      <c r="CC185" s="400"/>
      <c r="CD185" s="401"/>
      <c r="CE185" s="400"/>
      <c r="CF185" s="401"/>
      <c r="CG185" s="400"/>
      <c r="CH185" s="401"/>
      <c r="CI185" s="400"/>
      <c r="CJ185" s="401"/>
      <c r="CK185" s="400"/>
      <c r="CL185" s="401"/>
      <c r="CM185" s="400"/>
      <c r="CN185" s="401"/>
      <c r="CO185" s="400"/>
      <c r="CP185" s="401"/>
      <c r="CQ185" s="400"/>
      <c r="CR185" s="401"/>
      <c r="CS185" s="400"/>
      <c r="CT185" s="401"/>
      <c r="CU185" s="400"/>
      <c r="CV185" s="401"/>
      <c r="CW185" s="400"/>
      <c r="CX185" s="401"/>
      <c r="CY185" s="400"/>
      <c r="CZ185" s="401"/>
      <c r="DA185" s="400"/>
      <c r="DB185" s="401"/>
      <c r="DC185" s="400"/>
      <c r="DD185" s="401"/>
      <c r="DE185" s="400"/>
      <c r="DF185" s="401"/>
      <c r="DG185" s="400"/>
      <c r="DH185" s="401"/>
      <c r="DI185" s="400"/>
      <c r="DJ185" s="401"/>
      <c r="DK185" s="400"/>
      <c r="DL185" s="401"/>
      <c r="DM185" s="400"/>
      <c r="DN185" s="401"/>
      <c r="DO185" s="400"/>
      <c r="DP185" s="401"/>
      <c r="DQ185" s="400"/>
      <c r="DR185" s="401"/>
      <c r="DS185" s="400"/>
      <c r="DT185" s="401"/>
      <c r="DU185" s="400"/>
      <c r="DV185" s="401"/>
      <c r="DW185" s="400"/>
      <c r="DX185" s="401"/>
      <c r="DY185" s="400"/>
      <c r="DZ185" s="401"/>
      <c r="EA185" s="400"/>
      <c r="EB185" s="401"/>
      <c r="EC185" s="400"/>
      <c r="ED185" s="401"/>
      <c r="EE185" s="400"/>
      <c r="EF185" s="401"/>
      <c r="EG185" s="400"/>
      <c r="EH185" s="401"/>
      <c r="EI185" s="400"/>
      <c r="EJ185" s="447"/>
      <c r="EK185" s="512"/>
      <c r="EL185" s="515"/>
      <c r="EM185" s="450"/>
      <c r="EN185" s="348"/>
      <c r="EO185" s="348"/>
      <c r="EP185" s="179">
        <f t="shared" si="168"/>
        <v>0</v>
      </c>
      <c r="EQ185" s="179">
        <f t="shared" si="169"/>
        <v>0</v>
      </c>
      <c r="ER185" s="179">
        <f t="shared" si="170"/>
        <v>0</v>
      </c>
      <c r="ES185" s="179">
        <f t="shared" si="171"/>
        <v>0</v>
      </c>
      <c r="ET185" s="179">
        <f t="shared" si="172"/>
        <v>0</v>
      </c>
      <c r="EU185" s="179">
        <f t="shared" si="173"/>
        <v>0</v>
      </c>
      <c r="EV185" s="172">
        <f t="shared" si="174"/>
        <v>0</v>
      </c>
      <c r="EW185" s="253"/>
      <c r="EX185" s="254">
        <v>0</v>
      </c>
      <c r="EY185" s="180">
        <v>0</v>
      </c>
      <c r="EZ185" s="255">
        <v>0</v>
      </c>
      <c r="FA185" s="255">
        <v>0</v>
      </c>
      <c r="FB185" s="180">
        <f>SUM(FF185:GI185)/2</f>
        <v>0</v>
      </c>
      <c r="FC185" s="256">
        <f>N185*km*'VALORES TABELA'!$B$13</f>
        <v>0</v>
      </c>
      <c r="FD185" s="250">
        <f t="shared" si="217"/>
        <v>0</v>
      </c>
      <c r="FE185" s="257"/>
      <c r="FF185" s="181">
        <f>((Q185+S185)*Percapita)+((R185+T185)*Cadeirante)</f>
        <v>0</v>
      </c>
      <c r="FG185" s="181">
        <f>((U185+W185)*Percapita/30*FG$4)+((V185+X185)*Cadeirante/30*FG$4)</f>
        <v>0</v>
      </c>
      <c r="FH185" s="181">
        <f>((Y185+AA185)*Percapita/30*FH$4)+((Z185+AB185)*Cadeirante/30*FH$4)</f>
        <v>0</v>
      </c>
      <c r="FI185" s="181">
        <f>((AC185+AE185)*Percapita/30*FI$4)+((AD185+AF185)*Cadeirante/30*FI$4)</f>
        <v>0</v>
      </c>
      <c r="FJ185" s="181">
        <f>((AG185+AI185)*Percapita/30*FJ$4)+((AH185+AJ185)*Cadeirante/30*FJ$4)</f>
        <v>0</v>
      </c>
      <c r="FK185" s="181">
        <f>((AK185+AM185)*Percapita/30*FK$4)+((AL185+AN185)*Cadeirante/30*FK$4)</f>
        <v>0</v>
      </c>
      <c r="FL185" s="181">
        <f>((AO185+AQ185)*Percapita/30*FL$4)+((AP185+AR185)*Cadeirante/30*FL$4)</f>
        <v>0</v>
      </c>
      <c r="FM185" s="181">
        <f>((AS185+AU185)*Percapita/30*FM$4)+((AT185+AV185)*Cadeirante/30*FM$4)</f>
        <v>0</v>
      </c>
      <c r="FN185" s="181">
        <f>((AW185+AY185)*Percapita/30*FN$4)+((AX185+AZ185)*Cadeirante/30*FN$4)</f>
        <v>0</v>
      </c>
      <c r="FO185" s="181">
        <f>((BA185+BC185)*Percapita/30*FO$4)+((BB185+BD185)*Cadeirante/30*FO$4)</f>
        <v>0</v>
      </c>
      <c r="FP185" s="181">
        <f>((BE185+BG185)*Percapita/30*FP$4)+((BF185+BH185)*Cadeirante/30*FP$4)</f>
        <v>0</v>
      </c>
      <c r="FQ185" s="181">
        <f>((BI185+BK185)*Percapita/30*FQ$4)+((BJ185+BL185)*Cadeirante/30*FQ$4)</f>
        <v>0</v>
      </c>
      <c r="FR185" s="181">
        <f>((BM185+BO185)*Percapita/30*FR$4)+((BN185+BP185)*Cadeirante/30*FR$4)</f>
        <v>0</v>
      </c>
      <c r="FS185" s="181">
        <f>((BQ185+BS185)*Percapita/30*FS$4)+((BR185+BT185)*Cadeirante/30*FS$4)</f>
        <v>0</v>
      </c>
      <c r="FT185" s="181">
        <f>((BU185+BW185)*Percapita/30*FT$4)+((BV185+BX185)*Cadeirante/30*FT$4)</f>
        <v>0</v>
      </c>
      <c r="FU185" s="181">
        <f>((BY185+CA185)*Percapita/30*FU$4)+((BZ185+CB185)*Cadeirante/30*FU$4)</f>
        <v>0</v>
      </c>
      <c r="FV185" s="181">
        <f>((CC185+CE185)*Percapita/30*FV$4)+((CD185+CF185)*Cadeirante/30*FV$4)</f>
        <v>0</v>
      </c>
      <c r="FW185" s="181">
        <f>((CG185+CI185)*Percapita/30*FW$4)+((CI185+CK185)*Cadeirante/30*FW$4)</f>
        <v>0</v>
      </c>
      <c r="FX185" s="181">
        <f>((CK185+CM185)*Percapita/30*FX$4)+((CL185+CN185)*Cadeirante/30*FX$4)</f>
        <v>0</v>
      </c>
      <c r="FY185" s="181">
        <f>((CO185+CQ185)*Percapita/30*FY$4)+((CP185+CR185)*Cadeirante/30*FY$4)</f>
        <v>0</v>
      </c>
      <c r="FZ185" s="181">
        <f>((CS185+CU185)*Percapita/30*FZ$4)+((CT185+CV185)*Cadeirante/30*FZ$4)</f>
        <v>0</v>
      </c>
      <c r="GA185" s="181">
        <f>((CW185+CY185)*Percapita/30*GA$4)+((CX185+CZ185)*Cadeirante/30*GA$4)</f>
        <v>0</v>
      </c>
      <c r="GB185" s="181">
        <f>((DA185+DC185)*Percapita/30*GB$4)+((DB185+DD185)*Cadeirante/30*GB$4)</f>
        <v>0</v>
      </c>
      <c r="GC185" s="181">
        <f>((DE185+DG185)*Percapita/30*GC$4)+((DF185+DH185)*Cadeirante/30*GC$4)</f>
        <v>0</v>
      </c>
      <c r="GD185" s="181">
        <f>((DI185+DK185)*Percapita/30*GD$4)+((DJ185+DL185)*Cadeirante/30*GD$4)</f>
        <v>0</v>
      </c>
      <c r="GE185" s="181">
        <f>((DM185+DO185)*Percapita/30*GE$4)+((DN185+DP185)*Cadeirante/30*GE$4)</f>
        <v>0</v>
      </c>
      <c r="GF185" s="181">
        <f>((DQ185+DS185)*Percapita/30*GF$4)+((DR185+DT185)*Cadeirante/30*GF$4)</f>
        <v>0</v>
      </c>
      <c r="GG185" s="181">
        <f>((DU185+DW185)*Percapita/30*GG$4)+((DV185+DX185)*Cadeirante/30*GG$4)</f>
        <v>0</v>
      </c>
      <c r="GH185" s="181">
        <f>((DY185+EA185)*Percapita/30*GH$4)+((DZ185+EB185)*Cadeirante/30*GH$4)</f>
        <v>0</v>
      </c>
      <c r="GI185" s="181">
        <f>((EC185+EE185)*Percapita/30*GI$4)+((ED185+EF185)*Cadeirante/30*GI$4)</f>
        <v>0</v>
      </c>
      <c r="GJ185" s="181">
        <f>((EG185+EI185)*Percapita)+((EH185+EJ185)*Cadeirante)</f>
        <v>0</v>
      </c>
      <c r="GK185" s="258"/>
      <c r="GL185" s="103">
        <f t="shared" si="175"/>
        <v>0</v>
      </c>
      <c r="GM185" s="124"/>
      <c r="GN185" s="182"/>
      <c r="GO185" s="182"/>
      <c r="GP185" s="182"/>
      <c r="GQ185" s="182"/>
      <c r="GR185" s="182"/>
      <c r="GS185" s="182"/>
      <c r="GT185" s="182"/>
      <c r="GU185" s="182"/>
      <c r="GV185" s="182"/>
      <c r="GW185" s="182"/>
      <c r="GX185" s="182"/>
      <c r="GY185" s="182"/>
      <c r="GZ185" s="182"/>
      <c r="HA185" s="182"/>
      <c r="HB185" s="182"/>
      <c r="HC185" s="182"/>
      <c r="HD185" s="182"/>
      <c r="HE185" s="182"/>
      <c r="HF185" s="182"/>
      <c r="HG185" s="182"/>
      <c r="HH185" s="182"/>
      <c r="HI185" s="182"/>
      <c r="HJ185" s="182"/>
      <c r="HK185" s="182"/>
      <c r="HL185" s="182"/>
      <c r="HM185" s="182"/>
      <c r="HN185" s="182"/>
      <c r="HO185" s="182"/>
      <c r="HP185" s="259"/>
      <c r="HQ185" s="64"/>
      <c r="HW185" s="257"/>
      <c r="HY185" s="280">
        <f t="shared" si="218"/>
        <v>0</v>
      </c>
      <c r="HZ185" s="280">
        <f t="shared" si="219"/>
        <v>0</v>
      </c>
      <c r="IA185" s="280">
        <f t="shared" si="220"/>
        <v>0</v>
      </c>
    </row>
    <row r="186" spans="1:237" s="106" customFormat="1" ht="22.5" customHeight="1" x14ac:dyDescent="0.25">
      <c r="A186" t="s">
        <v>3339</v>
      </c>
      <c r="B186" s="522" t="s">
        <v>3340</v>
      </c>
      <c r="C186" s="523">
        <v>1</v>
      </c>
      <c r="D186" s="524" t="s">
        <v>3341</v>
      </c>
      <c r="E186" s="524" t="s">
        <v>3342</v>
      </c>
      <c r="F186" s="525" t="s">
        <v>3181</v>
      </c>
      <c r="G186" s="525" t="s">
        <v>3182</v>
      </c>
      <c r="H186" s="350" t="s">
        <v>2834</v>
      </c>
      <c r="I186" s="351" t="s">
        <v>2834</v>
      </c>
      <c r="J186" s="409" t="s">
        <v>3183</v>
      </c>
      <c r="K186" s="410" t="s">
        <v>3184</v>
      </c>
      <c r="L186" s="329">
        <f>CONTINUA!BV186</f>
        <v>0</v>
      </c>
      <c r="M186" s="329">
        <f>CONTINUA!BW186</f>
        <v>0</v>
      </c>
      <c r="N186" s="895"/>
      <c r="O186" s="896" t="s">
        <v>3440</v>
      </c>
      <c r="P186" s="897">
        <v>0</v>
      </c>
      <c r="Q186" s="400">
        <v>21</v>
      </c>
      <c r="R186" s="401"/>
      <c r="S186" s="400"/>
      <c r="T186" s="401"/>
      <c r="U186" s="400"/>
      <c r="V186" s="401"/>
      <c r="W186" s="400"/>
      <c r="X186" s="401"/>
      <c r="Y186" s="400"/>
      <c r="Z186" s="401"/>
      <c r="AA186" s="400"/>
      <c r="AB186" s="401"/>
      <c r="AC186" s="400"/>
      <c r="AD186" s="401"/>
      <c r="AE186" s="400"/>
      <c r="AF186" s="401"/>
      <c r="AG186" s="400"/>
      <c r="AH186" s="401"/>
      <c r="AI186" s="400"/>
      <c r="AJ186" s="401"/>
      <c r="AK186" s="400"/>
      <c r="AL186" s="401"/>
      <c r="AM186" s="400"/>
      <c r="AN186" s="401"/>
      <c r="AO186" s="400"/>
      <c r="AP186" s="401"/>
      <c r="AQ186" s="400"/>
      <c r="AR186" s="401"/>
      <c r="AS186" s="400"/>
      <c r="AT186" s="401"/>
      <c r="AU186" s="400"/>
      <c r="AV186" s="401"/>
      <c r="AW186" s="400"/>
      <c r="AX186" s="401"/>
      <c r="AY186" s="400"/>
      <c r="AZ186" s="401"/>
      <c r="BA186" s="400"/>
      <c r="BB186" s="401"/>
      <c r="BC186" s="400"/>
      <c r="BD186" s="401"/>
      <c r="BE186" s="400"/>
      <c r="BF186" s="401"/>
      <c r="BG186" s="400"/>
      <c r="BH186" s="401"/>
      <c r="BI186" s="400"/>
      <c r="BJ186" s="401"/>
      <c r="BK186" s="400"/>
      <c r="BL186" s="401"/>
      <c r="BM186" s="400"/>
      <c r="BN186" s="401"/>
      <c r="BO186" s="400"/>
      <c r="BP186" s="401"/>
      <c r="BQ186" s="400"/>
      <c r="BR186" s="401"/>
      <c r="BS186" s="400"/>
      <c r="BT186" s="401"/>
      <c r="BU186" s="400"/>
      <c r="BV186" s="401"/>
      <c r="BW186" s="400"/>
      <c r="BX186" s="401"/>
      <c r="BY186" s="400"/>
      <c r="BZ186" s="401"/>
      <c r="CA186" s="400"/>
      <c r="CB186" s="401"/>
      <c r="CC186" s="400"/>
      <c r="CD186" s="401"/>
      <c r="CE186" s="400"/>
      <c r="CF186" s="401"/>
      <c r="CG186" s="400"/>
      <c r="CH186" s="401"/>
      <c r="CI186" s="400"/>
      <c r="CJ186" s="401"/>
      <c r="CK186" s="400"/>
      <c r="CL186" s="401"/>
      <c r="CM186" s="400"/>
      <c r="CN186" s="401"/>
      <c r="CO186" s="400"/>
      <c r="CP186" s="401"/>
      <c r="CQ186" s="400"/>
      <c r="CR186" s="401"/>
      <c r="CS186" s="400"/>
      <c r="CT186" s="401"/>
      <c r="CU186" s="400"/>
      <c r="CV186" s="401"/>
      <c r="CW186" s="400"/>
      <c r="CX186" s="401"/>
      <c r="CY186" s="400"/>
      <c r="CZ186" s="401"/>
      <c r="DA186" s="400"/>
      <c r="DB186" s="401"/>
      <c r="DC186" s="400"/>
      <c r="DD186" s="401"/>
      <c r="DE186" s="400"/>
      <c r="DF186" s="401"/>
      <c r="DG186" s="400"/>
      <c r="DH186" s="401"/>
      <c r="DI186" s="400"/>
      <c r="DJ186" s="401"/>
      <c r="DK186" s="400"/>
      <c r="DL186" s="401"/>
      <c r="DM186" s="400"/>
      <c r="DN186" s="401"/>
      <c r="DO186" s="400"/>
      <c r="DP186" s="401"/>
      <c r="DQ186" s="400"/>
      <c r="DR186" s="401"/>
      <c r="DS186" s="400"/>
      <c r="DT186" s="401"/>
      <c r="DU186" s="400"/>
      <c r="DV186" s="401"/>
      <c r="DW186" s="400"/>
      <c r="DX186" s="401"/>
      <c r="DY186" s="400"/>
      <c r="DZ186" s="401"/>
      <c r="EA186" s="400"/>
      <c r="EB186" s="401"/>
      <c r="EC186" s="400"/>
      <c r="ED186" s="401"/>
      <c r="EE186" s="400"/>
      <c r="EF186" s="401"/>
      <c r="EG186" s="400"/>
      <c r="EH186" s="401"/>
      <c r="EI186" s="400"/>
      <c r="EJ186" s="447"/>
      <c r="EK186" s="510">
        <v>27</v>
      </c>
      <c r="EL186" s="513" t="s">
        <v>3403</v>
      </c>
      <c r="EM186" s="520"/>
      <c r="EN186" s="520"/>
      <c r="EO186" s="520">
        <v>408.97900000000004</v>
      </c>
      <c r="EP186" s="171">
        <f t="shared" si="168"/>
        <v>21</v>
      </c>
      <c r="EQ186" s="171">
        <f t="shared" si="169"/>
        <v>0</v>
      </c>
      <c r="ER186" s="171">
        <f t="shared" si="170"/>
        <v>0</v>
      </c>
      <c r="ES186" s="171">
        <f t="shared" si="171"/>
        <v>0</v>
      </c>
      <c r="ET186" s="171">
        <f t="shared" si="172"/>
        <v>0</v>
      </c>
      <c r="EU186" s="171">
        <f t="shared" si="173"/>
        <v>0</v>
      </c>
      <c r="EV186" s="172">
        <f t="shared" si="174"/>
        <v>21</v>
      </c>
      <c r="EW186" s="367">
        <f>IF(C186=4,IF(MAX(Q186:EJ188)&gt;0,(Especiall/30*(IF(($G186-$F186)=($G$5-$F$5),30,IF(DAY($G186)=31,($G186-$F186),($G186-$F186)+1)))),0),0)</f>
        <v>0</v>
      </c>
      <c r="EX186" s="248">
        <f t="shared" ref="EX186:EX189" si="221">FF186</f>
        <v>12500.51</v>
      </c>
      <c r="EY186" s="174">
        <f>(L186*regular)+(M186*Cadeirantee)</f>
        <v>0</v>
      </c>
      <c r="EZ186" s="249">
        <f>SUMIF(FG186:GJ186,"&gt;0")</f>
        <v>0</v>
      </c>
      <c r="FA186" s="249">
        <f>SUMIF(FG186:GJ186,"&lt;0")+SUMIF(GN186:HP186,"&lt;0")</f>
        <v>-231.13800000000003</v>
      </c>
      <c r="FB186" s="174">
        <v>0</v>
      </c>
      <c r="FC186" s="175">
        <f>N186*km*'VALORES TABELA'!$B$13</f>
        <v>0</v>
      </c>
      <c r="FD186" s="250">
        <f>GL186</f>
        <v>0</v>
      </c>
      <c r="FE186" s="176">
        <f>(EW186+EW187+EW188+EW189+EX186+EX187+EX188+EX189+EY186+EY187+EY188+EY189+EY190+EZ186+EZ187+EZ188+EZ189+FA186+FA187+FA188+FA189+FC186+FC187+FC188+FC189+HY186-HZ186-IA186+FD186+FD187+FD188+FD189+FB190)</f>
        <v>11860.393</v>
      </c>
      <c r="FF186" s="177">
        <f>IF(C186=4,SUM(Q186+Q187+Q188+S186+S187+S188)*Percapita/30*FF$4+(R186+R187+R188+T186+T187+T188)*Cadeirante/30*FF$4,IF(C186=3,IF(Q189+S189=10,Fixo/30*FF$4+(Q186+Q187+Q188+S186+S187+S188)*Percapita/30*FF$4+(R189+T189)*Cadeirante/30*FF$4,IF(Q189+S189&lt;=9,(Q189+S189)*Crechee/30*FF$4)+(R189+T189)*Cadeirante/30*FF$4+(Q186+Q187+Q188+S186+S187+S188)*Percapita/30*FF$4)+IF(Q189+S189&gt;=11,Fixo/30*FF$4+(Q189+S189-10)*Crechee/30*FF$4,0),IF(C186=2,IF(R186+R187+R188+R189+T186+T187+T188+T189=1,Cadeirante/30*FF$4,IF(R186+R187+R188+R189+T186+T187+T188+T189=2,Fixo/30*FF$4,IF(R186+R187+R188+R189+T186+T187+T188+T189&gt;2,Fixo/30*FF$4+(R186+R187+R188+R189+T186+T187+T188+T189-2)*Cadeirante/30*FF$4)))+(Q186+Q187+Q188+S186+S187+S188)*Percapita/30*FF$4+(Q189+S189)*Crechee/30*FF$4,IF(C186=1,IF(Q186+Q187+Q188+R186+R187+R188+S186+S187+S188+T186+T187+T188&lt;=15,(Q186+Q187+Q188+S186+S187+S188)*Percapita/30*FF$4,IF(Q186+Q187+Q188+R186+R187+R188+S186+S187+S188+T186+T187+T188&gt;=16,Fixo/30*FF$4+(Q186+Q187+Q188+R186+R187+R188+S186+S187+S188+T186+T187-16)*Percapita/30*FF$4))))))</f>
        <v>12500.51</v>
      </c>
      <c r="FG186" s="177">
        <f>IF(C186=4,SUM(U186+U187+U188+W186+W187+W188)*Percapita/30*FG$4+(V186+V187+V188+X186+X187+X188)*Cadeirante/30*FG$4,IF(C186=3,IF(U189+W189=10,Fixo/30*FG$4+(U186+U187+U188+W186+W187+W188)*Percapita/30*FG$4+(V189+X189)*Cadeirante/30*FG$4,IF(U189+W189&lt;=9,(U189+W189)*Crechee/30*FG$4)+(V189+X189)*Cadeirante/30*FG$4+(U186+U187+U188+W186+W187+W188)*Percapita/30*FG$4)+IF(U189+W189&gt;=11,Fixo/30*FG$4+(U189+W189-10)*Crechee/30*FG$4,0),IF(C186=2,IF(V186+V187+V188+V189+X186+X187+X188+X189=1,Cadeirante/30*FG$4,IF(V186+V187+V188+V189+X186+X187+X188+X189=2,Fixo/30*FG$4,IF(V186+V187+V188+V189+X186+X187+X188+X189&gt;2,Fixo/30*FG$4+(V186+V187+V188+V189+X186+X187+X188+X189-2)*Cadeirante/30*FG$4)))+(U186+U187+U188+W186+W187+W188)*Percapita/30*FG$4+(U189+W189)*Crechee/30*FG$4,IF(C186=1,IF(U186+U187+U188+V186+V187+V188+W186+W187+W188+X186+X187+X188&lt;=15,(U186+U187+U188+W186+W187+W188)*Percapita/30*FG$4,IF(U186+U187+U188+V186+V187+V188+W186+W187+W188+X186+X187+X188&gt;=16,Fixo/30*FG$4+(U186+U187+U188+V186+V187+V188+W186+W187+W188+X186+X187-16)*Percapita/30*FG$4))))))</f>
        <v>0</v>
      </c>
      <c r="FH186" s="177">
        <f>IF(C186=4,SUM(Y186+Y187+Y188+AA186+AA187+AA188)*Percapita/30*FH$4+(Z186+Z187+Z188+AB186+AB187+AB188)*Cadeirante/30*FH$4,IF(C186=3,IF(Y189+AA189=10,Fixo/30*FH$4+(Y186+Y187+Y188+AA186+AA187+AA188)*Percapita/30*FH$4+(Z189+AB189)*Cadeirante/30*FH$4,IF(Y189+AA189&lt;=9,(Y189+AA189)*Crechee/30*FH$4)+(Z189+AB189)*Cadeirante/30*FH$4+(Y186+Y187+Y188+AA186+AA187+AA188)*Percapita/30*FH$4)+IF(Y189+AA189&gt;=11,Fixo/30*FH$4+(Y189+AA189-10)*Crechee/30*FH$4,0),IF(C186=2,IF(Z186+Z187+Z188+Z189+AB186+AB187+AB188+AB189=1,Cadeirante/30*FH$4,IF(Z186+Z187+Z188+Z189+AB186+AB187+AB188+AB189=2,Fixo/30*FH$4,IF(Z186+Z187+Z188+Z189+AB186+AB187+AB188+AB189&gt;2,Fixo/30*FH$4+(Z186+Z187+Z188+Z189+AB186+AB187+AB188+AB189-2)*Cadeirante/30*FH$4)))+(Y186+Y187+Y188+AA186+AA187+AA188)*Percapita/30*FH$4+(Y189+AA189)*Crechee/30*FH$4,IF(C186=1,IF(Y186+Y187+Y188+Z186+Z187+Z188+AA186+AA187+AA188+AB186+AB187+AB188&lt;=15,(Y186+Y187+Y188+AA186+AA187+AA188)*Percapita/30*FH$4,IF(Y186+Y187+Y188+Z186+Z187+Z188+AA186+AA187+AA188+AB186+AB187+AB188&gt;=16,Fixo/30*FH$4+(Y186+Y187+Y188+Z186+Z187+Z188+AA186+AA187+AA188+AB186+AB187-16)*Percapita/30*FH$4))))))</f>
        <v>0</v>
      </c>
      <c r="FI186" s="177">
        <f>IF(C186=4,SUM(AC186+AC187+AC188+AE186+AE187+AE188)*Percapita/30*FI$4+(AD186+AD187+AD188+AF186+AF187+AF188)*Cadeirante/30*FI$4,IF(C186=3,IF(AC189+AE189=10,Fixo/30*FI$4+(AC186+AC187+AC188+AE186+AE187+AE188)*Percapita/30*FI$4+(AD189+AF189)*Cadeirante/30*FI$4,IF(AC189+AE189&lt;=9,(AC189+AE189)*Crechee/30*FI$4)+(AD189+AF189)*Cadeirante/30*FI$4+(AC186+AC187+AC188+AE186+AE187+AE188)*Percapita/30*FI$4)+IF(AC189+AE189&gt;=11,Fixo/30*FI$4+(AC189+AE189-10)*Crechee/30*FI$4,0),IF(C186=2,IF(AD186+AD187+AD188+AD189+AF186+AF187+AF188+AF189=1,Cadeirante/30*FI$4,IF(AD186+AD187+AD188+AD189+AF186+AF187+AF188+AF189=2,Fixo/30*FI$4,IF(AD186+AD187+AD188+AD189+AF186+AF187+AF188+AF189&gt;2,Fixo/30*FI$4+(AD186+AD187+AD188+AD189+AF186+AF187+AF188+AF189-2)*Cadeirante/30*FI$4)))+(AC186+AC187+AC188+AE186+AE187+AE188)*Percapita/30*FI$4+(AC189+AE189)*Crechee/30*FI$4,IF(C186=1,IF(AC186+AC187+AC188+AD186+AD187+AD188+AE186+AE187+AE188+AF186+AF187+AF188&lt;=15,(AC186+AC187+AC188+AE186+AE187+AE188)*Percapita/30*FI$4,IF(AC186+AC187+AC188+AD186+AD187+AD188+AE186+AE187+AE188+AF186+AF187+AF188&gt;=16,Fixo/30*FI$4+(AC186+AC187+AC188+AD186+AD187+AD188+AE186+AE187+AE188+AF186+AF187-16)*Percapita/30*FI$4))))))</f>
        <v>0</v>
      </c>
      <c r="FJ186" s="177">
        <f>IF(C186=4,SUM(AG186+AG187+AG188+AI186+AI187+AI188)*Percapita/30*FJ$4+(AH186+AH187+AH188+AJ186+AJ187+AJ188)*Cadeirante/30*FJ$4,IF(C186=3,IF(AG189+AI189=10,Fixo/30*FJ$4+(AG186+AG187+AG188+AI186+AI187+AI188)*Percapita/30*FJ$4+(AH189+AJ189)*Cadeirante/30*FJ$4,IF(AG189+AI189&lt;=9,(AG189+AI189)*Crechee/30*FJ$4)+(AH189+AJ189)*Cadeirante/30*FJ$4+(AG186+AG187+AG188+AI186+AI187+AI188)*Percapita/30*FJ$4)+IF(AG189+AI189&gt;=11,Fixo/30*FJ$4+(AG189+AI189-10)*Crechee/30*FJ$4,0),IF(C186=2,IF(AH186+AH187+AH188+AH189+AJ186+AJ187+AJ188+AJ189=1,Cadeirante/30*FJ$4,IF(AH186+AH187+AH188+AH189+AJ186+AJ187+AJ188+AJ189=2,Fixo/30*FJ$4,IF(AH186+AH187+AH188+AH189+AJ186+AJ187+AJ188+AJ189&gt;2,Fixo/30*FJ$4+(AH186+AH187+AH188+AH189+AJ186+AJ187+AJ188+AJ189-2)*Cadeirante/30*FJ$4)))+(AG186+AG187+AG188+AI186+AI187+AI188)*Percapita/30*FJ$4+(AG189+AI189)*Crechee/30*FJ$4,IF(C186=1,IF(AG186+AG187+AG188+AH186+AH187+AH188+AI186+AI187+AI188+AJ186+AJ187+AJ188&lt;=15,(AG186+AG187+AG188+AI186+AI187+AI188)*Percapita/30*FJ$4,IF(AG186+AG187+AG188+AH186+AH187+AH188+AI186+AI187+AI188+AJ186+AJ187+AJ188&gt;=16,Fixo/30*FJ$4+(AG186+AG187+AG188+AH186+AH187+AH188+AI186+AI187+AI188+AJ186+AJ187-16)*Percapita/30*FJ$4))))))</f>
        <v>0</v>
      </c>
      <c r="FK186" s="177">
        <f>IF(C186=4,SUM(AK186+AK187+AK188+AM186+AM187+AM188)*Percapita/30*FK$4+(AL186+AL187+AL188+AN186+AN187+AN188)*Cadeirante/30*FK$4,IF(C186=3,IF(AK189+AM189=10,Fixo/30*FK$4+(AK186+AK187+AK188+AM186+AM187+AM188)*Percapita/30*FK$4+(AL189+AN189)*Cadeirante/30*FK$4,IF(AK189+AM189&lt;=9,(AK189+AM189)*Crechee/30*FK$4)+(AL189+AN189)*Cadeirante/30*FK$4+(AK186+AK187+AK188+AM186+AM187+AM188)*Percapita/30*FK$4)+IF(AK189+AM189&gt;=11,Fixo/30*FK$4+(AK189+AM189-10)*Crechee/30*FK$4,0),IF(C186=2,IF(AL186+AL187+AL188+AL189+AN186+AN187+AN188+AN189=1,Cadeirante/30*FK$4,IF(AL186+AL187+AL188+AL189+AN186+AN187+AN188+AN189=2,Fixo/30*FK$4,IF(AL186+AL187+AL188+AL189+AN186+AN187+AN188+AN189&gt;2,Fixo/30*FK$4+(AL186+AL187+AL188+AL189+AN186+AN187+AN188+AN189-2)*Cadeirante/30*FK$4)))+(AK186+AK187+AK188+AM186+AM187+AM188)*Percapita/30*FK$4+(AK189+AM189)*Crechee/30*FK$4,IF(C186=1,IF(AK186+AK187+AK188+AL186+AL187+AL188+AM186+AM187+AM188+AN186+AN187+AN188&lt;=15,(AK186+AK187+AK188+AM186+AM187+AM188)*Percapita/30*FK$4,IF(AK186+AK187+AK188+AL186+AL187+AL188+AM186+AM187+AM188+AN186+AN187+AN188&gt;=16,Fixo/30*FK$4+(AK186+AK187+AK188+AL186+AL187+AL188+AM186+AM187+AM188+AN186+AN187-16)*Percapita/30*FK$4))))))</f>
        <v>0</v>
      </c>
      <c r="FL186" s="177">
        <f>IF(C186=4,SUM(AO186+AO187+AO188+AQ186+AQ187+AQ188)*Percapita/30*FL$4+(AP186+AP187+AP188+AR186+AR187+AR188)*Cadeirante/30*FL$4,IF(C186=3,IF(AO189+AQ189=10,Fixo/30*FL$4+(AO186+AO187+AO188+AQ186+AQ187+AQ188)*Percapita/30*FL$4+(AP189+AR189)*Cadeirante/30*FL$4,IF(AO189+AQ189&lt;=9,(AO189+AQ189)*Crechee/30*FL$4)+(AP189+AR189)*Cadeirante/30*FL$4+(AO186+AO187+AO188+AQ186+AQ187+AQ188)*Percapita/30*FL$4)+IF(AO189+AQ189&gt;=11,Fixo/30*FL$4+(AO189+AQ189-10)*Crechee/30*FL$4,0),IF(C186=2,IF(AP186+AP187+AP188+AP189+AR186+AR187+AR188+AR189=1,Cadeirante/30*FL$4,IF(AP186+AP187+AP188+AP189+AR186+AR187+AR188+AR189=2,Fixo/30*FL$4,IF(AP186+AP187+AP188+AP189+AR186+AR187+AR188+AR189&gt;2,Fixo/30*FL$4+(AP186+AP187+AP188+AP189+AR186+AR187+AR188+AR189-2)*Cadeirante/30*FL$4)))+(AO186+AO187+AO188+AQ186+AQ187+AQ188)*Percapita/30*FL$4+(AO189+AQ189)*Crechee/30*FL$4,IF(C186=1,IF(AO186+AO187+AO188+AP186+AP187+AP188+AQ186+AQ187+AQ188+AR186+AR187+AR188&lt;=15,(AO186+AO187+AO188+AQ186+AQ187+AQ188)*Percapita/30*FL$4,IF(AO186+AO187+AO188+AP186+AP187+AP188+AQ186+AQ187+AQ188+AR186+AR187+AR188&gt;=16,Fixo/30*FL$4+(AO186+AO187+AO188+AP186+AP187+AP188+AQ186+AQ187+AQ188+AR186+AR187-16)*Percapita/30*FL$4))))))</f>
        <v>0</v>
      </c>
      <c r="FM186" s="177">
        <f>IF(C186=4,SUM(AS186+AS187+AS188+AU186+AU187+AU188)*Percapita/30*FM$4+(AT186+AT187+AT188+AV186+AV187+AV188)*Cadeirante/30*FM$4,IF(C186=3,IF(AS189+AU189=10,Fixo/30*FM$4+(AS186+AS187+AS188+AU186+AU187+AU188)*Percapita/30*FM$4+(AT189+AV189)*Cadeirante/30*FM$4,IF(AS189+AU189&lt;=9,(AS189+AU189)*Crechee/30*FM$4)+(AT189+AV189)*Cadeirante/30*FM$4+(AS186+AS187+AS188+AU186+AU187+AU188)*Percapita/30*FM$4)+IF(AS189+AU189&gt;=11,Fixo/30*FM$4+(AS189+AU189-10)*Crechee/30*FM$4,0),IF(C186=2,IF(AT186+AT187+AT188+AT189+AV186+AV187+AV188+AV189=1,Cadeirante/30*FM$4,IF(AT186+AT187+AT188+AT189+AV186+AV187+AV188+AV189=2,Fixo/30*FM$4,IF(AT186+AT187+AT188+AT189+AV186+AV187+AV188+AV189&gt;2,Fixo/30*FM$4+(AT186+AT187+AT188+AT189+AV186+AV187+AV188+AV189-2)*Cadeirante/30*FM$4)))+(AS186+AS187+AS188+AU186+AU187+AU188)*Percapita/30*FM$4+(AS189+AU189)*Crechee/30*FM$4,IF(C186=1,IF(AS186+AS187+AS188+AT186+AT187+AT188+AU186+AU187+AU188+AV186+AV187+AV188&lt;=15,(AS186+AS187+AS188+AU186+AU187+AU188)*Percapita/30*FM$4,IF(AS186+AS187+AS188+AT186+AT187+AT188+AU186+AU187+AU188+AV186+AV187+AV188&gt;=16,Fixo/30*FM$4+(AS186+AS187+AS188+AT186+AT187+AT188+AU186+AU187+AU188+AV186+AV187-16)*Percapita/30*FM$4))))))</f>
        <v>0</v>
      </c>
      <c r="FN186" s="177">
        <f>IF(C186=4,SUM(AW186+AW187+AW188+AY186+AY187+AY188)*Percapita/30*FN$4+(AX186+AX187+AX188+AZ186+AZ187+AZ188)*Cadeirante/30*FN$4,IF(C186=3,IF(AW189+AY189=10,Fixo/30*FN$4+(AW186+AW187+AW188+AY186+AY187+AY188)*Percapita/30*FN$4+(AX189+AZ189)*Cadeirante/30*FN$4,IF(AW189+AY189&lt;=9,(AW189+AY189)*Crechee/30*FN$4)+(AX189+AZ189)*Cadeirante/30*FN$4+(AW186+AW187+AW188+AY186+AY187+AY188)*Percapita/30*FN$4)+IF(AW189+AY189&gt;=11,Fixo/30*FN$4+(AW189+AY189-10)*Crechee/30*FN$4,0),IF(C186=2,IF(AX186+AX187+AX188+AX189+AZ186+AZ187+AZ188+AZ189=1,Cadeirante/30*FN$4,IF(AX186+AX187+AX188+AX189+AZ186+AZ187+AZ188+AZ189=2,Fixo/30*FN$4,IF(AX186+AX187+AX188+AX189+AZ186+AZ187+AZ188+AZ189&gt;2,Fixo/30*FN$4+(AX186+AX187+AX188+AX189+AZ186+AZ187+AZ188+AZ189-2)*Cadeirante/30*FN$4)))+(AW186+AW187+AW188+AY186+AY187+AY188)*Percapita/30*FN$4+(AW189+AY189)*Crechee/30*FN$4,IF(C186=1,IF(AW186+AW187+AW188+AX186+AX187+AX188+AY186+AY187+AY188+AZ186+AZ187+AZ188&lt;=15,(AW186+AW187+AW188+AY186+AY187+AY188)*Percapita/30*FN$4,IF(AW186+AW187+AW188+AX186+AX187+AX188+AY186+AY187+AY188+AZ186+AZ187+AZ188&gt;=16,Fixo/30*FN$4+(AW186+AW187+AW188+AX186+AX187+AX188+AY186+AY187+AY188+AZ186+AZ187-16)*Percapita/30*FN$4))))))</f>
        <v>0</v>
      </c>
      <c r="FO186" s="177">
        <f>IF(C186=4,SUM(BA186+BA187+BA188+BC186+BC187+BC188)*Percapita/30*FO$4+(BB186+BB187+BB188+BD186+BD187+BD188)*Cadeirante/30*FO$4,IF(C186=3,IF(BA189+BC189=10,Fixo/30*FO$4+(BA186+BA187+BA188+BC186+BC187+BC188)*Percapita/30*FO$4+(BB189+BD189)*Cadeirante/30*FO$4,IF(BA189+BC189&lt;=9,(BA189+BC189)*Crechee/30*FO$4)+(BB189+BD189)*Cadeirante/30*FO$4+(BA186+BA187+BA188+BC186+BC187+BC188)*Percapita/30*FO$4)+IF(BA189+BC189&gt;=11,Fixo/30*FO$4+(BA189+BC189-10)*Crechee/30*FO$4,0),IF(C186=2,IF(BB186+BB187+BB188+BB189+BD186+BD187+BD188+BD189=1,Cadeirante/30*FO$4,IF(BB186+BB187+BB188+BB189+BD186+BD187+BD188+BD189=2,Fixo/30*FO$4,IF(BB186+BB187+BB188+BB189+BD186+BD187+BD188+BD189&gt;2,Fixo/30*FO$4+(BB186+BB187+BB188+BB189+BD186+BD187+BD188+BD189-2)*Cadeirante/30*FO$4)))+(BA186+BA187+BA188+BC186+BC187+BC188)*Percapita/30*FO$4+(BA189+BC189)*Crechee/30*FO$4,IF(C186=1,IF(BA186+BA187+BA188+BB186+BB187+BB188+BC186+BC187+BC188+BD186+BD187+BD188&lt;=15,(BA186+BA187+BA188+BC186+BC187+BC188)*Percapita/30*FO$4,IF(BA186+BA187+BA188+BB186+BB187+BB188+BC186+BC187+BC188+BD186+BD187+BD188&gt;=16,Fixo/30*FO$4+(BA186+BA187+BA188+BB186+BB187+BB188+BC186+BC187+BC188+BD186+BD187-16)*Percapita/30*FO$4))))))</f>
        <v>0</v>
      </c>
      <c r="FP186" s="177">
        <f>IF(C186=4,SUM(BE186+BE187+BE188+BG186+BG187+BG188)*Percapita/30*FP$4+(BF186+BF187+BF188+BH186+BH187+BH188)*Cadeirante/30*FP$4,IF(C186=3,IF(BE189+BG189=10,Fixo/30*FP$4+(BE186+BE187+BE188+BG186+BG187+BG188)*Percapita/30*FP$4+(BF189+BH189)*Cadeirante/30*FP$4,IF(BE189+BG189&lt;=9,(BE189+BG189)*Crechee/30*FP$4)+(BF189+BH189)*Cadeirante/30*FP$4+(BE186+BE187+BE188+BG186+BG187+BG188)*Percapita/30*FP$4)+IF(BE189+BG189&gt;=11,Fixo/30*FP$4+(BE189+BG189-10)*Crechee/30*FP$4,0),IF(C186=2,IF(BF186+BF187+BF188+BF189+BH186+BH187+BH188+BH189=1,Cadeirante/30*FP$4,IF(BF186+BF187+BF188+BF189+BH186+BH187+BH188+BH189=2,Fixo/30*FP$4,IF(BF186+BF187+BF188+BF189+BH186+BH187+BH188+BH189&gt;2,Fixo/30*FP$4+(BF186+BF187+BF188+BF189+BH186+BH187+BH188+BH189-2)*Cadeirante/30*FP$4)))+(BE186+BE187+BE188+BG186+BG187+BG188)*Percapita/30*FP$4+(BE189+BG189)*Crechee/30*FP$4,IF(C186=1,IF(BE186+BE187+BE188+BF186+BF187+BF188+BG186+BG187+BG188+BH186+BH187+BH188&lt;=15,(BE186+BE187+BE188+BG186+BG187+BG188)*Percapita/30*FP$4,IF(BE186+BE187+BE188+BF186+BF187+BF188+BG186+BG187+BG188+BH186+BH187+BH188&gt;=16,Fixo/30*FP$4+(BE186+BE187+BE188+BF186+BF187+BF188+BG186+BG187+BG188+BH186+BH187-16)*Percapita/30*FP$4))))))</f>
        <v>0</v>
      </c>
      <c r="FQ186" s="177">
        <f>IF(C186=4,SUM(BI186+BI187+BI188+BK186+BK187+BK188)*Percapita/30*FQ$4+(BJ186+BJ187+BJ188+BL186+BL187+BL188)*Cadeirante/30*FQ$4,IF(C186=3,IF(BI189+BK189=10,Fixo/30*FQ$4+(BI186+BI187+BI188+BK186+BK187+BK188)*Percapita/30*FQ$4+(BJ189+BL189)*Cadeirante/30*FQ$4,IF(BI189+BK189&lt;=9,(BI189+BK189)*Crechee/30*FQ$4)+(BJ189+BL189)*Cadeirante/30*FQ$4+(BI186+BI187+BI188+BK186+BK187+BK188)*Percapita/30*FQ$4)+IF(BI189+BK189&gt;=11,Fixo/30*FQ$4+(BI189+BK189-10)*Crechee/30*FQ$4,0),IF(C186=2,IF(BJ186+BJ187+BJ188+BJ189+BL186+BL187+BL188+BL189=1,Cadeirante/30*FQ$4,IF(BJ186+BJ187+BJ188+BJ189+BL186+BL187+BL188+BL189=2,Fixo/30*FQ$4,IF(BJ186+BJ187+BJ188+BJ189+BL186+BL187+BL188+BL189&gt;2,Fixo/30*FQ$4+(BJ186+BJ187+BJ188+BJ189+BL186+BL187+BL188+BL189-2)*Cadeirante/30*FQ$4)))+(BI186+BI187+BI188+BK186+BK187+BK188)*Percapita/30*FQ$4+(BI189+BK189)*Crechee/30*FQ$4,IF(C186=1,IF(BI186+BI187+BI188+BJ186+BJ187+BJ188+BK186+BK187+BK188+BL186+BL187+BL188&lt;=15,(BI186+BI187+BI188+BK186+BK187+BK188)*Percapita/30*FQ$4,IF(BI186+BI187+BI188+BJ186+BJ187+BJ188+BK186+BK187+BK188+BL186+BL187+BL188&gt;=16,Fixo/30*FQ$4+(BI186+BI187+BI188+BJ186+BJ187+BJ188+BK186+BK187+BK188+BL186+BL187-16)*Percapita/30*FQ$4))))))</f>
        <v>0</v>
      </c>
      <c r="FR186" s="177">
        <f>IF(C186=4,SUM(BM186+BM187+BM188+BO186+BO187+BO188)*Percapita/30*FR$4+(BN186+BN187+BN188+BP186+BP187+BP188)*Cadeirante/30*FR$4,IF(C186=3,IF(BM189+BO189=10,Fixo/30*FR$4+(BM186+BM187+BM188+BO186+BO187+BO188)*Percapita/30*FR$4+(BN189+BP189)*Cadeirante/30*FR$4,IF(BM189+BO189&lt;=9,(BM189+BO189)*Crechee/30*FR$4)+(BN189+BP189)*Cadeirante/30*FR$4+(BM186+BM187+BM188+BO186+BO187+BO188)*Percapita/30*FR$4)+IF(BM189+BO189&gt;=11,Fixo/30*FR$4+(BM189+BO189-10)*Crechee/30*FR$4,0),IF(C186=2,IF(BN186+BN187+BN188+BN189+BP186+BP187+BP188+BP189=1,Cadeirante/30*FR$4,IF(BN186+BN187+BN188+BN189+BP186+BP187+BP188+BP189=2,Fixo/30*FR$4,IF(BN186+BN187+BN188+BN189+BP186+BP187+BP188+BP189&gt;2,Fixo/30*FR$4+(BN186+BN187+BN188+BN189+BP186+BP187+BP188+BP189-2)*Cadeirante/30*FR$4)))+(BM186+BM187+BM188+BO186+BO187+BO188)*Percapita/30*FR$4+(BM189+BO189)*Crechee/30*FR$4,IF(C186=1,IF(BM186+BM187+BM188+BN186+BN187+BN188+BO186+BO187+BO188+BP186+BP187+BP188&lt;=15,(BM186+BM187+BM188+BO186+BO187+BO188)*Percapita/30*FR$4,IF(BM186+BM187+BM188+BN186+BN187+BN188+BO186+BO187+BO188+BP186+BP187+BP188&gt;=16,Fixo/30*FR$4+(BM186+BM187+BM188+BN186+BN187+BN188+BO186+BO187+BO188+BP186+BP187-16)*Percapita/30*FR$4))))))</f>
        <v>-231.13800000000003</v>
      </c>
      <c r="FS186" s="177">
        <f>IF(C186=4,SUM(BQ186+BQ187+BQ188+BS186+BS187+BS188)*Percapita/30*FS$4+(BR186+BR187+BR188+BT186+BT187+BT188)*Cadeirante/30*FS$4,IF(C186=3,IF(BQ189+BS189=10,Fixo/30*FS$4+(BQ186+BQ187+BQ188+BS186+BS187+BS188)*Percapita/30*FS$4+(BR189+BT189)*Cadeirante/30*FS$4,IF(BQ189+BS189&lt;=9,(BQ189+BS189)*Crechee/30*FS$4)+(BR189+BT189)*Cadeirante/30*FS$4+(BQ186+BQ187+BQ188+BS186+BS187+BS188)*Percapita/30*FS$4)+IF(BQ189+BS189&gt;=11,Fixo/30*FS$4+(BQ189+BS189-10)*Crechee/30*FS$4,0),IF(C186=2,IF(BR186+BR187+BR188+BR189+BT186+BT187+BT188+BT189=1,Cadeirante/30*FS$4,IF(BR186+BR187+BR188+BR189+BT186+BT187+BT188+BT189=2,Fixo/30*FS$4,IF(BR186+BR187+BR188+BR189+BT186+BT187+BT188+BT189&gt;2,Fixo/30*FS$4+(BR186+BR187+BR188+BR189+BT186+BT187+BT188+BT189-2)*Cadeirante/30*FS$4)))+(BQ186+BQ187+BQ188+BS186+BS187+BS188)*Percapita/30*FS$4+(BQ189+BS189)*Crechee/30*FS$4,IF(C186=1,IF(BQ186+BQ187+BQ188+BR186+BR187+BR188+BS186+BS187+BS188+BT186+BT187+BT188&lt;=15,(BQ186+BQ187+BQ188+BS186+BS187+BS188)*Percapita/30*FS$4,IF(BQ186+BQ187+BQ188+BR186+BR187+BR188+BS186+BS187+BS188+BT186+BT187+BT188&gt;=16,Fixo/30*FS$4+(BQ186+BQ187+BQ188+BR186+BR187+BR188+BS186+BS187+BS188+BT186+BT187-16)*Percapita/30*FS$4))))))</f>
        <v>0</v>
      </c>
      <c r="FT186" s="177">
        <f>IF(C186=4,SUM(BU186+BU187+BU188+BW186+BW187+BW188)*Percapita/30*FT$4+(BV186+BV187+BV188+BX186+BX187+BX188)*Cadeirante/30*FT$4,IF(C186=3,IF(BU189+BW189=10,Fixo/30*FT$4+(BU186+BU187+BU188+BW186+BW187+BW188)*Percapita/30*FT$4+(BV189+BX189)*Cadeirante/30*FT$4,IF(BU189+BW189&lt;=9,(BU189+BW189)*Crechee/30*FT$4)+(BV189+BX189)*Cadeirante/30*FT$4+(BU186+BU187+BU188+BW186+BW187+BW188)*Percapita/30*FT$4)+IF(BU189+BW189&gt;=11,Fixo/30*FT$4+(BU189+BW189-10)*Crechee/30*FT$4,0),IF(C186=2,IF(BV186+BV187+BV188+BV189+BX186+BX187+BX188+BX189=1,Cadeirante/30*FT$4,IF(BV186+BV187+BV188+BV189+BX186+BX187+BX188+BX189=2,Fixo/30*FT$4,IF(BV186+BV187+BV188+BV189+BX186+BX187+BX188+BX189&gt;2,Fixo/30*FT$4+(BV186+BV187+BV188+BV189+BX186+BX187+BX188+BX189-2)*Cadeirante/30*FT$4)))+(BU186+BU187+BU188+BW186+BW187+BW188)*Percapita/30*FT$4+(BU189+BW189)*Crechee/30*FT$4,IF(C186=1,IF(BU186+BU187+BU188+BV186+BV187+BV188+BW186+BW187+BW188+BX186+BX187+BX188&lt;=15,(BU186+BU187+BU188+BW186+BW187+BW188)*Percapita/30*FT$4,IF(BU186+BU187+BU188+BV186+BV187+BV188+BW186+BW187+BW188+BX186+BX187+BX188&gt;=16,Fixo/30*FT$4+(BU186+BU187+BU188+BV186+BV187+BV188+BW186+BW187+BW188+BX186+BX187-16)*Percapita/30*FT$4))))))</f>
        <v>0</v>
      </c>
      <c r="FU186" s="177">
        <f>IF(C186=4,SUM(BY186+BY187+BY188+CA186+CA187+CA188)*Percapita/30*FU$4+(BZ186+BZ187+BZ188+CB186+CB187+CB188)*Cadeirante/30*FU$4,IF(C186=3,IF(BY189+CA189=10,Fixo/30*FU$4+(BY186+BY187+BY188+CA186+CA187+CA188)*Percapita/30*FU$4+(BZ189+CB189)*Cadeirante/30*FU$4,IF(BY189+CA189&lt;=9,(BY189+CA189)*Crechee/30*FU$4)+(BZ189+CB189)*Cadeirante/30*FU$4+(BY186+BY187+BY188+CA186+CA187+CA188)*Percapita/30*FU$4)+IF(BY189+CA189&gt;=11,Fixo/30*FU$4+(BY189+CA189-10)*Crechee/30*FU$4,0),IF(C186=2,IF(BZ186+BZ187+BZ188+BZ189+CB186+CB187+CB188+CB189=1,Cadeirante/30*FU$4,IF(BZ186+BZ187+BZ188+BZ189+CB186+CB187+CB188+CB189=2,Fixo/30*FU$4,IF(BZ186+BZ187+BZ188+BZ189+CB186+CB187+CB188+CB189&gt;2,Fixo/30*FU$4+(BZ186+BZ187+BZ188+BZ189+CB186+CB187+CB188+CB189-2)*Cadeirante/30*FU$4)))+(BY186+BY187+BY188+CA186+CA187+CA188)*Percapita/30*FU$4+(BY189+CA189)*Crechee/30*FU$4,IF(C186=1,IF(BY186+BY187+BY188+BZ186+BZ187+BZ188+CA186+CA187+CA188+CB186+CB187+CB188&lt;=15,(BY186+BY187+BY188+CA186+CA187+CA188)*Percapita/30*FU$4,IF(BY186+BY187+BY188+BZ186+BZ187+BZ188+CA186+CA187+CA188+CB186+CB187+CB188&gt;=16,Fixo/30*FU$4+(BY186+BY187+BY188+BZ186+BZ187+BZ188+CA186+CA187+CA188+CB186+CB187-16)*Percapita/30*FU$4))))))</f>
        <v>0</v>
      </c>
      <c r="FV186" s="177">
        <f>IF(C186=4,SUM(CC186+CC187+CC188+CE186+CE187+CE188)*Percapita/30*FV$4+(CD186+CD187+CD188+CF186+CF187+CF188)*Cadeirante/30*FV$4,IF(C186=3,IF(CC189+CE189=10,Fixo/30*FV$4+(CC186+CC187+CC188+CE186+CE187+CE188)*Percapita/30*FV$4+(CD189+CF189)*Cadeirante/30*FV$4,IF(CC189+CE189&lt;=9,(CC189+CE189)*Crechee/30*FV$4)+(CD189+CF189)*Cadeirante/30*FV$4+(CC186+CC187+CC188+CE186+CE187+CE188)*Percapita/30*FV$4)+IF(CC189+CE189&gt;=11,Fixo/30*FV$4+(CC189+CE189-10)*Crechee/30*FV$4,0),IF(C186=2,IF(CD186+CD187+CD188+CD189+CF186+CF187+CF188+CF189=1,Cadeirante/30*FV$4,IF(CD186+CD187+CD188+CD189+CF186+CF187+CF188+CF189=2,Fixo/30*FV$4,IF(CD186+CD187+CD188+CD189+CF186+CF187+CF188+CF189&gt;2,Fixo/30*FV$4+(CD186+CD187+CD188+CD189+CF186+CF187+CF188+CF189-2)*Cadeirante/30*FV$4)))+(CC186+CC187+CC188+CE186+CE187+CE188)*Percapita/30*FV$4+(CC189+CE189)*Crechee/30*FV$4,IF(C186=1,IF(CC186+CC187+CC188+CD186+CD187+CD188+CE186+CE187+CE188+CF186+CF187+CF188&lt;=15,(CC186+CC187+CC188+CE186+CE187+CE188)*Percapita/30*FV$4,IF(CC186+CC187+CC188+CD186+CD187+CD188+CE186+CE187+CE188+CF186+CF187+CF188&gt;=16,Fixo/30*FV$4+(CC186+CC187+CC188+CD186+CD187+CD188+CE186+CE187+CE188+CF186+CF187-16)*Percapita/30*FV$4))))))</f>
        <v>0</v>
      </c>
      <c r="FW186" s="177">
        <f>IF(C186=4,SUM(CG186+CG187+CG188+CI186+CI187+CI188)*Percapita/30*FW$4+(CH186+CH187+CH188+CJ186+CJ187+CJ188)*Cadeirante/30*FW$4,IF(C186=3,IF(CG189+CI189=10,Fixo/30*FW$4+(CG186+CG187+CG188+CI186+CI187+CI188)*Percapita/30*FW$4+(CH189+CJ189)*Cadeirante/30*FW$4,IF(CG189+CI189&lt;=9,(CG189+CI189)*Crechee/30*FW$4)+(CH189+CJ189)*Cadeirante/30*FW$4+(CG186+CG187+CG188+CI186+CI187+CI188)*Percapita/30*FW$4)+IF(CG189+CI189&gt;=11,Fixo/30*FW$4+(CG189+CI189-10)*Crechee/30*FW$4,0),IF(C186=2,IF(CH186+CH187+CH188+CH189+CJ186+CJ187+CJ188+CJ189=1,Cadeirante/30*FW$4,IF(CH186+CH187+CH188+CH189+CJ186+CJ187+CJ188+CJ189=2,Fixo/30*FW$4,IF(CH186+CH187+CH188+CH189+CJ186+CJ187+CJ188+CJ189&gt;2,Fixo/30*FW$4+(CH186+CH187+CH188+CH189+CJ186+CJ187+CJ188+CJ189-2)*Cadeirante/30*FW$4)))+(CG186+CG187+CG188+CI186+CI187+CI188)*Percapita/30*FW$4+(CG189+CI189)*Crechee/30*FW$4,IF(C186=1,IF(CG186+CG187+CG188+CH186+CH187+CH188+CI186+CI187+CI188+CJ186+CJ187+CJ188&lt;=15,(CG186+CG187+CG188+CI186+CI187+CI188)*Percapita/30*FW$4,IF(CG186+CG187+CG188+CH186+CH187+CH188+CI186+CI187+CI188+CJ186+CJ187+CJ188&gt;=16,Fixo/30*FW$4+(CG186+CG187+CG188+CH186+CH187+CH188+CI186+CI187+CI188+CJ186+CJ187-16)*Percapita/30*FW$4))))))</f>
        <v>0</v>
      </c>
      <c r="FX186" s="177">
        <f>IF(C186=4,SUM(CK186+CK187+CK188+CM186+CM187+CM188)*Percapita/30*FX$4+(CL186+CL187+CL188+CN186+CN187+CN188)*Cadeirante/30*FX$4,IF(C186=3,IF(CK189+CM189=10,Fixo/30*FX$4+(CK186+CK187+CK188+CM186+CM187+CM188)*Percapita/30*FX$4+(CL189+CN189)*Cadeirante/30*FX$4,IF(CK189+CM189&lt;=9,(CK189+CM189)*Crechee/30*FX$4)+(CL189+CN189)*Cadeirante/30*FX$4+(CK186+CK187+CK188+CM186+CM187+CM188)*Percapita/30*FX$4)+IF(CK189+CM189&gt;=11,Fixo/30*FX$4+(CK189+CM189-10)*Crechee/30*FX$4,0),IF(C186=2,IF(CL186+CL187+CL188+CL189+CN186+CN187+CN188+CN189=1,Cadeirante/30*FX$4,IF(CL186+CL187+CL188+CL189+CN186+CN187+CN188+CN189=2,Fixo/30*FX$4,IF(CL186+CL187+CL188+CL189+CN186+CN187+CN188+CN189&gt;2,Fixo/30*FX$4+(CL186+CL187+CL188+CL189+CN186+CN187+CN188+CN189-2)*Cadeirante/30*FX$4)))+(CK186+CK187+CK188+CM186+CM187+CM188)*Percapita/30*FX$4+(CK189+CM189)*Crechee/30*FX$4,IF(C186=1,IF(CK186+CK187+CK188+CL186+CL187+CL188+CM186+CM187+CM188+CN186+CN187+CN188&lt;=15,(CK186+CK187+CK188+CM186+CM187+CM188)*Percapita/30*FX$4,IF(CK186+CK187+CK188+CL186+CL187+CL188+CM186+CM187+CM188+CN186+CN187+CN188&gt;=16,Fixo/30*FX$4+(CK186+CK187+CK188+CL186+CL187+CL188+CM186+CM187+CM188+CN186+CN187-16)*Percapita/30*FX$4))))))</f>
        <v>0</v>
      </c>
      <c r="FY186" s="177">
        <f>IF(C186=4,SUM(CO186+CO187+CO188+CQ186+CQ187+CQ188)*Percapita/30*FY$4+(CP186+CP187+CP188+CR186+CR187+CR188)*Cadeirante/30*FY$4,IF(C186=3,IF(CO189+CQ189=10,Fixo/30*FY$4+(CO186+CO187+CO188+CQ186+CQ187+CQ188)*Percapita/30*FY$4+(CP189+CR189)*Cadeirante/30*FY$4,IF(CO189+CQ189&lt;=9,(CO189+CQ189)*Crechee/30*FY$4)+(CP189+CR189)*Cadeirante/30*FY$4+(CO186+CO187+CO188+CQ186+CQ187+CQ188)*Percapita/30*FY$4)+IF(CO189+CQ189&gt;=11,Fixo/30*FY$4+(CO189+CQ189-10)*Crechee/30*FY$4,0),IF(C186=2,IF(CP186+CP187+CP188+CP189+CR186+CR187+CR188+CR189=1,Cadeirante/30*FY$4,IF(CP186+CP187+CP188+CP189+CR186+CR187+CR188+CR189=2,Fixo/30*FY$4,IF(CP186+CP187+CP188+CP189+CR186+CR187+CR188+CR189&gt;2,Fixo/30*FY$4+(CP186+CP187+CP188+CP189+CR186+CR187+CR188+CR189-2)*Cadeirante/30*FY$4)))+(CO186+CO187+CO188+CQ186+CQ187+CQ188)*Percapita/30*FY$4+(CO189+CQ189)*Crechee/30*FY$4,IF(C186=1,IF(CO186+CO187+CO188+CP186+CP187+CP188+CQ186+CQ187+CQ188+CR186+CR187+CR188&lt;=15,(CO186+CO187+CO188+CQ186+CQ187+CQ188)*Percapita/30*FY$4,IF(CO186+CO187+CO188+CP186+CP187+CP188+CQ186+CQ187+CQ188+CR186+CR187+CR188&gt;=16,Fixo/30*FY$4+(CO186+CO187+CO188+CP186+CP187+CP188+CQ186+CQ187+CQ188+CR186+CR187-16)*Percapita/30*FY$4))))))</f>
        <v>0</v>
      </c>
      <c r="FZ186" s="177">
        <f>IF(C186=4,SUM(CS186+CS187+CS188+CU186+CU187+CU188)*Percapita/30*FZ$4+(CT186+CT187+CT188+CV186+CV187+CV188)*Cadeirante/30*FZ$4,IF(C186=3,IF(CS189+CU189=10,Fixo/30*FZ$4+(CS186+CS187+CS188+CU186+CU187+CU188)*Percapita/30*FZ$4+(CT189+CV189)*Cadeirante/30*FZ$4,IF(CS189+CU189&lt;=9,(CS189+CU189)*Crechee/30*FZ$4)+(CT189+CV189)*Cadeirante/30*FZ$4+(CS186+CS187+CS188+CU186+CU187+CU188)*Percapita/30*FZ$4)+IF(CS189+CU189&gt;=11,Fixo/30*FZ$4+(CS189+CU189-10)*Crechee/30*FZ$4,0),IF(C186=2,IF(CT186+CT187+CT188+CT189+CV186+CV187+CV188+CV189=1,Cadeirante/30*FZ$4,IF(CT186+CT187+CT188+CT189+CV186+CV187+CV188+CV189=2,Fixo/30*FZ$4,IF(CT186+CT187+CT188+CT189+CV186+CV187+CV188+CV189&gt;2,Fixo/30*FZ$4+(CT186+CT187+CT188+CT189+CV186+CV187+CV188+CV189-2)*Cadeirante/30*FZ$4)))+(CS186+CS187+CS188+CU186+CU187+CU188)*Percapita/30*FZ$4+(CS189+CU189)*Crechee/30*FZ$4,IF(C186=1,IF(CS186+CS187+CS188+CT186+CT187+CT188+CU186+CU187+CU188+CV186+CV187+CV188&lt;=15,(CS186+CS187+CS188+CU186+CU187+CU188)*Percapita/30*FZ$4,IF(CS186+CS187+CS188+CT186+CT187+CT188+CU186+CU187+CU188+CV186+CV187+CV188&gt;=16,Fixo/30*FZ$4+(CS186+CS187+CS188+CT186+CT187+CT188+CU186+CU187+CU188+CV186+CV187-16)*Percapita/30*FZ$4))))))</f>
        <v>0</v>
      </c>
      <c r="GA186" s="177">
        <f>IF(C186=4,SUM(CW186+CW187+CW188+CY186+CY187+CY188)*Percapita/30*GA$4+(CX186+CX187+CX188+CZ186+CZ187+CZ188)*Cadeirante/30*GA$4,IF(C186=3,IF(CW189+CY189=10,Fixo/30*GA$4+(CW186+CW187+CW188+CY186+CY187+CY188)*Percapita/30*GA$4+(CX189+CZ189)*Cadeirante/30*GA$4,IF(CW189+CY189&lt;=9,(CW189+CY189)*Crechee/30*GA$4)+(CX189+CZ189)*Cadeirante/30*GA$4+(CW186+CW187+CW188+CY186+CY187+CY188)*Percapita/30*GA$4)+IF(CW189+CY189&gt;=11,Fixo/30*GA$4+(CW189+CY189-10)*Crechee/30*GA$4,0),IF(C186=2,IF(CX186+CX187+CX188+CX189+CZ186+CZ187+CZ188+CZ189=1,Cadeirante/30*GA$4,IF(CX186+CX187+CX188+CX189+CZ186+CZ187+CZ188+CZ189=2,Fixo/30*GA$4,IF(CX186+CX187+CX188+CX189+CZ186+CZ187+CZ188+CZ189&gt;2,Fixo/30*GA$4+(CX186+CX187+CX188+CX189+CZ186+CZ187+CZ188+CZ189-2)*Cadeirante/30*GA$4)))+(CW186+CW187+CW188+CY186+CY187+CY188)*Percapita/30*GA$4+(CW189+CY189)*Crechee/30*GA$4,IF(C186=1,IF(CW186+CW187+CW188+CX186+CX187+CX188+CY186+CY187+CY188+CZ186+CZ187+CZ188&lt;=15,(CW186+CW187+CW188+CY186+CY187+CY188)*Percapita/30*GA$4,IF(CW186+CW187+CW188+CX186+CX187+CX188+CY186+CY187+CY188+CZ186+CZ187+CZ188&gt;=16,Fixo/30*GA$4+(CW186+CW187+CW188+CX186+CX187+CX188+CY186+CY187+CY188+CZ186+CZ187-16)*Percapita/30*GA$4))))))</f>
        <v>0</v>
      </c>
      <c r="GB186" s="177">
        <f>IF(C186=4,SUM(DA186+DA187+DA188+DC186+DC187+DC188)*Percapita/30*GB$4+(DB186+DB187+DB188+DD186+DD187+DD188)*Cadeirante/30*GB$4,IF(C186=3,IF(DA189+DC189=10,Fixo/30*GB$4+(DA186+DA187+DA188+DC186+DC187+DC188)*Percapita/30*GB$4+(DB189+DD189)*Cadeirante/30*GB$4,IF(DA189+DC189&lt;=9,(DA189+DC189)*Crechee/30*GB$4)+(DB189+DD189)*Cadeirante/30*GB$4+(DA186+DA187+DA188+DC186+DC187+DC188)*Percapita/30*GB$4)+IF(DA189+DC189&gt;=11,Fixo/30*GB$4+(DA189+DC189-10)*Crechee/30*GB$4,0),IF(C186=2,IF(DB186+DB187+DB188+DB189+DD186+DD187+DD188+DD189=1,Cadeirante/30*GB$4,IF(DB186+DB187+DB188+DB189+DD186+DD187+DD188+DD189=2,Fixo/30*GB$4,IF(DB186+DB187+DB188+DB189+DD186+DD187+DD188+DD189&gt;2,Fixo/30*GB$4+(DB186+DB187+DB188+DB189+DD186+DD187+DD188+DD189-2)*Cadeirante/30*GB$4)))+(DA186+DA187+DA188+DC186+DC187+DC188)*Percapita/30*GB$4+(DA189+DC189)*Crechee/30*GB$4,IF(C186=1,IF(DA186+DA187+DA188+DB186+DB187+DB188+DC186+DC187+DC188+DD186+DD187+DD188&lt;=15,(DA186+DA187+DA188+DC186+DC187+DC188)*Percapita/30*GB$4,IF(DA186+DA187+DA188+DB186+DB187+DB188+DC186+DC187+DC188+DD186+DD187+DD188&gt;=16,Fixo/30*GB$4+(DA186+DA187+DA188+DB186+DB187+DB188+DC186+DC187+DC188+DD186+DD187-16)*Percapita/30*GB$4))))))</f>
        <v>0</v>
      </c>
      <c r="GC186" s="177">
        <f>IF(C186=4,SUM(DE186+DE187+DE188+DG186+DG187+DG188)*Percapita/30*GC$4+(DF186+DF187+DF188+DH186+DH187+DH188)*Cadeirante/30*GC$4,IF(C186=3,IF(DE189+DG189=10,Fixo/30*GC$4+(DE186+DE187+DE188+DG186+DG187+DG188)*Percapita/30*GC$4+(DF189+DH189)*Cadeirante/30*GC$4,IF(DE189+DG189&lt;=9,(DE189+DG189)*Crechee/30*GC$4)+(DF189+DH189)*Cadeirante/30*GC$4+(DE186+DE187+DE188+DG186+DG187+DG188)*Percapita/30*GC$4)+IF(DE189+DG189&gt;=11,Fixo/30*GC$4+(DE189+DG189-10)*Crechee/30*GC$4,0),IF(C186=2,IF(DF186+DF187+DF188+DF189+DH186+DH187+DH188+DH189=1,Cadeirante/30*GC$4,IF(DF186+DF187+DF188+DF189+DH186+DH187+DH188+DH189=2,Fixo/30*GC$4,IF(DF186+DF187+DF188+DF189+DH186+DH187+DH188+DH189&gt;2,Fixo/30*GC$4+(DF186+DF187+DF188+DF189+DH186+DH187+DH188+DH189-2)*Cadeirante/30*GC$4)))+(DE186+DE187+DE188+DG186+DG187+DG188)*Percapita/30*GC$4+(DE189+DG189)*Crechee/30*GC$4,IF(C186=1,IF(DE186+DE187+DE188+DF186+DF187+DF188+DG186+DG187+DG188+DH186+DH187+DH188&lt;=15,(DE186+DE187+DE188+DG186+DG187+DG188)*Percapita/30*GC$4,IF(DE186+DE187+DE188+DF186+DF187+DF188+DG186+DG187+DG188+DH186+DH187+DH188&gt;=16,Fixo/30*GC$4+(DE186+DE187+DE188+DF186+DF187+DF188+DG186+DG187+DG188+DH186+DH187-16)*Percapita/30*GC$4))))))</f>
        <v>0</v>
      </c>
      <c r="GD186" s="177">
        <f>IF(C186=4,SUM(DI186+DI187+DI188+DK186+DK187+DK188)*Percapita/30*GD$4+(DJ186+DJ187+DJ188+DL186+DL187+DL188)*Cadeirante/30*GD$4,IF(C186=3,IF(DI189+DK189=10,Fixo/30*GD$4+(DI186+DI187+DI188+DK186+DK187+DK188)*Percapita/30*GD$4+(DJ189+DL189)*Cadeirante/30*GD$4,IF(DI189+DK189&lt;=9,(DI189+DK189)*Crechee/30*GD$4)+(DJ189+DL189)*Cadeirante/30*GD$4+(DI186+DI187+DI188+DK186+DK187+DK188)*Percapita/30*GD$4)+IF(DI189+DK189&gt;=11,Fixo/30*GD$4+(DI189+DK189-10)*Crechee/30*GD$4,0),IF(C186=2,IF(DJ186+DJ187+DJ188+DJ189+DL186+DL187+DL188+DL189=1,Cadeirante/30*GD$4,IF(DJ186+DJ187+DJ188+DJ189+DL186+DL187+DL188+DL189=2,Fixo/30*GD$4,IF(DJ186+DJ187+DJ188+DJ189+DL186+DL187+DL188+DL189&gt;2,Fixo/30*GD$4+(DJ186+DJ187+DJ188+DJ189+DL186+DL187+DL188+DL189-2)*Cadeirante/30*GD$4)))+(DI186+DI187+DI188+DK186+DK187+DK188)*Percapita/30*GD$4+(DI189+DK189)*Crechee/30*GD$4,IF(C186=1,IF(DI186+DI187+DI188+DJ186+DJ187+DJ188+DK186+DK187+DK188+DL186+DL187+DL188&lt;=15,(DI186+DI187+DI188+DK186+DK187+DK188)*Percapita/30*GD$4,IF(DI186+DI187+DI188+DJ186+DJ187+DJ188+DK186+DK187+DK188+DL186+DL187+DL188&gt;=16,Fixo/30*GD$4+(DI186+DI187+DI188+DJ186+DJ187+DJ188+DK186+DK187+DK188+DL186+DL187-16)*Percapita/30*GD$4))))))</f>
        <v>0</v>
      </c>
      <c r="GE186" s="177">
        <f>IF(C186=4,SUM(DM186+DM187+DM188+DO186+DO187+DO188)*Percapita/30*GE$4+(DN186+DN187+DN188+DP186+DP187+DP188)*Cadeirante/30*GE$4,IF(C186=3,IF(DM189+DO189=10,Fixo/30*GE$4+(DM186+DM187+DM188+DO186+DO187+DO188)*Percapita/30*GE$4+(DN189+DP189)*Cadeirante/30*GE$4,IF(DM189+DO189&lt;=9,(DM189+DO189)*Crechee/30*GE$4)+(DN189+DP189)*Cadeirante/30*GE$4+(DM186+DM187+DM188+DO186+DO187+DO188)*Percapita/30*GE$4)+IF(DM189+DO189&gt;=11,Fixo/30*GE$4+(DM189+DO189-10)*Crechee/30*GE$4,0),IF(C186=2,IF(DN186+DN187+DN188+DN189+DP186+DP187+DP188+DP189=1,Cadeirante/30*GE$4,IF(DN186+DN187+DN188+DN189+DP186+DP187+DP188+DP189=2,Fixo/30*GE$4,IF(DN186+DN187+DN188+DN189+DP186+DP187+DP188+DP189&gt;2,Fixo/30*GE$4+(DN186+DN187+DN188+DN189+DP186+DP187+DP188+DP189-2)*Cadeirante/30*GE$4)))+(DM186+DM187+DM188+DO186+DO187+DO188)*Percapita/30*GE$4+(DM189+DO189)*Crechee/30*GE$4,IF(C186=1,IF(DM186+DM187+DM188+DN186+DN187+DN188+DO186+DO187+DO188+DP186+DP187+DP188&lt;=15,(DM186+DM187+DM188+DO186+DO187+DO188)*Percapita/30*GE$4,IF(DM186+DM187+DM188+DN186+DN187+DN188+DO186+DO187+DO188+DP186+DP187+DP188&gt;=16,Fixo/30*GE$4+(DM186+DM187+DM188+DN186+DN187+DN188+DO186+DO187+DO188+DP186+DP187-16)*Percapita/30*GE$4))))))</f>
        <v>0</v>
      </c>
      <c r="GF186" s="177">
        <f>IF(C186=4,SUM(DQ186+DQ187+DQ188+DS186+DS187+DS188)*Percapita/30*GF$4+(DR186+DR187+DR188+DT186+DT187+DT188)*Cadeirante/30*GF$4,IF(C186=3,IF(DQ189+DS189=10,Fixo/30*GF$4+(DQ186+DQ187+DQ188+DS186+DS187+DS188)*Percapita/30*GF$4+(DR189+DT189)*Cadeirante/30*GF$4,IF(DQ189+DS189&lt;=9,(DQ189+DS189)*Crechee/30*GF$4)+(DR189+DT189)*Cadeirante/30*GF$4+(DQ186+DQ187+DQ188+DS186+DS187+DS188)*Percapita/30*GF$4)+IF(DQ189+DS189&gt;=11,Fixo/30*GF$4+(DQ189+DS189-10)*Crechee/30*GF$4,0),IF(C186=2,IF(DR186+DR187+DR188+DR189+DT186+DT187+DT188+DT189=1,Cadeirante/30*GF$4,IF(DR186+DR187+DR188+DR189+DT186+DT187+DT188+DT189=2,Fixo/30*GF$4,IF(DR186+DR187+DR188+DR189+DT186+DT187+DT188+DT189&gt;2,Fixo/30*GF$4+(DR186+DR187+DR188+DR189+DT186+DT187+DT188+DT189-2)*Cadeirante/30*GF$4)))+(DQ186+DQ187+DQ188+DS186+DS187+DS188)*Percapita/30*GF$4+(DQ189+DS189)*Crechee/30*GF$4,IF(C186=1,IF(DQ186+DQ187+DQ188+DR186+DR187+DR188+DS186+DS187+DS188+DT186+DT187+DT188&lt;=15,(DQ186+DQ187+DQ188+DS186+DS187+DS188)*Percapita/30*GF$4,IF(DQ186+DQ187+DQ188+DR186+DR187+DR188+DS186+DS187+DS188+DT186+DT187+DT188&gt;=16,Fixo/30*GF$4+(DQ186+DQ187+DQ188+DR186+DR187+DR188+DS186+DS187+DS188+DT186+DT187-16)*Percapita/30*GF$4))))))</f>
        <v>0</v>
      </c>
      <c r="GG186" s="177">
        <f>IF(C186=4,SUM(DU186+DU187+DU188+DW186+DW187+DW188)*Percapita/30*GG$4+(DV186+DV187+DV188+DX186+DX187+DX188)*Cadeirante/30*GG$4,IF(C186=3,IF(DU189+DW189=10,Fixo/30*GG$4+(DU186+DU187+DU188+DW186+DW187+DW188)*Percapita/30*GG$4+(DV189+DX189)*Cadeirante/30*GG$4,IF(DU189+DW189&lt;=9,(DU189+DW189)*Crechee/30*GG$4)+(DV189+DX189)*Cadeirante/30*GG$4+(DU186+DU187+DU188+DW186+DW187+DW188)*Percapita/30*GG$4)+IF(DU189+DW189&gt;=11,Fixo/30*GG$4+(DU189+DW189-10)*Crechee/30*GG$4,0),IF(C186=2,IF(DV186+DV187+DV188+DV189+DX186+DX187+DX188+DX189=1,Cadeirante/30*GG$4,IF(DV186+DV187+DV188+DV189+DX186+DX187+DX188+DX189=2,Fixo/30*GG$4,IF(DV186+DV187+DV188+DV189+DX186+DX187+DX188+DX189&gt;2,Fixo/30*GG$4+(DV186+DV187+DV188+DV189+DX186+DX187+DX188+DX189-2)*Cadeirante/30*GG$4)))+(DU186+DU187+DU188+DW186+DW187+DW188)*Percapita/30*GG$4+(DU189+DW189)*Crechee/30*GG$4,IF(C186=1,IF(DU186+DU187+DU188+DV186+DV187+DV188+DW186+DW187+DW188+DX186+DX187+DX188&lt;=15,(DU186+DU187+DU188+DW186+DW187+DW188)*Percapita/30*GG$4,IF(DU186+DU187+DU188+DV186+DV187+DV188+DW186+DW187+DW188+DX186+DX187+DX188&gt;=16,Fixo/30*GG$4+(DU186+DU187+DU188+DV186+DV187+DV188+DW186+DW187+DW188+DX186+DX187-16)*Percapita/30*GG$4))))))</f>
        <v>0</v>
      </c>
      <c r="GH186" s="177">
        <f>IF(C186=4,SUM(DY186+DY187+DY188+EA186+EA187+EA188)*Percapita/30*GH$4+(DZ186+DZ187+DZ188+EB186+EB187+EB188)*Cadeirante/30*GH$4,IF(C186=3,IF(DY189+EA189=10,Fixo/30*GH$4+(DY186+DY187+DY188+EA186+EA187+EA188)*Percapita/30*GH$4+(DZ189+EB189)*Cadeirante/30*GH$4,IF(DY189+EA189&lt;=9,(DY189+EA189)*Crechee/30*GH$4)+(DZ189+EB189)*Cadeirante/30*GH$4+(DY186+DY187+DY188+EA186+EA187+EA188)*Percapita/30*GH$4)+IF(DY189+EA189&gt;=11,Fixo/30*GH$4+(DY189+EA189-10)*Crechee/30*GH$4,0),IF(C186=2,IF(DZ186+DZ187+DZ188+DZ189+EB186+EB187+EB188+EB189=1,Cadeirante/30*GH$4,IF(DZ186+DZ187+DZ188+DZ189+EB186+EB187+EB188+EB189=2,Fixo/30*GH$4,IF(DZ186+DZ187+DZ188+DZ189+EB186+EB187+EB188+EB189&gt;2,Fixo/30*GH$4+(DZ186+DZ187+DZ188+DZ189+EB186+EB187+EB188+EB189-2)*Cadeirante/30*GH$4)))+(DY186+DY187+DY188+EA186+EA187+EA188)*Percapita/30*GH$4+(DY189+EA189)*Crechee/30*GH$4,IF(C186=1,IF(DY186+DY187+DY188+DZ186+DZ187+DZ188+EA186+EA187+EA188+EB186+EB187+EB188&lt;=15,(DY186+DY187+DY188+EA186+EA187+EA188)*Percapita/30*GH$4,IF(DY186+DY187+DY188+DZ186+DZ187+DZ188+EA186+EA187+EA188+EB186+EB187+EB188&gt;=16,Fixo/30*GH$4+(DY186+DY187+DY188+DZ186+DZ187+DZ188+EA186+EA187+EA188+EB186+EB187-16)*Percapita/30*GH$4))))))</f>
        <v>0</v>
      </c>
      <c r="GI186" s="177">
        <f>IF(C186=4,SUM(EC186+EC187+EC188+EE186+EE187+EE188)*Percapita/30*GI$4+(ED186+ED187+ED188+EF186+EF187+EF188)*Cadeirante/30*GI$4,IF(C186=3,IF(EC189+EE189=10,Fixo/30*GI$4+(EC186+EC187+EC188+EE186+EE187+EE188)*Percapita/30*GI$4+(ED189+EF189)*Cadeirante/30*GI$4,IF(EC189+EE189&lt;=9,(EC189+EE189)*Crechee/30*GI$4)+(ED189+EF189)*Cadeirante/30*GI$4+(EC186+EC187+EC188+EE186+EE187+EE188)*Percapita/30*GI$4)+IF(EC189+EE189&gt;=11,Fixo/30*GI$4+(EC189+EE189-10)*Crechee/30*GI$4,0),IF(C186=2,IF(ED186+ED187+ED188+ED189+EF186+EF187+EF188+EF189=1,Cadeirante/30*GI$4,IF(ED186+ED187+ED188+ED189+EF186+EF187+EF188+EF189=2,Fixo/30*GI$4,IF(ED186+ED187+ED188+ED189+EF186+EF187+EF188+EF189&gt;2,Fixo/30*GI$4+(ED186+ED187+ED188+ED189+EF186+EF187+EF188+EF189-2)*Cadeirante/30*GI$4)))+(EC186+EC187+EC188+EE186+EE187+EE188)*Percapita/30*GI$4+(EC189+EE189)*Crechee/30*GI$4,IF(C186=1,IF(EC186+EC187+EC188+ED186+ED187+ED188+EE186+EE187+EE188+EF186+EF187+EF188&lt;=15,(EC186+EC187+EC188+EE186+EE187+EE188)*Percapita/30*GI$4,IF(EC186+EC187+EC188+ED186+ED187+ED188+EE186+EE187+EE188+EF186+EF187+EF188&gt;=16,Fixo/30*GI$4+(EC186+EC187+EC188+ED186+ED187+ED188+EE186+EE187+EE188+EF186+EF187-16)*Percapita/30*GI$4))))))</f>
        <v>0</v>
      </c>
      <c r="GJ186" s="177">
        <f>IF(C186=4,SUM(EG186+EG187+EG188+EI186+EI187+EI188)*Percapita/30*GJ$4+(EH186+EH187+EH188+EJ186+EJ187+EJ188)*Cadeirante/30*GJ$4,IF(C186=3,IF(EG189+EI189=10,Fixo/30*GJ$4+(EG186+EG187+EG188+EI186+EI187+EI188)*Percapita/30*GJ$4+(EH189+EJ189)*Cadeirante/30*GJ$4,IF(EG189+EI189&lt;=9,(EG189+EI189)*Crechee/30*GJ$4)+(EH189+EJ189)*Cadeirante/30*GJ$4+(EG186+EG187+EG188+EI186+EI187+EI188)*Percapita/30*GJ$4)+IF(EG189+EI189&gt;=11,Fixo/30*GJ$4+(EG189+EI189-10)*Crechee/30*GJ$4,0),IF(C186=2,IF(EH186+EH187+EH188+EH189+EJ186+EJ187+EJ188+EJ189=1,Cadeirante/30*GJ$4,IF(EH186+EH187+EH188+EH189+EJ186+EJ187+EJ188+EJ189=2,Fixo/30*GJ$4,IF(EH186+EH187+EH188+EH189+EJ186+EJ187+EJ188+EJ189&gt;2,Fixo/30*GJ$4+(EH186+EH187+EH188+EH189+EJ186+EJ187+EJ188+EJ189-2)*Cadeirante/30*GJ$4)))+(EG186+EG187+EG188+EI186+EI187+EI188)*Percapita/30*GJ$4+(EG189+EI189)*Crechee/30*GJ$4,IF(C186=1,IF(EG186+EG187+EG188+EH186+EH187+EH188+EI186+EI187+EI188+EJ186+EJ187+EJ188&lt;=15,(EG186+EG187+EG188+EI186+EI187+EI188)*Percapita/30*GJ$4,IF(EG186+EG187+EG188+EH186+EH187+EH188+EI186+EI187+EI188+EJ186+EJ187+EJ188&gt;=16,Fixo/30*GJ$4+(EG186+EG187+EG188+EH186+EH187+EH188+EI186+EI187+EI188+EJ186+EJ187-16)*Percapita/30*GJ$4))))))</f>
        <v>0</v>
      </c>
      <c r="GK186" s="178"/>
      <c r="GL186" s="103">
        <f t="shared" si="175"/>
        <v>0</v>
      </c>
      <c r="GM186" s="124"/>
      <c r="GN186" s="104">
        <f>SUMIF(V186:V189,"&lt;0")*Cadeirante/30*GN$4+SUMIF(X186:X189,"&lt;0")*Cadeirante/30*GN$4</f>
        <v>0</v>
      </c>
      <c r="GO186" s="104">
        <f>SUMIF(Z186:Z189,"&lt;0")*Cadeirante/30*GO$4+SUMIF(AB186:AB189,"&lt;0")*Cadeirante/30*GO$4</f>
        <v>0</v>
      </c>
      <c r="GP186" s="104">
        <f>SUMIF(AD186:AD189,"&lt;0")*Cadeirante/30*GP$4+SUMIF(AF186:AF189,"&lt;0")*Cadeirante/30*GP$4</f>
        <v>0</v>
      </c>
      <c r="GQ186" s="104">
        <f>SUMIF(AH186:AH189,"&lt;0")*Cadeirante/30*GQ$4+SUMIF(AJ186:AJ189,"&lt;0")*Cadeirante/30*GQ$4</f>
        <v>0</v>
      </c>
      <c r="GR186" s="104">
        <f>SUMIF(AL186:AL189,"&lt;0")*Cadeirante/30*GR$4+SUMIF(AN186:AN189,"&lt;0")*Cadeirante/30*GR$4</f>
        <v>0</v>
      </c>
      <c r="GS186" s="104">
        <f>SUMIF(AP186:AP189,"&lt;0")*Cadeirante/30*GS$4+SUMIF(AR186:AR189,"&lt;0")*Cadeirante/30*GS$4</f>
        <v>0</v>
      </c>
      <c r="GT186" s="104">
        <f>SUMIF(AT186:AT189,"&lt;0")*Cadeirante/30*GT$4+SUMIF(AV186:AV189,"&lt;0")*Cadeirante/30*GT$4</f>
        <v>0</v>
      </c>
      <c r="GU186" s="104">
        <f>SUMIF(AX186:AX189,"&lt;0")*Cadeirante/30*GU$4+SUMIF(AZ186:AZ189,"&lt;0")*Cadeirante/30*GU$4</f>
        <v>0</v>
      </c>
      <c r="GV186" s="104">
        <f>SUMIF(BB186:BB189,"&lt;0")*Cadeirante/30*GV$4+SUMIF(BD186:BD189,"&lt;0")*Cadeirante/30*GV$4</f>
        <v>0</v>
      </c>
      <c r="GW186" s="104">
        <f>SUMIF(BF186:BF189,"&lt;0")*Cadeirante/30*GW$4+SUMIF(BH186:BH189,"&lt;0")*Cadeirante/30*GW$4</f>
        <v>0</v>
      </c>
      <c r="GX186" s="104">
        <f>SUMIF(BJ186:BJ189,"&lt;0")*Cadeirante/30*GX$4+SUMIF(BL186:BL189,"&lt;0")*Cadeirante/30*GX$4</f>
        <v>0</v>
      </c>
      <c r="GY186" s="104">
        <f>SUMIF(BN186:BN189,"&lt;0")*Cadeirante/30*GY$4+SUMIF(BP186:BP189,"&lt;0")*Cadeirante/30*GY$4</f>
        <v>0</v>
      </c>
      <c r="GZ186" s="104">
        <f>SUMIF(BR186:BR189,"&lt;0")*Cadeirante/30*GZ$4+SUMIF(BT186:BT189,"&lt;0")*Cadeirante/30*GZ$4</f>
        <v>0</v>
      </c>
      <c r="HA186" s="104">
        <f>SUMIF(BV186:BV189,"&lt;0")*Cadeirante/30*HA$4+SUMIF(BX186:BX189,"&lt;0")*Cadeirante/30*HA$4</f>
        <v>0</v>
      </c>
      <c r="HB186" s="104">
        <f>SUMIF(BZ186:BZ189,"&lt;0")*Cadeirante/30*HB$4+SUMIF(CB186:CB189,"&lt;0")*Cadeirante/30*HB$4</f>
        <v>0</v>
      </c>
      <c r="HC186" s="104">
        <f>SUMIF(CD186:CD189,"&lt;0")*Cadeirante/30*HC$4+SUMIF(CF186:CF189,"&lt;0")*Cadeirante/30*HC$4</f>
        <v>0</v>
      </c>
      <c r="HD186" s="104">
        <f>SUMIF(CH186:CH189,"&lt;0")*Cadeirante/30*HD$4+SUMIF(CJ186:CJ189,"&lt;0")*Cadeirante/30*HD$4</f>
        <v>0</v>
      </c>
      <c r="HE186" s="104">
        <f>SUMIF(CL186:CL189,"&lt;0")*Cadeirante/30*HE$4+SUMIF(CN186:CN189,"&lt;0")*Cadeirante/30*HE$4</f>
        <v>0</v>
      </c>
      <c r="HF186" s="104">
        <f>SUMIF(CP186:CP189,"&lt;0")*Cadeirante/30*HF$4+SUMIF(CR186:CR189,"&lt;0")*Cadeirante/30*HF$4</f>
        <v>0</v>
      </c>
      <c r="HG186" s="104">
        <f>SUMIF(CT186:CT189,"&lt;0")*Cadeirante/30*HG$4+SUMIF(CV186:CV189,"&lt;0")*Cadeirante/30*HG$4</f>
        <v>0</v>
      </c>
      <c r="HH186" s="104">
        <f>SUMIF(CX186:CX189,"&lt;0")*Cadeirante/30*HH$4+SUMIF(CZ186:CZ189,"&lt;0")*Cadeirante/30*HH$4</f>
        <v>0</v>
      </c>
      <c r="HI186" s="104">
        <f>SUMIF(DB186:DB189,"&lt;0")*Cadeirante/30*HI$4+SUMIF(DD186:DD189,"&lt;0")*Cadeirante/30*HI$4</f>
        <v>0</v>
      </c>
      <c r="HJ186" s="104">
        <f>SUMIF(DF186:DF189,"&lt;0")*Cadeirante/30*HJ$4+SUMIF(DH186:DH189,"&lt;0")*Cadeirante/30*HJ$4</f>
        <v>0</v>
      </c>
      <c r="HK186" s="104">
        <f>SUMIF(DJ186:DJ189,"&lt;0")*Cadeirante/30*HK$4+SUMIF(DL186:DL189,"&lt;0")*Cadeirante/30*HK$4</f>
        <v>0</v>
      </c>
      <c r="HL186" s="104">
        <f>SUMIF(DN186:DN189,"&lt;0")*Cadeirante/30*HL$4+SUMIF(DP186:DP189,"&lt;0")*Cadeirante/30*HL$4</f>
        <v>0</v>
      </c>
      <c r="HM186" s="104">
        <f>SUMIF(DR186:DR189,"&lt;0")*Cadeirante/30*HM$4+SUMIF(DT186:DT189,"&lt;0")*Cadeirante/30*HM$4</f>
        <v>0</v>
      </c>
      <c r="HN186" s="104">
        <f>SUMIF(DV186:DV189,"&lt;0")*Cadeirante/30*HN$4+SUMIF(DX186:DX189,"&lt;0")*Cadeirante/30*HN$4</f>
        <v>0</v>
      </c>
      <c r="HO186" s="104">
        <f>SUMIF(DZ186:DZ189,"&lt;0")*Cadeirante/30*HO$4+SUMIF(EB186:EB189,"&lt;0")*Cadeirante/30*HO$4</f>
        <v>0</v>
      </c>
      <c r="HP186" s="104">
        <f>SUMIF(ED186:ED189,"&lt;0")*Cadeirante/30*HP$4+SUMIF(EF186:EF189,"&lt;0")*Cadeirante/30*HP$4</f>
        <v>0</v>
      </c>
      <c r="HQ186" s="64"/>
      <c r="HR186" s="64"/>
      <c r="HS186" s="64"/>
      <c r="HT186" s="64"/>
      <c r="HU186" s="64"/>
      <c r="HV186" s="64"/>
      <c r="HW186" s="176">
        <v>17629.309999999998</v>
      </c>
      <c r="HX186" s="64"/>
      <c r="HY186" s="280">
        <f>IF(ISTEXT(EM186), VALUE(EM186), EM186)</f>
        <v>0</v>
      </c>
      <c r="HZ186" s="280">
        <f>IF(ISTEXT(EN186), VALUE(EN186), EN186)</f>
        <v>0</v>
      </c>
      <c r="IA186" s="280">
        <f>IF(ISTEXT(EO186), VALUE(EO186), EO186)</f>
        <v>408.97900000000004</v>
      </c>
      <c r="IB186" s="64" t="b">
        <f>HW186=FE186</f>
        <v>0</v>
      </c>
      <c r="IC186" s="64"/>
    </row>
    <row r="187" spans="1:237" s="106" customFormat="1" ht="22.5" customHeight="1" x14ac:dyDescent="0.25">
      <c r="A187" s="368" t="s">
        <v>3339</v>
      </c>
      <c r="B187" s="369" t="s">
        <v>3340</v>
      </c>
      <c r="C187" s="370" t="s">
        <v>3193</v>
      </c>
      <c r="D187" s="371" t="s">
        <v>3341</v>
      </c>
      <c r="E187" s="371" t="s">
        <v>3342</v>
      </c>
      <c r="F187" s="372" t="s">
        <v>3181</v>
      </c>
      <c r="G187" s="372" t="s">
        <v>3182</v>
      </c>
      <c r="H187" s="373" t="s">
        <v>2834</v>
      </c>
      <c r="I187" s="374" t="s">
        <v>2834</v>
      </c>
      <c r="J187" s="421" t="s">
        <v>3183</v>
      </c>
      <c r="K187" s="421" t="s">
        <v>3185</v>
      </c>
      <c r="L187" s="329">
        <f>CONTINUA!BV187</f>
        <v>0</v>
      </c>
      <c r="M187" s="329">
        <f>CONTINUA!BW187</f>
        <v>0</v>
      </c>
      <c r="N187" s="895"/>
      <c r="O187" s="896" t="s">
        <v>3440</v>
      </c>
      <c r="P187" s="897">
        <v>0</v>
      </c>
      <c r="Q187" s="400">
        <v>8</v>
      </c>
      <c r="R187" s="401"/>
      <c r="S187" s="400"/>
      <c r="T187" s="401"/>
      <c r="U187" s="400"/>
      <c r="V187" s="401"/>
      <c r="W187" s="400"/>
      <c r="X187" s="401"/>
      <c r="Y187" s="400"/>
      <c r="Z187" s="401"/>
      <c r="AA187" s="400"/>
      <c r="AB187" s="401"/>
      <c r="AC187" s="400"/>
      <c r="AD187" s="401"/>
      <c r="AE187" s="400"/>
      <c r="AF187" s="401"/>
      <c r="AG187" s="400"/>
      <c r="AH187" s="401"/>
      <c r="AI187" s="400"/>
      <c r="AJ187" s="401"/>
      <c r="AK187" s="400"/>
      <c r="AL187" s="401"/>
      <c r="AM187" s="400"/>
      <c r="AN187" s="401"/>
      <c r="AO187" s="400"/>
      <c r="AP187" s="401"/>
      <c r="AQ187" s="400"/>
      <c r="AR187" s="401"/>
      <c r="AS187" s="400"/>
      <c r="AT187" s="401"/>
      <c r="AU187" s="400"/>
      <c r="AV187" s="401"/>
      <c r="AW187" s="400"/>
      <c r="AX187" s="401"/>
      <c r="AY187" s="400"/>
      <c r="AZ187" s="401"/>
      <c r="BA187" s="400"/>
      <c r="BB187" s="401"/>
      <c r="BC187" s="400"/>
      <c r="BD187" s="401"/>
      <c r="BE187" s="400"/>
      <c r="BF187" s="401"/>
      <c r="BG187" s="400"/>
      <c r="BH187" s="401"/>
      <c r="BI187" s="400"/>
      <c r="BJ187" s="401"/>
      <c r="BK187" s="400"/>
      <c r="BL187" s="401"/>
      <c r="BM187" s="400">
        <v>-1</v>
      </c>
      <c r="BN187" s="401"/>
      <c r="BO187" s="400"/>
      <c r="BP187" s="401"/>
      <c r="BQ187" s="400"/>
      <c r="BR187" s="401"/>
      <c r="BS187" s="400"/>
      <c r="BT187" s="401"/>
      <c r="BU187" s="400"/>
      <c r="BV187" s="401"/>
      <c r="BW187" s="400"/>
      <c r="BX187" s="401"/>
      <c r="BY187" s="400"/>
      <c r="BZ187" s="401"/>
      <c r="CA187" s="400"/>
      <c r="CB187" s="401"/>
      <c r="CC187" s="400"/>
      <c r="CD187" s="401"/>
      <c r="CE187" s="400"/>
      <c r="CF187" s="401"/>
      <c r="CG187" s="400"/>
      <c r="CH187" s="401"/>
      <c r="CI187" s="400"/>
      <c r="CJ187" s="401"/>
      <c r="CK187" s="400"/>
      <c r="CL187" s="401"/>
      <c r="CM187" s="400"/>
      <c r="CN187" s="401"/>
      <c r="CO187" s="400"/>
      <c r="CP187" s="401"/>
      <c r="CQ187" s="400"/>
      <c r="CR187" s="401"/>
      <c r="CS187" s="400"/>
      <c r="CT187" s="401"/>
      <c r="CU187" s="400"/>
      <c r="CV187" s="401"/>
      <c r="CW187" s="400"/>
      <c r="CX187" s="401"/>
      <c r="CY187" s="400"/>
      <c r="CZ187" s="401"/>
      <c r="DA187" s="400"/>
      <c r="DB187" s="401"/>
      <c r="DC187" s="400"/>
      <c r="DD187" s="401"/>
      <c r="DE187" s="400"/>
      <c r="DF187" s="401"/>
      <c r="DG187" s="400"/>
      <c r="DH187" s="401"/>
      <c r="DI187" s="400"/>
      <c r="DJ187" s="401"/>
      <c r="DK187" s="400"/>
      <c r="DL187" s="401"/>
      <c r="DM187" s="400"/>
      <c r="DN187" s="401"/>
      <c r="DO187" s="400"/>
      <c r="DP187" s="401"/>
      <c r="DQ187" s="400"/>
      <c r="DR187" s="401"/>
      <c r="DS187" s="400"/>
      <c r="DT187" s="401"/>
      <c r="DU187" s="400"/>
      <c r="DV187" s="401"/>
      <c r="DW187" s="400"/>
      <c r="DX187" s="401"/>
      <c r="DY187" s="400"/>
      <c r="DZ187" s="401"/>
      <c r="EA187" s="400"/>
      <c r="EB187" s="401"/>
      <c r="EC187" s="400"/>
      <c r="ED187" s="401"/>
      <c r="EE187" s="400"/>
      <c r="EF187" s="401"/>
      <c r="EG187" s="400"/>
      <c r="EH187" s="401"/>
      <c r="EI187" s="400"/>
      <c r="EJ187" s="447"/>
      <c r="EK187" s="511"/>
      <c r="EL187" s="514"/>
      <c r="EM187" s="448"/>
      <c r="EN187" s="344"/>
      <c r="EO187" s="345"/>
      <c r="EP187" s="171">
        <f t="shared" si="168"/>
        <v>8</v>
      </c>
      <c r="EQ187" s="171">
        <f t="shared" si="169"/>
        <v>-1</v>
      </c>
      <c r="ER187" s="171">
        <f t="shared" si="170"/>
        <v>0</v>
      </c>
      <c r="ES187" s="171">
        <f t="shared" si="171"/>
        <v>0</v>
      </c>
      <c r="ET187" s="171">
        <f t="shared" si="172"/>
        <v>0</v>
      </c>
      <c r="EU187" s="171">
        <f t="shared" si="173"/>
        <v>0</v>
      </c>
      <c r="EV187" s="172">
        <f t="shared" si="174"/>
        <v>7</v>
      </c>
      <c r="EW187" s="173"/>
      <c r="EX187" s="248">
        <f t="shared" si="221"/>
        <v>0</v>
      </c>
      <c r="EY187" s="174">
        <f>(L187*regular)+(M187*Cadeirantee)</f>
        <v>0</v>
      </c>
      <c r="EZ187" s="249">
        <f>SUMIF(FG187:GJ187,"&gt;0")</f>
        <v>0</v>
      </c>
      <c r="FA187" s="249">
        <f>SUMIF(FG187:GJ187,"&lt;0")+SUMIF(GN187:HP187,"&lt;0")</f>
        <v>0</v>
      </c>
      <c r="FB187" s="174">
        <v>0</v>
      </c>
      <c r="FC187" s="126">
        <f>N187*km*'VALORES TABELA'!$B$13</f>
        <v>0</v>
      </c>
      <c r="FD187" s="250">
        <f t="shared" ref="FD187:FD190" si="222">GL187</f>
        <v>0</v>
      </c>
      <c r="FE187" s="105"/>
      <c r="FF187" s="119"/>
      <c r="FG187" s="119"/>
      <c r="FH187" s="119"/>
      <c r="FI187" s="119"/>
      <c r="FJ187" s="119"/>
      <c r="FK187" s="119"/>
      <c r="FL187" s="119"/>
      <c r="FM187" s="119"/>
      <c r="FN187" s="119"/>
      <c r="FO187" s="119"/>
      <c r="FP187" s="119"/>
      <c r="FQ187" s="119"/>
      <c r="FR187" s="119"/>
      <c r="FS187" s="119"/>
      <c r="FT187" s="119"/>
      <c r="FU187" s="119"/>
      <c r="FV187" s="119"/>
      <c r="FW187" s="119"/>
      <c r="FX187" s="119"/>
      <c r="FY187" s="119"/>
      <c r="FZ187" s="119"/>
      <c r="GA187" s="119"/>
      <c r="GB187" s="119"/>
      <c r="GC187" s="119"/>
      <c r="GD187" s="119"/>
      <c r="GE187" s="119"/>
      <c r="GF187" s="119"/>
      <c r="GG187" s="119"/>
      <c r="GH187" s="119"/>
      <c r="GI187" s="119"/>
      <c r="GJ187" s="119"/>
      <c r="GK187" s="251"/>
      <c r="GL187" s="103">
        <f t="shared" si="175"/>
        <v>0</v>
      </c>
      <c r="GM187" s="124"/>
      <c r="GN187" s="104"/>
      <c r="GO187" s="104"/>
      <c r="GP187" s="104"/>
      <c r="GQ187" s="104"/>
      <c r="GR187" s="104"/>
      <c r="GS187" s="104"/>
      <c r="GT187" s="104"/>
      <c r="GU187" s="104"/>
      <c r="GV187" s="104"/>
      <c r="GW187" s="104"/>
      <c r="GX187" s="104"/>
      <c r="GY187" s="104"/>
      <c r="GZ187" s="104"/>
      <c r="HA187" s="104"/>
      <c r="HB187" s="104"/>
      <c r="HC187" s="104"/>
      <c r="HD187" s="104"/>
      <c r="HE187" s="104"/>
      <c r="HF187" s="104"/>
      <c r="HG187" s="104"/>
      <c r="HH187" s="104"/>
      <c r="HI187" s="104"/>
      <c r="HJ187" s="104"/>
      <c r="HK187" s="104"/>
      <c r="HL187" s="104"/>
      <c r="HM187" s="104"/>
      <c r="HN187" s="104"/>
      <c r="HO187" s="104"/>
      <c r="HP187" s="104"/>
      <c r="HQ187" s="64"/>
      <c r="HR187" s="64"/>
      <c r="HS187" s="64"/>
      <c r="HT187" s="64"/>
      <c r="HU187" s="64"/>
      <c r="HV187" s="64"/>
      <c r="HW187" s="105"/>
      <c r="HX187" s="64"/>
      <c r="HY187" s="280">
        <f t="shared" ref="HY187:HY190" si="223">IF(ISTEXT(EM187), VALUE(EM187), EM187)</f>
        <v>0</v>
      </c>
      <c r="HZ187" s="280">
        <f t="shared" ref="HZ187:HZ190" si="224">IF(ISTEXT(EN187), VALUE(EN187), EN187)</f>
        <v>0</v>
      </c>
      <c r="IA187" s="280">
        <f t="shared" ref="IA187:IA190" si="225">IF(ISTEXT(EO187), VALUE(EO187), EO187)</f>
        <v>0</v>
      </c>
      <c r="IB187" s="64"/>
      <c r="IC187" s="64"/>
    </row>
    <row r="188" spans="1:237" s="106" customFormat="1" ht="22.5" customHeight="1" x14ac:dyDescent="0.25">
      <c r="A188" s="368" t="s">
        <v>3339</v>
      </c>
      <c r="B188" s="369" t="s">
        <v>3340</v>
      </c>
      <c r="C188" s="375" t="s">
        <v>3193</v>
      </c>
      <c r="D188" s="371" t="s">
        <v>3341</v>
      </c>
      <c r="E188" s="371" t="s">
        <v>3342</v>
      </c>
      <c r="F188" s="376" t="s">
        <v>3181</v>
      </c>
      <c r="G188" s="376" t="s">
        <v>3182</v>
      </c>
      <c r="H188" s="373" t="s">
        <v>2834</v>
      </c>
      <c r="I188" s="374" t="s">
        <v>2834</v>
      </c>
      <c r="J188" s="421" t="s">
        <v>3183</v>
      </c>
      <c r="K188" s="422" t="s">
        <v>3186</v>
      </c>
      <c r="L188" s="329">
        <f>CONTINUA!BV188</f>
        <v>0</v>
      </c>
      <c r="M188" s="329">
        <f>CONTINUA!BW188</f>
        <v>0</v>
      </c>
      <c r="N188" s="895"/>
      <c r="O188" s="896" t="s">
        <v>3440</v>
      </c>
      <c r="P188" s="897">
        <v>0</v>
      </c>
      <c r="Q188" s="400"/>
      <c r="R188" s="401"/>
      <c r="S188" s="400"/>
      <c r="T188" s="401"/>
      <c r="U188" s="400"/>
      <c r="V188" s="401"/>
      <c r="W188" s="400"/>
      <c r="X188" s="401"/>
      <c r="Y188" s="400"/>
      <c r="Z188" s="401"/>
      <c r="AA188" s="400"/>
      <c r="AB188" s="401"/>
      <c r="AC188" s="400"/>
      <c r="AD188" s="401"/>
      <c r="AE188" s="400"/>
      <c r="AF188" s="401"/>
      <c r="AG188" s="400"/>
      <c r="AH188" s="401"/>
      <c r="AI188" s="400"/>
      <c r="AJ188" s="401"/>
      <c r="AK188" s="400"/>
      <c r="AL188" s="401"/>
      <c r="AM188" s="400"/>
      <c r="AN188" s="401"/>
      <c r="AO188" s="400"/>
      <c r="AP188" s="401"/>
      <c r="AQ188" s="400"/>
      <c r="AR188" s="401"/>
      <c r="AS188" s="400"/>
      <c r="AT188" s="401"/>
      <c r="AU188" s="400"/>
      <c r="AV188" s="401"/>
      <c r="AW188" s="400"/>
      <c r="AX188" s="401"/>
      <c r="AY188" s="400"/>
      <c r="AZ188" s="401"/>
      <c r="BA188" s="400"/>
      <c r="BB188" s="401"/>
      <c r="BC188" s="400"/>
      <c r="BD188" s="401"/>
      <c r="BE188" s="400"/>
      <c r="BF188" s="401"/>
      <c r="BG188" s="400"/>
      <c r="BH188" s="401"/>
      <c r="BI188" s="400"/>
      <c r="BJ188" s="401"/>
      <c r="BK188" s="400"/>
      <c r="BL188" s="401"/>
      <c r="BM188" s="400"/>
      <c r="BN188" s="401"/>
      <c r="BO188" s="400"/>
      <c r="BP188" s="401"/>
      <c r="BQ188" s="400"/>
      <c r="BR188" s="401"/>
      <c r="BS188" s="400"/>
      <c r="BT188" s="401"/>
      <c r="BU188" s="400"/>
      <c r="BV188" s="401"/>
      <c r="BW188" s="400"/>
      <c r="BX188" s="401"/>
      <c r="BY188" s="400"/>
      <c r="BZ188" s="401"/>
      <c r="CA188" s="400"/>
      <c r="CB188" s="401"/>
      <c r="CC188" s="400"/>
      <c r="CD188" s="401"/>
      <c r="CE188" s="400"/>
      <c r="CF188" s="401"/>
      <c r="CG188" s="400"/>
      <c r="CH188" s="401"/>
      <c r="CI188" s="400"/>
      <c r="CJ188" s="401"/>
      <c r="CK188" s="400"/>
      <c r="CL188" s="401"/>
      <c r="CM188" s="400"/>
      <c r="CN188" s="401"/>
      <c r="CO188" s="400"/>
      <c r="CP188" s="401"/>
      <c r="CQ188" s="400"/>
      <c r="CR188" s="401"/>
      <c r="CS188" s="400"/>
      <c r="CT188" s="401"/>
      <c r="CU188" s="400"/>
      <c r="CV188" s="401"/>
      <c r="CW188" s="400"/>
      <c r="CX188" s="401"/>
      <c r="CY188" s="400"/>
      <c r="CZ188" s="401"/>
      <c r="DA188" s="400"/>
      <c r="DB188" s="401"/>
      <c r="DC188" s="400"/>
      <c r="DD188" s="401"/>
      <c r="DE188" s="400"/>
      <c r="DF188" s="401"/>
      <c r="DG188" s="400"/>
      <c r="DH188" s="401"/>
      <c r="DI188" s="400"/>
      <c r="DJ188" s="401"/>
      <c r="DK188" s="400"/>
      <c r="DL188" s="401"/>
      <c r="DM188" s="400"/>
      <c r="DN188" s="401"/>
      <c r="DO188" s="400"/>
      <c r="DP188" s="401"/>
      <c r="DQ188" s="400"/>
      <c r="DR188" s="401"/>
      <c r="DS188" s="400"/>
      <c r="DT188" s="401"/>
      <c r="DU188" s="400"/>
      <c r="DV188" s="401"/>
      <c r="DW188" s="400"/>
      <c r="DX188" s="401"/>
      <c r="DY188" s="400"/>
      <c r="DZ188" s="401"/>
      <c r="EA188" s="400"/>
      <c r="EB188" s="401"/>
      <c r="EC188" s="400"/>
      <c r="ED188" s="401"/>
      <c r="EE188" s="400"/>
      <c r="EF188" s="401"/>
      <c r="EG188" s="400"/>
      <c r="EH188" s="401"/>
      <c r="EI188" s="400"/>
      <c r="EJ188" s="447"/>
      <c r="EK188" s="511"/>
      <c r="EL188" s="514"/>
      <c r="EM188" s="448"/>
      <c r="EN188" s="344"/>
      <c r="EO188" s="345"/>
      <c r="EP188" s="171">
        <f t="shared" si="168"/>
        <v>0</v>
      </c>
      <c r="EQ188" s="171">
        <f t="shared" si="169"/>
        <v>0</v>
      </c>
      <c r="ER188" s="171">
        <f t="shared" si="170"/>
        <v>0</v>
      </c>
      <c r="ES188" s="171">
        <f t="shared" si="171"/>
        <v>0</v>
      </c>
      <c r="ET188" s="171">
        <f t="shared" si="172"/>
        <v>0</v>
      </c>
      <c r="EU188" s="171">
        <f t="shared" si="173"/>
        <v>0</v>
      </c>
      <c r="EV188" s="172">
        <f t="shared" si="174"/>
        <v>0</v>
      </c>
      <c r="EW188" s="125"/>
      <c r="EX188" s="248">
        <f t="shared" si="221"/>
        <v>0</v>
      </c>
      <c r="EY188" s="174">
        <f>(L188*regular)+(M188*Cadeirantee)</f>
        <v>0</v>
      </c>
      <c r="EZ188" s="249">
        <f>SUMIF(FG188:GJ188,"&gt;0")</f>
        <v>0</v>
      </c>
      <c r="FA188" s="249">
        <f>SUMIF(FG188:GJ188,"&lt;0")+SUMIF(GN188:HP188,"&lt;0")</f>
        <v>0</v>
      </c>
      <c r="FB188" s="174">
        <v>0</v>
      </c>
      <c r="FC188" s="126">
        <f>N188*km*'VALORES TABELA'!$B$13</f>
        <v>0</v>
      </c>
      <c r="FD188" s="250">
        <f t="shared" si="222"/>
        <v>0</v>
      </c>
      <c r="FE188" s="105"/>
      <c r="FF188" s="108"/>
      <c r="FG188" s="108"/>
      <c r="FH188" s="108"/>
      <c r="FI188" s="108"/>
      <c r="FJ188" s="108"/>
      <c r="FK188" s="108"/>
      <c r="FL188" s="108"/>
      <c r="FM188" s="108"/>
      <c r="FN188" s="108"/>
      <c r="FO188" s="108"/>
      <c r="FP188" s="108"/>
      <c r="FQ188" s="108"/>
      <c r="FR188" s="108"/>
      <c r="FS188" s="108"/>
      <c r="FT188" s="108"/>
      <c r="FU188" s="108"/>
      <c r="FV188" s="108"/>
      <c r="FW188" s="108"/>
      <c r="FX188" s="108"/>
      <c r="FY188" s="108"/>
      <c r="FZ188" s="108"/>
      <c r="GA188" s="108"/>
      <c r="GB188" s="108"/>
      <c r="GC188" s="108"/>
      <c r="GD188" s="108"/>
      <c r="GE188" s="108"/>
      <c r="GF188" s="108"/>
      <c r="GG188" s="108"/>
      <c r="GH188" s="108"/>
      <c r="GI188" s="108"/>
      <c r="GJ188" s="108"/>
      <c r="GK188" s="251"/>
      <c r="GL188" s="103">
        <f t="shared" si="175"/>
        <v>0</v>
      </c>
      <c r="GM188" s="124"/>
      <c r="GN188" s="104"/>
      <c r="GO188" s="104"/>
      <c r="GP188" s="104"/>
      <c r="GQ188" s="104"/>
      <c r="GR188" s="104"/>
      <c r="GS188" s="104"/>
      <c r="GT188" s="104"/>
      <c r="GU188" s="104"/>
      <c r="GV188" s="104"/>
      <c r="GW188" s="104"/>
      <c r="GX188" s="104"/>
      <c r="GY188" s="104"/>
      <c r="GZ188" s="104"/>
      <c r="HA188" s="104"/>
      <c r="HB188" s="104"/>
      <c r="HC188" s="104"/>
      <c r="HD188" s="104"/>
      <c r="HE188" s="104"/>
      <c r="HF188" s="104"/>
      <c r="HG188" s="104"/>
      <c r="HH188" s="104"/>
      <c r="HI188" s="104"/>
      <c r="HJ188" s="104"/>
      <c r="HK188" s="104"/>
      <c r="HL188" s="104"/>
      <c r="HM188" s="104"/>
      <c r="HN188" s="104"/>
      <c r="HO188" s="104"/>
      <c r="HP188" s="104"/>
      <c r="HQ188" s="64"/>
      <c r="HR188" s="64"/>
      <c r="HS188" s="64"/>
      <c r="HT188" s="64"/>
      <c r="HU188" s="64"/>
      <c r="HV188" s="64"/>
      <c r="HW188" s="105"/>
      <c r="HX188" s="64"/>
      <c r="HY188" s="280">
        <f t="shared" si="223"/>
        <v>0</v>
      </c>
      <c r="HZ188" s="280">
        <f t="shared" si="224"/>
        <v>0</v>
      </c>
      <c r="IA188" s="280">
        <f t="shared" si="225"/>
        <v>0</v>
      </c>
      <c r="IB188" s="64"/>
      <c r="IC188" s="64"/>
    </row>
    <row r="189" spans="1:237" s="106" customFormat="1" ht="22.5" customHeight="1" x14ac:dyDescent="0.25">
      <c r="A189" s="368" t="s">
        <v>3339</v>
      </c>
      <c r="B189" s="369" t="s">
        <v>3340</v>
      </c>
      <c r="C189" s="375" t="s">
        <v>3193</v>
      </c>
      <c r="D189" s="371" t="s">
        <v>3341</v>
      </c>
      <c r="E189" s="371" t="s">
        <v>3342</v>
      </c>
      <c r="F189" s="376" t="s">
        <v>3181</v>
      </c>
      <c r="G189" s="376" t="s">
        <v>3182</v>
      </c>
      <c r="H189" s="373" t="s">
        <v>2834</v>
      </c>
      <c r="I189" s="374" t="s">
        <v>2834</v>
      </c>
      <c r="J189" s="421" t="s">
        <v>3183</v>
      </c>
      <c r="K189" s="423" t="s">
        <v>3187</v>
      </c>
      <c r="L189" s="329">
        <f>CONTINUA!BV189</f>
        <v>0</v>
      </c>
      <c r="M189" s="329">
        <f>CONTINUA!BW189</f>
        <v>0</v>
      </c>
      <c r="N189" s="895"/>
      <c r="O189" s="896" t="s">
        <v>3440</v>
      </c>
      <c r="P189" s="897">
        <v>0</v>
      </c>
      <c r="Q189" s="400"/>
      <c r="R189" s="401"/>
      <c r="S189" s="400"/>
      <c r="T189" s="401"/>
      <c r="U189" s="400"/>
      <c r="V189" s="401"/>
      <c r="W189" s="400"/>
      <c r="X189" s="401"/>
      <c r="Y189" s="400"/>
      <c r="Z189" s="401"/>
      <c r="AA189" s="400"/>
      <c r="AB189" s="401"/>
      <c r="AC189" s="400"/>
      <c r="AD189" s="401"/>
      <c r="AE189" s="400"/>
      <c r="AF189" s="401"/>
      <c r="AG189" s="400"/>
      <c r="AH189" s="401"/>
      <c r="AI189" s="400"/>
      <c r="AJ189" s="401"/>
      <c r="AK189" s="400"/>
      <c r="AL189" s="401"/>
      <c r="AM189" s="400"/>
      <c r="AN189" s="401"/>
      <c r="AO189" s="400"/>
      <c r="AP189" s="401"/>
      <c r="AQ189" s="400"/>
      <c r="AR189" s="401"/>
      <c r="AS189" s="400"/>
      <c r="AT189" s="401"/>
      <c r="AU189" s="400"/>
      <c r="AV189" s="401"/>
      <c r="AW189" s="400"/>
      <c r="AX189" s="401"/>
      <c r="AY189" s="400"/>
      <c r="AZ189" s="401"/>
      <c r="BA189" s="400"/>
      <c r="BB189" s="401"/>
      <c r="BC189" s="400"/>
      <c r="BD189" s="401"/>
      <c r="BE189" s="400"/>
      <c r="BF189" s="401"/>
      <c r="BG189" s="400"/>
      <c r="BH189" s="401"/>
      <c r="BI189" s="400"/>
      <c r="BJ189" s="401"/>
      <c r="BK189" s="400"/>
      <c r="BL189" s="401"/>
      <c r="BM189" s="400"/>
      <c r="BN189" s="401"/>
      <c r="BO189" s="400"/>
      <c r="BP189" s="401"/>
      <c r="BQ189" s="400"/>
      <c r="BR189" s="401"/>
      <c r="BS189" s="400"/>
      <c r="BT189" s="401"/>
      <c r="BU189" s="400"/>
      <c r="BV189" s="401"/>
      <c r="BW189" s="400"/>
      <c r="BX189" s="401"/>
      <c r="BY189" s="400"/>
      <c r="BZ189" s="401"/>
      <c r="CA189" s="400"/>
      <c r="CB189" s="401"/>
      <c r="CC189" s="400"/>
      <c r="CD189" s="401"/>
      <c r="CE189" s="400"/>
      <c r="CF189" s="401"/>
      <c r="CG189" s="400"/>
      <c r="CH189" s="401"/>
      <c r="CI189" s="400"/>
      <c r="CJ189" s="401"/>
      <c r="CK189" s="400"/>
      <c r="CL189" s="401"/>
      <c r="CM189" s="400"/>
      <c r="CN189" s="401"/>
      <c r="CO189" s="400"/>
      <c r="CP189" s="401"/>
      <c r="CQ189" s="400"/>
      <c r="CR189" s="401"/>
      <c r="CS189" s="400"/>
      <c r="CT189" s="401"/>
      <c r="CU189" s="400"/>
      <c r="CV189" s="401"/>
      <c r="CW189" s="400"/>
      <c r="CX189" s="401"/>
      <c r="CY189" s="400"/>
      <c r="CZ189" s="401"/>
      <c r="DA189" s="400"/>
      <c r="DB189" s="401"/>
      <c r="DC189" s="400"/>
      <c r="DD189" s="401"/>
      <c r="DE189" s="400"/>
      <c r="DF189" s="401"/>
      <c r="DG189" s="400"/>
      <c r="DH189" s="401"/>
      <c r="DI189" s="400"/>
      <c r="DJ189" s="401"/>
      <c r="DK189" s="400"/>
      <c r="DL189" s="401"/>
      <c r="DM189" s="400"/>
      <c r="DN189" s="401"/>
      <c r="DO189" s="400"/>
      <c r="DP189" s="401"/>
      <c r="DQ189" s="400"/>
      <c r="DR189" s="401"/>
      <c r="DS189" s="400"/>
      <c r="DT189" s="401"/>
      <c r="DU189" s="400"/>
      <c r="DV189" s="401"/>
      <c r="DW189" s="400"/>
      <c r="DX189" s="401"/>
      <c r="DY189" s="400"/>
      <c r="DZ189" s="401"/>
      <c r="EA189" s="400"/>
      <c r="EB189" s="401"/>
      <c r="EC189" s="400"/>
      <c r="ED189" s="401"/>
      <c r="EE189" s="400"/>
      <c r="EF189" s="401"/>
      <c r="EG189" s="400"/>
      <c r="EH189" s="401"/>
      <c r="EI189" s="400"/>
      <c r="EJ189" s="447"/>
      <c r="EK189" s="511"/>
      <c r="EL189" s="514"/>
      <c r="EM189" s="448"/>
      <c r="EN189" s="344"/>
      <c r="EO189" s="345"/>
      <c r="EP189" s="171">
        <f t="shared" si="168"/>
        <v>0</v>
      </c>
      <c r="EQ189" s="171">
        <f t="shared" si="169"/>
        <v>0</v>
      </c>
      <c r="ER189" s="171">
        <f t="shared" si="170"/>
        <v>0</v>
      </c>
      <c r="ES189" s="171">
        <f t="shared" si="171"/>
        <v>0</v>
      </c>
      <c r="ET189" s="171">
        <f t="shared" si="172"/>
        <v>0</v>
      </c>
      <c r="EU189" s="171">
        <f t="shared" si="173"/>
        <v>0</v>
      </c>
      <c r="EV189" s="172">
        <f t="shared" si="174"/>
        <v>0</v>
      </c>
      <c r="EW189" s="127"/>
      <c r="EX189" s="248">
        <f t="shared" si="221"/>
        <v>0</v>
      </c>
      <c r="EY189" s="174">
        <f>(L189*regular)+(M189*Cadeirantee)</f>
        <v>0</v>
      </c>
      <c r="EZ189" s="249">
        <f>SUMIF(FG189:GJ189,"&gt;0")</f>
        <v>0</v>
      </c>
      <c r="FA189" s="249">
        <f>SUMIF(FG189:GJ189,"&lt;0")+SUMIF(GN189:HP189,"&lt;0")</f>
        <v>0</v>
      </c>
      <c r="FB189" s="174">
        <v>0</v>
      </c>
      <c r="FC189" s="126">
        <f>N189*km*'VALORES TABELA'!$B$13</f>
        <v>0</v>
      </c>
      <c r="FD189" s="250">
        <f t="shared" si="222"/>
        <v>0</v>
      </c>
      <c r="FE189" s="105"/>
      <c r="FF189" s="118"/>
      <c r="FG189" s="118"/>
      <c r="FH189" s="118"/>
      <c r="FI189" s="118"/>
      <c r="FJ189" s="118"/>
      <c r="FK189" s="118"/>
      <c r="FL189" s="118"/>
      <c r="FM189" s="118"/>
      <c r="FN189" s="118"/>
      <c r="FO189" s="118"/>
      <c r="FP189" s="118"/>
      <c r="FQ189" s="118"/>
      <c r="FR189" s="118"/>
      <c r="FS189" s="118"/>
      <c r="FT189" s="118"/>
      <c r="FU189" s="118"/>
      <c r="FV189" s="118"/>
      <c r="FW189" s="118"/>
      <c r="FX189" s="118"/>
      <c r="FY189" s="118"/>
      <c r="FZ189" s="118"/>
      <c r="GA189" s="118"/>
      <c r="GB189" s="118"/>
      <c r="GC189" s="118"/>
      <c r="GD189" s="118"/>
      <c r="GE189" s="118"/>
      <c r="GF189" s="118"/>
      <c r="GG189" s="118"/>
      <c r="GH189" s="118"/>
      <c r="GI189" s="118"/>
      <c r="GJ189" s="118"/>
      <c r="GK189" s="252"/>
      <c r="GL189" s="103">
        <f t="shared" si="175"/>
        <v>0</v>
      </c>
      <c r="GM189" s="124"/>
      <c r="GN189" s="104"/>
      <c r="GO189" s="104"/>
      <c r="GP189" s="104"/>
      <c r="GQ189" s="104"/>
      <c r="GR189" s="104"/>
      <c r="GS189" s="104"/>
      <c r="GT189" s="104"/>
      <c r="GU189" s="104"/>
      <c r="GV189" s="104"/>
      <c r="GW189" s="104"/>
      <c r="GX189" s="104"/>
      <c r="GY189" s="104"/>
      <c r="GZ189" s="104"/>
      <c r="HA189" s="104"/>
      <c r="HB189" s="104"/>
      <c r="HC189" s="104"/>
      <c r="HD189" s="104"/>
      <c r="HE189" s="104"/>
      <c r="HF189" s="104"/>
      <c r="HG189" s="104"/>
      <c r="HH189" s="104"/>
      <c r="HI189" s="104"/>
      <c r="HJ189" s="104"/>
      <c r="HK189" s="104"/>
      <c r="HL189" s="104"/>
      <c r="HM189" s="104"/>
      <c r="HN189" s="104"/>
      <c r="HO189" s="104"/>
      <c r="HP189" s="104"/>
      <c r="HQ189" s="64"/>
      <c r="HR189" s="65"/>
      <c r="HS189" s="65"/>
      <c r="HT189" s="65"/>
      <c r="HU189" s="65"/>
      <c r="HV189" s="65"/>
      <c r="HW189" s="105"/>
      <c r="HX189" s="65"/>
      <c r="HY189" s="280">
        <f t="shared" si="223"/>
        <v>0</v>
      </c>
      <c r="HZ189" s="280">
        <f t="shared" si="224"/>
        <v>0</v>
      </c>
      <c r="IA189" s="280">
        <f t="shared" si="225"/>
        <v>0</v>
      </c>
      <c r="IB189" s="65"/>
      <c r="IC189" s="65"/>
    </row>
    <row r="190" spans="1:237" s="106" customFormat="1" ht="22.5" customHeight="1" thickBot="1" x14ac:dyDescent="0.3">
      <c r="A190" s="377" t="s">
        <v>3339</v>
      </c>
      <c r="B190" s="378" t="s">
        <v>3340</v>
      </c>
      <c r="C190" s="379" t="s">
        <v>3193</v>
      </c>
      <c r="D190" s="380" t="s">
        <v>3341</v>
      </c>
      <c r="E190" s="380" t="s">
        <v>3342</v>
      </c>
      <c r="F190" s="381" t="s">
        <v>3181</v>
      </c>
      <c r="G190" s="381" t="s">
        <v>3182</v>
      </c>
      <c r="H190" s="382" t="s">
        <v>2834</v>
      </c>
      <c r="I190" s="383" t="s">
        <v>2834</v>
      </c>
      <c r="J190" s="421" t="s">
        <v>3183</v>
      </c>
      <c r="K190" s="424" t="s">
        <v>60</v>
      </c>
      <c r="L190" s="329">
        <f>CONTINUA!BV190</f>
        <v>0</v>
      </c>
      <c r="M190" s="329">
        <f>CONTINUA!BW190</f>
        <v>0</v>
      </c>
      <c r="N190" s="895"/>
      <c r="O190" s="896" t="s">
        <v>3440</v>
      </c>
      <c r="P190" s="897">
        <v>0</v>
      </c>
      <c r="Q190" s="400"/>
      <c r="R190" s="401"/>
      <c r="S190" s="400"/>
      <c r="T190" s="401"/>
      <c r="U190" s="400"/>
      <c r="V190" s="401"/>
      <c r="W190" s="400"/>
      <c r="X190" s="401"/>
      <c r="Y190" s="400"/>
      <c r="Z190" s="401"/>
      <c r="AA190" s="400"/>
      <c r="AB190" s="401"/>
      <c r="AC190" s="400"/>
      <c r="AD190" s="401"/>
      <c r="AE190" s="400"/>
      <c r="AF190" s="401"/>
      <c r="AG190" s="400"/>
      <c r="AH190" s="401"/>
      <c r="AI190" s="400"/>
      <c r="AJ190" s="401"/>
      <c r="AK190" s="400"/>
      <c r="AL190" s="401"/>
      <c r="AM190" s="400"/>
      <c r="AN190" s="401"/>
      <c r="AO190" s="400"/>
      <c r="AP190" s="401"/>
      <c r="AQ190" s="400"/>
      <c r="AR190" s="401"/>
      <c r="AS190" s="400"/>
      <c r="AT190" s="401"/>
      <c r="AU190" s="400"/>
      <c r="AV190" s="401"/>
      <c r="AW190" s="400"/>
      <c r="AX190" s="401"/>
      <c r="AY190" s="400"/>
      <c r="AZ190" s="401"/>
      <c r="BA190" s="400"/>
      <c r="BB190" s="401"/>
      <c r="BC190" s="400"/>
      <c r="BD190" s="401"/>
      <c r="BE190" s="400"/>
      <c r="BF190" s="401"/>
      <c r="BG190" s="400"/>
      <c r="BH190" s="401"/>
      <c r="BI190" s="400"/>
      <c r="BJ190" s="401"/>
      <c r="BK190" s="400"/>
      <c r="BL190" s="401"/>
      <c r="BM190" s="400"/>
      <c r="BN190" s="401"/>
      <c r="BO190" s="400"/>
      <c r="BP190" s="401"/>
      <c r="BQ190" s="400"/>
      <c r="BR190" s="401"/>
      <c r="BS190" s="400"/>
      <c r="BT190" s="401"/>
      <c r="BU190" s="400"/>
      <c r="BV190" s="401"/>
      <c r="BW190" s="400"/>
      <c r="BX190" s="401"/>
      <c r="BY190" s="400"/>
      <c r="BZ190" s="401"/>
      <c r="CA190" s="400"/>
      <c r="CB190" s="401"/>
      <c r="CC190" s="400"/>
      <c r="CD190" s="401"/>
      <c r="CE190" s="400"/>
      <c r="CF190" s="401"/>
      <c r="CG190" s="400"/>
      <c r="CH190" s="401"/>
      <c r="CI190" s="400"/>
      <c r="CJ190" s="401"/>
      <c r="CK190" s="400"/>
      <c r="CL190" s="401"/>
      <c r="CM190" s="400"/>
      <c r="CN190" s="401"/>
      <c r="CO190" s="400"/>
      <c r="CP190" s="401"/>
      <c r="CQ190" s="400"/>
      <c r="CR190" s="401"/>
      <c r="CS190" s="400"/>
      <c r="CT190" s="401"/>
      <c r="CU190" s="400"/>
      <c r="CV190" s="401"/>
      <c r="CW190" s="400"/>
      <c r="CX190" s="401"/>
      <c r="CY190" s="400"/>
      <c r="CZ190" s="401"/>
      <c r="DA190" s="400"/>
      <c r="DB190" s="401"/>
      <c r="DC190" s="400"/>
      <c r="DD190" s="401"/>
      <c r="DE190" s="400"/>
      <c r="DF190" s="401"/>
      <c r="DG190" s="400"/>
      <c r="DH190" s="401"/>
      <c r="DI190" s="400"/>
      <c r="DJ190" s="401"/>
      <c r="DK190" s="400"/>
      <c r="DL190" s="401"/>
      <c r="DM190" s="400"/>
      <c r="DN190" s="401"/>
      <c r="DO190" s="400"/>
      <c r="DP190" s="401"/>
      <c r="DQ190" s="400"/>
      <c r="DR190" s="401"/>
      <c r="DS190" s="400"/>
      <c r="DT190" s="401"/>
      <c r="DU190" s="400"/>
      <c r="DV190" s="401"/>
      <c r="DW190" s="400"/>
      <c r="DX190" s="401"/>
      <c r="DY190" s="400"/>
      <c r="DZ190" s="401"/>
      <c r="EA190" s="400"/>
      <c r="EB190" s="401"/>
      <c r="EC190" s="400"/>
      <c r="ED190" s="401"/>
      <c r="EE190" s="400"/>
      <c r="EF190" s="401"/>
      <c r="EG190" s="400"/>
      <c r="EH190" s="401"/>
      <c r="EI190" s="400"/>
      <c r="EJ190" s="447"/>
      <c r="EK190" s="512"/>
      <c r="EL190" s="515"/>
      <c r="EM190" s="450"/>
      <c r="EN190" s="348"/>
      <c r="EO190" s="348"/>
      <c r="EP190" s="179">
        <f t="shared" si="168"/>
        <v>0</v>
      </c>
      <c r="EQ190" s="179">
        <f t="shared" si="169"/>
        <v>0</v>
      </c>
      <c r="ER190" s="179">
        <f t="shared" si="170"/>
        <v>0</v>
      </c>
      <c r="ES190" s="179">
        <f t="shared" si="171"/>
        <v>0</v>
      </c>
      <c r="ET190" s="179">
        <f t="shared" si="172"/>
        <v>0</v>
      </c>
      <c r="EU190" s="179">
        <f t="shared" si="173"/>
        <v>0</v>
      </c>
      <c r="EV190" s="172">
        <f t="shared" si="174"/>
        <v>0</v>
      </c>
      <c r="EW190" s="253"/>
      <c r="EX190" s="254">
        <v>0</v>
      </c>
      <c r="EY190" s="180">
        <v>0</v>
      </c>
      <c r="EZ190" s="255">
        <v>0</v>
      </c>
      <c r="FA190" s="255">
        <v>0</v>
      </c>
      <c r="FB190" s="180">
        <f>SUM(FF190:GI190)/2</f>
        <v>0</v>
      </c>
      <c r="FC190" s="256">
        <f>N190*km*'VALORES TABELA'!$B$13</f>
        <v>0</v>
      </c>
      <c r="FD190" s="250">
        <f t="shared" si="222"/>
        <v>0</v>
      </c>
      <c r="FE190" s="257"/>
      <c r="FF190" s="181">
        <f>((Q190+S190)*Percapita)+((R190+T190)*Cadeirante)</f>
        <v>0</v>
      </c>
      <c r="FG190" s="181">
        <f>((U190+W190)*Percapita/30*FG$4)+((V190+X190)*Cadeirante/30*FG$4)</f>
        <v>0</v>
      </c>
      <c r="FH190" s="181">
        <f>((Y190+AA190)*Percapita/30*FH$4)+((Z190+AB190)*Cadeirante/30*FH$4)</f>
        <v>0</v>
      </c>
      <c r="FI190" s="181">
        <f>((AC190+AE190)*Percapita/30*FI$4)+((AD190+AF190)*Cadeirante/30*FI$4)</f>
        <v>0</v>
      </c>
      <c r="FJ190" s="181">
        <f>((AG190+AI190)*Percapita/30*FJ$4)+((AH190+AJ190)*Cadeirante/30*FJ$4)</f>
        <v>0</v>
      </c>
      <c r="FK190" s="181">
        <f>((AK190+AM190)*Percapita/30*FK$4)+((AL190+AN190)*Cadeirante/30*FK$4)</f>
        <v>0</v>
      </c>
      <c r="FL190" s="181">
        <f>((AO190+AQ190)*Percapita/30*FL$4)+((AP190+AR190)*Cadeirante/30*FL$4)</f>
        <v>0</v>
      </c>
      <c r="FM190" s="181">
        <f>((AS190+AU190)*Percapita/30*FM$4)+((AT190+AV190)*Cadeirante/30*FM$4)</f>
        <v>0</v>
      </c>
      <c r="FN190" s="181">
        <f>((AW190+AY190)*Percapita/30*FN$4)+((AX190+AZ190)*Cadeirante/30*FN$4)</f>
        <v>0</v>
      </c>
      <c r="FO190" s="181">
        <f>((BA190+BC190)*Percapita/30*FO$4)+((BB190+BD190)*Cadeirante/30*FO$4)</f>
        <v>0</v>
      </c>
      <c r="FP190" s="181">
        <f>((BE190+BG190)*Percapita/30*FP$4)+((BF190+BH190)*Cadeirante/30*FP$4)</f>
        <v>0</v>
      </c>
      <c r="FQ190" s="181">
        <f>((BI190+BK190)*Percapita/30*FQ$4)+((BJ190+BL190)*Cadeirante/30*FQ$4)</f>
        <v>0</v>
      </c>
      <c r="FR190" s="181">
        <f>((BM190+BO190)*Percapita/30*FR$4)+((BN190+BP190)*Cadeirante/30*FR$4)</f>
        <v>0</v>
      </c>
      <c r="FS190" s="181">
        <f>((BQ190+BS190)*Percapita/30*FS$4)+((BR190+BT190)*Cadeirante/30*FS$4)</f>
        <v>0</v>
      </c>
      <c r="FT190" s="181">
        <f>((BU190+BW190)*Percapita/30*FT$4)+((BV190+BX190)*Cadeirante/30*FT$4)</f>
        <v>0</v>
      </c>
      <c r="FU190" s="181">
        <f>((BY190+CA190)*Percapita/30*FU$4)+((BZ190+CB190)*Cadeirante/30*FU$4)</f>
        <v>0</v>
      </c>
      <c r="FV190" s="181">
        <f>((CC190+CE190)*Percapita/30*FV$4)+((CD190+CF190)*Cadeirante/30*FV$4)</f>
        <v>0</v>
      </c>
      <c r="FW190" s="181">
        <f>((CG190+CI190)*Percapita/30*FW$4)+((CI190+CK190)*Cadeirante/30*FW$4)</f>
        <v>0</v>
      </c>
      <c r="FX190" s="181">
        <f>((CK190+CM190)*Percapita/30*FX$4)+((CL190+CN190)*Cadeirante/30*FX$4)</f>
        <v>0</v>
      </c>
      <c r="FY190" s="181">
        <f>((CO190+CQ190)*Percapita/30*FY$4)+((CP190+CR190)*Cadeirante/30*FY$4)</f>
        <v>0</v>
      </c>
      <c r="FZ190" s="181">
        <f>((CS190+CU190)*Percapita/30*FZ$4)+((CT190+CV190)*Cadeirante/30*FZ$4)</f>
        <v>0</v>
      </c>
      <c r="GA190" s="181">
        <f>((CW190+CY190)*Percapita/30*GA$4)+((CX190+CZ190)*Cadeirante/30*GA$4)</f>
        <v>0</v>
      </c>
      <c r="GB190" s="181">
        <f>((DA190+DC190)*Percapita/30*GB$4)+((DB190+DD190)*Cadeirante/30*GB$4)</f>
        <v>0</v>
      </c>
      <c r="GC190" s="181">
        <f>((DE190+DG190)*Percapita/30*GC$4)+((DF190+DH190)*Cadeirante/30*GC$4)</f>
        <v>0</v>
      </c>
      <c r="GD190" s="181">
        <f>((DI190+DK190)*Percapita/30*GD$4)+((DJ190+DL190)*Cadeirante/30*GD$4)</f>
        <v>0</v>
      </c>
      <c r="GE190" s="181">
        <f>((DM190+DO190)*Percapita/30*GE$4)+((DN190+DP190)*Cadeirante/30*GE$4)</f>
        <v>0</v>
      </c>
      <c r="GF190" s="181">
        <f>((DQ190+DS190)*Percapita/30*GF$4)+((DR190+DT190)*Cadeirante/30*GF$4)</f>
        <v>0</v>
      </c>
      <c r="GG190" s="181">
        <f>((DU190+DW190)*Percapita/30*GG$4)+((DV190+DX190)*Cadeirante/30*GG$4)</f>
        <v>0</v>
      </c>
      <c r="GH190" s="181">
        <f>((DY190+EA190)*Percapita/30*GH$4)+((DZ190+EB190)*Cadeirante/30*GH$4)</f>
        <v>0</v>
      </c>
      <c r="GI190" s="181">
        <f>((EC190+EE190)*Percapita/30*GI$4)+((ED190+EF190)*Cadeirante/30*GI$4)</f>
        <v>0</v>
      </c>
      <c r="GJ190" s="181">
        <f>((EG190+EI190)*Percapita)+((EH190+EJ190)*Cadeirante)</f>
        <v>0</v>
      </c>
      <c r="GK190" s="258"/>
      <c r="GL190" s="103">
        <f t="shared" si="175"/>
        <v>0</v>
      </c>
      <c r="GM190" s="124"/>
      <c r="GN190" s="182"/>
      <c r="GO190" s="182"/>
      <c r="GP190" s="182"/>
      <c r="GQ190" s="182"/>
      <c r="GR190" s="182"/>
      <c r="GS190" s="182"/>
      <c r="GT190" s="182"/>
      <c r="GU190" s="182"/>
      <c r="GV190" s="182"/>
      <c r="GW190" s="182"/>
      <c r="GX190" s="182"/>
      <c r="GY190" s="182"/>
      <c r="GZ190" s="182"/>
      <c r="HA190" s="182"/>
      <c r="HB190" s="182"/>
      <c r="HC190" s="182"/>
      <c r="HD190" s="182"/>
      <c r="HE190" s="182"/>
      <c r="HF190" s="182"/>
      <c r="HG190" s="182"/>
      <c r="HH190" s="182"/>
      <c r="HI190" s="182"/>
      <c r="HJ190" s="182"/>
      <c r="HK190" s="182"/>
      <c r="HL190" s="182"/>
      <c r="HM190" s="182"/>
      <c r="HN190" s="182"/>
      <c r="HO190" s="182"/>
      <c r="HP190" s="259"/>
      <c r="HQ190" s="64"/>
      <c r="HW190" s="257"/>
      <c r="HY190" s="280">
        <f t="shared" si="223"/>
        <v>0</v>
      </c>
      <c r="HZ190" s="280">
        <f t="shared" si="224"/>
        <v>0</v>
      </c>
      <c r="IA190" s="280">
        <f t="shared" si="225"/>
        <v>0</v>
      </c>
    </row>
    <row r="191" spans="1:237" s="106" customFormat="1" ht="22.5" customHeight="1" x14ac:dyDescent="0.25">
      <c r="A191" t="s">
        <v>3343</v>
      </c>
      <c r="B191" s="522" t="s">
        <v>3344</v>
      </c>
      <c r="C191" s="523">
        <v>1</v>
      </c>
      <c r="D191" s="524" t="s">
        <v>3345</v>
      </c>
      <c r="E191" s="524" t="s">
        <v>3346</v>
      </c>
      <c r="F191" s="525" t="s">
        <v>3181</v>
      </c>
      <c r="G191" s="525" t="s">
        <v>3182</v>
      </c>
      <c r="H191" s="350" t="s">
        <v>2837</v>
      </c>
      <c r="I191" s="351" t="s">
        <v>2837</v>
      </c>
      <c r="J191" s="409" t="s">
        <v>3183</v>
      </c>
      <c r="K191" s="410" t="s">
        <v>3184</v>
      </c>
      <c r="L191" s="329">
        <f>CONTINUA!BV191</f>
        <v>0</v>
      </c>
      <c r="M191" s="329">
        <f>CONTINUA!BW191</f>
        <v>0</v>
      </c>
      <c r="N191" s="895"/>
      <c r="O191" s="896" t="s">
        <v>3441</v>
      </c>
      <c r="P191" s="897">
        <v>0</v>
      </c>
      <c r="Q191" s="400"/>
      <c r="R191" s="401"/>
      <c r="S191" s="400"/>
      <c r="T191" s="401"/>
      <c r="U191" s="400"/>
      <c r="V191" s="401"/>
      <c r="W191" s="400"/>
      <c r="X191" s="401"/>
      <c r="Y191" s="400"/>
      <c r="Z191" s="401"/>
      <c r="AA191" s="400"/>
      <c r="AB191" s="401"/>
      <c r="AC191" s="400"/>
      <c r="AD191" s="401"/>
      <c r="AE191" s="400"/>
      <c r="AF191" s="401"/>
      <c r="AG191" s="400"/>
      <c r="AH191" s="401"/>
      <c r="AI191" s="400"/>
      <c r="AJ191" s="401"/>
      <c r="AK191" s="400"/>
      <c r="AL191" s="401"/>
      <c r="AM191" s="400"/>
      <c r="AN191" s="401"/>
      <c r="AO191" s="400"/>
      <c r="AP191" s="401"/>
      <c r="AQ191" s="400"/>
      <c r="AR191" s="401"/>
      <c r="AS191" s="400"/>
      <c r="AT191" s="401"/>
      <c r="AU191" s="400"/>
      <c r="AV191" s="401"/>
      <c r="AW191" s="400"/>
      <c r="AX191" s="401"/>
      <c r="AY191" s="400"/>
      <c r="AZ191" s="401"/>
      <c r="BA191" s="400"/>
      <c r="BB191" s="401"/>
      <c r="BC191" s="400"/>
      <c r="BD191" s="401"/>
      <c r="BE191" s="400"/>
      <c r="BF191" s="401"/>
      <c r="BG191" s="400"/>
      <c r="BH191" s="401"/>
      <c r="BI191" s="400"/>
      <c r="BJ191" s="401"/>
      <c r="BK191" s="400"/>
      <c r="BL191" s="401"/>
      <c r="BM191" s="400"/>
      <c r="BN191" s="401"/>
      <c r="BO191" s="400"/>
      <c r="BP191" s="401"/>
      <c r="BQ191" s="400"/>
      <c r="BR191" s="401"/>
      <c r="BS191" s="400"/>
      <c r="BT191" s="401"/>
      <c r="BU191" s="400"/>
      <c r="BV191" s="401"/>
      <c r="BW191" s="400"/>
      <c r="BX191" s="401"/>
      <c r="BY191" s="400"/>
      <c r="BZ191" s="401"/>
      <c r="CA191" s="400"/>
      <c r="CB191" s="401"/>
      <c r="CC191" s="400"/>
      <c r="CD191" s="401"/>
      <c r="CE191" s="400"/>
      <c r="CF191" s="401"/>
      <c r="CG191" s="400"/>
      <c r="CH191" s="401"/>
      <c r="CI191" s="400"/>
      <c r="CJ191" s="401"/>
      <c r="CK191" s="400"/>
      <c r="CL191" s="401"/>
      <c r="CM191" s="400"/>
      <c r="CN191" s="401"/>
      <c r="CO191" s="400"/>
      <c r="CP191" s="401"/>
      <c r="CQ191" s="400"/>
      <c r="CR191" s="401"/>
      <c r="CS191" s="400"/>
      <c r="CT191" s="401"/>
      <c r="CU191" s="400"/>
      <c r="CV191" s="401"/>
      <c r="CW191" s="400"/>
      <c r="CX191" s="401"/>
      <c r="CY191" s="400"/>
      <c r="CZ191" s="401"/>
      <c r="DA191" s="400"/>
      <c r="DB191" s="401"/>
      <c r="DC191" s="400"/>
      <c r="DD191" s="401"/>
      <c r="DE191" s="400"/>
      <c r="DF191" s="401"/>
      <c r="DG191" s="400"/>
      <c r="DH191" s="401"/>
      <c r="DI191" s="400"/>
      <c r="DJ191" s="401"/>
      <c r="DK191" s="400"/>
      <c r="DL191" s="401"/>
      <c r="DM191" s="400"/>
      <c r="DN191" s="401"/>
      <c r="DO191" s="400"/>
      <c r="DP191" s="401"/>
      <c r="DQ191" s="400"/>
      <c r="DR191" s="401"/>
      <c r="DS191" s="400"/>
      <c r="DT191" s="401"/>
      <c r="DU191" s="400"/>
      <c r="DV191" s="401"/>
      <c r="DW191" s="400"/>
      <c r="DX191" s="401"/>
      <c r="DY191" s="400"/>
      <c r="DZ191" s="401"/>
      <c r="EA191" s="400"/>
      <c r="EB191" s="401"/>
      <c r="EC191" s="400"/>
      <c r="ED191" s="401"/>
      <c r="EE191" s="400"/>
      <c r="EF191" s="401"/>
      <c r="EG191" s="400"/>
      <c r="EH191" s="401"/>
      <c r="EI191" s="400"/>
      <c r="EJ191" s="447"/>
      <c r="EK191" s="510"/>
      <c r="EL191" s="513"/>
      <c r="EM191" s="520"/>
      <c r="EN191" s="520"/>
      <c r="EO191" s="520"/>
      <c r="EP191" s="171">
        <f t="shared" si="168"/>
        <v>0</v>
      </c>
      <c r="EQ191" s="171">
        <f t="shared" si="169"/>
        <v>0</v>
      </c>
      <c r="ER191" s="171">
        <f t="shared" si="170"/>
        <v>0</v>
      </c>
      <c r="ES191" s="171">
        <f t="shared" si="171"/>
        <v>0</v>
      </c>
      <c r="ET191" s="171">
        <f t="shared" si="172"/>
        <v>0</v>
      </c>
      <c r="EU191" s="171">
        <f t="shared" si="173"/>
        <v>0</v>
      </c>
      <c r="EV191" s="172">
        <f t="shared" si="174"/>
        <v>0</v>
      </c>
      <c r="EW191" s="367">
        <f>IF(C191=4,IF(MAX(Q191:EJ193)&gt;0,(Especiall/30*(IF(($G191-$F191)=($G$5-$F$5),30,IF(DAY($G191)=31,($G191-$F191),($G191-$F191)+1)))),0),0)</f>
        <v>0</v>
      </c>
      <c r="EX191" s="248">
        <f t="shared" ref="EX191:EX194" si="226">FF191</f>
        <v>12500.51</v>
      </c>
      <c r="EY191" s="174">
        <f>(L191*regular)+(M191*Cadeirantee)</f>
        <v>0</v>
      </c>
      <c r="EZ191" s="249">
        <f>SUMIF(FG191:GJ191,"&gt;0")</f>
        <v>0</v>
      </c>
      <c r="FA191" s="249">
        <f>SUMIF(FG191:GJ191,"&lt;0")+SUMIF(GN191:HP191,"&lt;0")</f>
        <v>0</v>
      </c>
      <c r="FB191" s="174">
        <v>0</v>
      </c>
      <c r="FC191" s="175">
        <f>N191*km*'VALORES TABELA'!$B$13</f>
        <v>0</v>
      </c>
      <c r="FD191" s="250">
        <f>GL191</f>
        <v>0</v>
      </c>
      <c r="FE191" s="176">
        <f>(EW191+EW192+EW193+EW194+EX191+EX192+EX193+EX194+EY191+EY192+EY193+EY194+EY195+EZ191+EZ192+EZ193+EZ194+FA191+FA192+FA193+FA194+FC191+FC192+FC193+FC194+HY191-HZ191-IA191+FD191+FD192+FD193+FD194+FB195)</f>
        <v>12500.51</v>
      </c>
      <c r="FF191" s="177">
        <f>IF(C191=4,SUM(Q191+Q192+Q193+S191+S192+S193)*Percapita/30*FF$4+(R191+R192+R193+T191+T192+T193)*Cadeirante/30*FF$4,IF(C191=3,IF(Q194+S194=10,Fixo/30*FF$4+(Q191+Q192+Q193+S191+S192+S193)*Percapita/30*FF$4+(R194+T194)*Cadeirante/30*FF$4,IF(Q194+S194&lt;=9,(Q194+S194)*Crechee/30*FF$4)+(R194+T194)*Cadeirante/30*FF$4+(Q191+Q192+Q193+S191+S192+S193)*Percapita/30*FF$4)+IF(Q194+S194&gt;=11,Fixo/30*FF$4+(Q194+S194-10)*Crechee/30*FF$4,0),IF(C191=2,IF(R191+R192+R193+R194+T191+T192+T193+T194=1,Cadeirante/30*FF$4,IF(R191+R192+R193+R194+T191+T192+T193+T194=2,Fixo/30*FF$4,IF(R191+R192+R193+R194+T191+T192+T193+T194&gt;2,Fixo/30*FF$4+(R191+R192+R193+R194+T191+T192+T193+T194-2)*Cadeirante/30*FF$4)))+(Q191+Q192+Q193+S191+S192+S193)*Percapita/30*FF$4+(Q194+S194)*Crechee/30*FF$4,IF(C191=1,IF(Q191+Q192+Q193+R191+R192+R193+S191+S192+S193+T191+T192+T193&lt;=15,(Q191+Q192+Q193+S191+S192+S193)*Percapita/30*FF$4,IF(Q191+Q192+Q193+R191+R192+R193+S191+S192+S193+T191+T192+T193&gt;=16,Fixo/30*FF$4+(Q191+Q192+Q193+R191+R192+R193+S191+S192+S193+T191+T192-16)*Percapita/30*FF$4))))))</f>
        <v>12500.51</v>
      </c>
      <c r="FG191" s="177">
        <f>IF(C191=4,SUM(U191+U192+U193+W191+W192+W193)*Percapita/30*FG$4+(V191+V192+V193+X191+X192+X193)*Cadeirante/30*FG$4,IF(C191=3,IF(U194+W194=10,Fixo/30*FG$4+(U191+U192+U193+W191+W192+W193)*Percapita/30*FG$4+(V194+X194)*Cadeirante/30*FG$4,IF(U194+W194&lt;=9,(U194+W194)*Crechee/30*FG$4)+(V194+X194)*Cadeirante/30*FG$4+(U191+U192+U193+W191+W192+W193)*Percapita/30*FG$4)+IF(U194+W194&gt;=11,Fixo/30*FG$4+(U194+W194-10)*Crechee/30*FG$4,0),IF(C191=2,IF(V191+V192+V193+V194+X191+X192+X193+X194=1,Cadeirante/30*FG$4,IF(V191+V192+V193+V194+X191+X192+X193+X194=2,Fixo/30*FG$4,IF(V191+V192+V193+V194+X191+X192+X193+X194&gt;2,Fixo/30*FG$4+(V191+V192+V193+V194+X191+X192+X193+X194-2)*Cadeirante/30*FG$4)))+(U191+U192+U193+W191+W192+W193)*Percapita/30*FG$4+(U194+W194)*Crechee/30*FG$4,IF(C191=1,IF(U191+U192+U193+V191+V192+V193+W191+W192+W193+X191+X192+X193&lt;=15,(U191+U192+U193+W191+W192+W193)*Percapita/30*FG$4,IF(U191+U192+U193+V191+V192+V193+W191+W192+W193+X191+X192+X193&gt;=16,Fixo/30*FG$4+(U191+U192+U193+V191+V192+V193+W191+W192+W193+X191+X192-16)*Percapita/30*FG$4))))))</f>
        <v>0</v>
      </c>
      <c r="FH191" s="177">
        <f>IF(C191=4,SUM(Y191+Y192+Y193+AA191+AA192+AA193)*Percapita/30*FH$4+(Z191+Z192+Z193+AB191+AB192+AB193)*Cadeirante/30*FH$4,IF(C191=3,IF(Y194+AA194=10,Fixo/30*FH$4+(Y191+Y192+Y193+AA191+AA192+AA193)*Percapita/30*FH$4+(Z194+AB194)*Cadeirante/30*FH$4,IF(Y194+AA194&lt;=9,(Y194+AA194)*Crechee/30*FH$4)+(Z194+AB194)*Cadeirante/30*FH$4+(Y191+Y192+Y193+AA191+AA192+AA193)*Percapita/30*FH$4)+IF(Y194+AA194&gt;=11,Fixo/30*FH$4+(Y194+AA194-10)*Crechee/30*FH$4,0),IF(C191=2,IF(Z191+Z192+Z193+Z194+AB191+AB192+AB193+AB194=1,Cadeirante/30*FH$4,IF(Z191+Z192+Z193+Z194+AB191+AB192+AB193+AB194=2,Fixo/30*FH$4,IF(Z191+Z192+Z193+Z194+AB191+AB192+AB193+AB194&gt;2,Fixo/30*FH$4+(Z191+Z192+Z193+Z194+AB191+AB192+AB193+AB194-2)*Cadeirante/30*FH$4)))+(Y191+Y192+Y193+AA191+AA192+AA193)*Percapita/30*FH$4+(Y194+AA194)*Crechee/30*FH$4,IF(C191=1,IF(Y191+Y192+Y193+Z191+Z192+Z193+AA191+AA192+AA193+AB191+AB192+AB193&lt;=15,(Y191+Y192+Y193+AA191+AA192+AA193)*Percapita/30*FH$4,IF(Y191+Y192+Y193+Z191+Z192+Z193+AA191+AA192+AA193+AB191+AB192+AB193&gt;=16,Fixo/30*FH$4+(Y191+Y192+Y193+Z191+Z192+Z193+AA191+AA192+AA193+AB191+AB192-16)*Percapita/30*FH$4))))))</f>
        <v>0</v>
      </c>
      <c r="FI191" s="177">
        <f>IF(C191=4,SUM(AC191+AC192+AC193+AE191+AE192+AE193)*Percapita/30*FI$4+(AD191+AD192+AD193+AF191+AF192+AF193)*Cadeirante/30*FI$4,IF(C191=3,IF(AC194+AE194=10,Fixo/30*FI$4+(AC191+AC192+AC193+AE191+AE192+AE193)*Percapita/30*FI$4+(AD194+AF194)*Cadeirante/30*FI$4,IF(AC194+AE194&lt;=9,(AC194+AE194)*Crechee/30*FI$4)+(AD194+AF194)*Cadeirante/30*FI$4+(AC191+AC192+AC193+AE191+AE192+AE193)*Percapita/30*FI$4)+IF(AC194+AE194&gt;=11,Fixo/30*FI$4+(AC194+AE194-10)*Crechee/30*FI$4,0),IF(C191=2,IF(AD191+AD192+AD193+AD194+AF191+AF192+AF193+AF194=1,Cadeirante/30*FI$4,IF(AD191+AD192+AD193+AD194+AF191+AF192+AF193+AF194=2,Fixo/30*FI$4,IF(AD191+AD192+AD193+AD194+AF191+AF192+AF193+AF194&gt;2,Fixo/30*FI$4+(AD191+AD192+AD193+AD194+AF191+AF192+AF193+AF194-2)*Cadeirante/30*FI$4)))+(AC191+AC192+AC193+AE191+AE192+AE193)*Percapita/30*FI$4+(AC194+AE194)*Crechee/30*FI$4,IF(C191=1,IF(AC191+AC192+AC193+AD191+AD192+AD193+AE191+AE192+AE193+AF191+AF192+AF193&lt;=15,(AC191+AC192+AC193+AE191+AE192+AE193)*Percapita/30*FI$4,IF(AC191+AC192+AC193+AD191+AD192+AD193+AE191+AE192+AE193+AF191+AF192+AF193&gt;=16,Fixo/30*FI$4+(AC191+AC192+AC193+AD191+AD192+AD193+AE191+AE192+AE193+AF191+AF192-16)*Percapita/30*FI$4))))))</f>
        <v>0</v>
      </c>
      <c r="FJ191" s="177">
        <f>IF(C191=4,SUM(AG191+AG192+AG193+AI191+AI192+AI193)*Percapita/30*FJ$4+(AH191+AH192+AH193+AJ191+AJ192+AJ193)*Cadeirante/30*FJ$4,IF(C191=3,IF(AG194+AI194=10,Fixo/30*FJ$4+(AG191+AG192+AG193+AI191+AI192+AI193)*Percapita/30*FJ$4+(AH194+AJ194)*Cadeirante/30*FJ$4,IF(AG194+AI194&lt;=9,(AG194+AI194)*Crechee/30*FJ$4)+(AH194+AJ194)*Cadeirante/30*FJ$4+(AG191+AG192+AG193+AI191+AI192+AI193)*Percapita/30*FJ$4)+IF(AG194+AI194&gt;=11,Fixo/30*FJ$4+(AG194+AI194-10)*Crechee/30*FJ$4,0),IF(C191=2,IF(AH191+AH192+AH193+AH194+AJ191+AJ192+AJ193+AJ194=1,Cadeirante/30*FJ$4,IF(AH191+AH192+AH193+AH194+AJ191+AJ192+AJ193+AJ194=2,Fixo/30*FJ$4,IF(AH191+AH192+AH193+AH194+AJ191+AJ192+AJ193+AJ194&gt;2,Fixo/30*FJ$4+(AH191+AH192+AH193+AH194+AJ191+AJ192+AJ193+AJ194-2)*Cadeirante/30*FJ$4)))+(AG191+AG192+AG193+AI191+AI192+AI193)*Percapita/30*FJ$4+(AG194+AI194)*Crechee/30*FJ$4,IF(C191=1,IF(AG191+AG192+AG193+AH191+AH192+AH193+AI191+AI192+AI193+AJ191+AJ192+AJ193&lt;=15,(AG191+AG192+AG193+AI191+AI192+AI193)*Percapita/30*FJ$4,IF(AG191+AG192+AG193+AH191+AH192+AH193+AI191+AI192+AI193+AJ191+AJ192+AJ193&gt;=16,Fixo/30*FJ$4+(AG191+AG192+AG193+AH191+AH192+AH193+AI191+AI192+AI193+AJ191+AJ192-16)*Percapita/30*FJ$4))))))</f>
        <v>0</v>
      </c>
      <c r="FK191" s="177">
        <f>IF(C191=4,SUM(AK191+AK192+AK193+AM191+AM192+AM193)*Percapita/30*FK$4+(AL191+AL192+AL193+AN191+AN192+AN193)*Cadeirante/30*FK$4,IF(C191=3,IF(AK194+AM194=10,Fixo/30*FK$4+(AK191+AK192+AK193+AM191+AM192+AM193)*Percapita/30*FK$4+(AL194+AN194)*Cadeirante/30*FK$4,IF(AK194+AM194&lt;=9,(AK194+AM194)*Crechee/30*FK$4)+(AL194+AN194)*Cadeirante/30*FK$4+(AK191+AK192+AK193+AM191+AM192+AM193)*Percapita/30*FK$4)+IF(AK194+AM194&gt;=11,Fixo/30*FK$4+(AK194+AM194-10)*Crechee/30*FK$4,0),IF(C191=2,IF(AL191+AL192+AL193+AL194+AN191+AN192+AN193+AN194=1,Cadeirante/30*FK$4,IF(AL191+AL192+AL193+AL194+AN191+AN192+AN193+AN194=2,Fixo/30*FK$4,IF(AL191+AL192+AL193+AL194+AN191+AN192+AN193+AN194&gt;2,Fixo/30*FK$4+(AL191+AL192+AL193+AL194+AN191+AN192+AN193+AN194-2)*Cadeirante/30*FK$4)))+(AK191+AK192+AK193+AM191+AM192+AM193)*Percapita/30*FK$4+(AK194+AM194)*Crechee/30*FK$4,IF(C191=1,IF(AK191+AK192+AK193+AL191+AL192+AL193+AM191+AM192+AM193+AN191+AN192+AN193&lt;=15,(AK191+AK192+AK193+AM191+AM192+AM193)*Percapita/30*FK$4,IF(AK191+AK192+AK193+AL191+AL192+AL193+AM191+AM192+AM193+AN191+AN192+AN193&gt;=16,Fixo/30*FK$4+(AK191+AK192+AK193+AL191+AL192+AL193+AM191+AM192+AM193+AN191+AN192-16)*Percapita/30*FK$4))))))</f>
        <v>0</v>
      </c>
      <c r="FL191" s="177">
        <f>IF(C191=4,SUM(AO191+AO192+AO193+AQ191+AQ192+AQ193)*Percapita/30*FL$4+(AP191+AP192+AP193+AR191+AR192+AR193)*Cadeirante/30*FL$4,IF(C191=3,IF(AO194+AQ194=10,Fixo/30*FL$4+(AO191+AO192+AO193+AQ191+AQ192+AQ193)*Percapita/30*FL$4+(AP194+AR194)*Cadeirante/30*FL$4,IF(AO194+AQ194&lt;=9,(AO194+AQ194)*Crechee/30*FL$4)+(AP194+AR194)*Cadeirante/30*FL$4+(AO191+AO192+AO193+AQ191+AQ192+AQ193)*Percapita/30*FL$4)+IF(AO194+AQ194&gt;=11,Fixo/30*FL$4+(AO194+AQ194-10)*Crechee/30*FL$4,0),IF(C191=2,IF(AP191+AP192+AP193+AP194+AR191+AR192+AR193+AR194=1,Cadeirante/30*FL$4,IF(AP191+AP192+AP193+AP194+AR191+AR192+AR193+AR194=2,Fixo/30*FL$4,IF(AP191+AP192+AP193+AP194+AR191+AR192+AR193+AR194&gt;2,Fixo/30*FL$4+(AP191+AP192+AP193+AP194+AR191+AR192+AR193+AR194-2)*Cadeirante/30*FL$4)))+(AO191+AO192+AO193+AQ191+AQ192+AQ193)*Percapita/30*FL$4+(AO194+AQ194)*Crechee/30*FL$4,IF(C191=1,IF(AO191+AO192+AO193+AP191+AP192+AP193+AQ191+AQ192+AQ193+AR191+AR192+AR193&lt;=15,(AO191+AO192+AO193+AQ191+AQ192+AQ193)*Percapita/30*FL$4,IF(AO191+AO192+AO193+AP191+AP192+AP193+AQ191+AQ192+AQ193+AR191+AR192+AR193&gt;=16,Fixo/30*FL$4+(AO191+AO192+AO193+AP191+AP192+AP193+AQ191+AQ192+AQ193+AR191+AR192-16)*Percapita/30*FL$4))))))</f>
        <v>0</v>
      </c>
      <c r="FM191" s="177">
        <f>IF(C191=4,SUM(AS191+AS192+AS193+AU191+AU192+AU193)*Percapita/30*FM$4+(AT191+AT192+AT193+AV191+AV192+AV193)*Cadeirante/30*FM$4,IF(C191=3,IF(AS194+AU194=10,Fixo/30*FM$4+(AS191+AS192+AS193+AU191+AU192+AU193)*Percapita/30*FM$4+(AT194+AV194)*Cadeirante/30*FM$4,IF(AS194+AU194&lt;=9,(AS194+AU194)*Crechee/30*FM$4)+(AT194+AV194)*Cadeirante/30*FM$4+(AS191+AS192+AS193+AU191+AU192+AU193)*Percapita/30*FM$4)+IF(AS194+AU194&gt;=11,Fixo/30*FM$4+(AS194+AU194-10)*Crechee/30*FM$4,0),IF(C191=2,IF(AT191+AT192+AT193+AT194+AV191+AV192+AV193+AV194=1,Cadeirante/30*FM$4,IF(AT191+AT192+AT193+AT194+AV191+AV192+AV193+AV194=2,Fixo/30*FM$4,IF(AT191+AT192+AT193+AT194+AV191+AV192+AV193+AV194&gt;2,Fixo/30*FM$4+(AT191+AT192+AT193+AT194+AV191+AV192+AV193+AV194-2)*Cadeirante/30*FM$4)))+(AS191+AS192+AS193+AU191+AU192+AU193)*Percapita/30*FM$4+(AS194+AU194)*Crechee/30*FM$4,IF(C191=1,IF(AS191+AS192+AS193+AT191+AT192+AT193+AU191+AU192+AU193+AV191+AV192+AV193&lt;=15,(AS191+AS192+AS193+AU191+AU192+AU193)*Percapita/30*FM$4,IF(AS191+AS192+AS193+AT191+AT192+AT193+AU191+AU192+AU193+AV191+AV192+AV193&gt;=16,Fixo/30*FM$4+(AS191+AS192+AS193+AT191+AT192+AT193+AU191+AU192+AU193+AV191+AV192-16)*Percapita/30*FM$4))))))</f>
        <v>0</v>
      </c>
      <c r="FN191" s="177">
        <f>IF(C191=4,SUM(AW191+AW192+AW193+AY191+AY192+AY193)*Percapita/30*FN$4+(AX191+AX192+AX193+AZ191+AZ192+AZ193)*Cadeirante/30*FN$4,IF(C191=3,IF(AW194+AY194=10,Fixo/30*FN$4+(AW191+AW192+AW193+AY191+AY192+AY193)*Percapita/30*FN$4+(AX194+AZ194)*Cadeirante/30*FN$4,IF(AW194+AY194&lt;=9,(AW194+AY194)*Crechee/30*FN$4)+(AX194+AZ194)*Cadeirante/30*FN$4+(AW191+AW192+AW193+AY191+AY192+AY193)*Percapita/30*FN$4)+IF(AW194+AY194&gt;=11,Fixo/30*FN$4+(AW194+AY194-10)*Crechee/30*FN$4,0),IF(C191=2,IF(AX191+AX192+AX193+AX194+AZ191+AZ192+AZ193+AZ194=1,Cadeirante/30*FN$4,IF(AX191+AX192+AX193+AX194+AZ191+AZ192+AZ193+AZ194=2,Fixo/30*FN$4,IF(AX191+AX192+AX193+AX194+AZ191+AZ192+AZ193+AZ194&gt;2,Fixo/30*FN$4+(AX191+AX192+AX193+AX194+AZ191+AZ192+AZ193+AZ194-2)*Cadeirante/30*FN$4)))+(AW191+AW192+AW193+AY191+AY192+AY193)*Percapita/30*FN$4+(AW194+AY194)*Crechee/30*FN$4,IF(C191=1,IF(AW191+AW192+AW193+AX191+AX192+AX193+AY191+AY192+AY193+AZ191+AZ192+AZ193&lt;=15,(AW191+AW192+AW193+AY191+AY192+AY193)*Percapita/30*FN$4,IF(AW191+AW192+AW193+AX191+AX192+AX193+AY191+AY192+AY193+AZ191+AZ192+AZ193&gt;=16,Fixo/30*FN$4+(AW191+AW192+AW193+AX191+AX192+AX193+AY191+AY192+AY193+AZ191+AZ192-16)*Percapita/30*FN$4))))))</f>
        <v>0</v>
      </c>
      <c r="FO191" s="177">
        <f>IF(C191=4,SUM(BA191+BA192+BA193+BC191+BC192+BC193)*Percapita/30*FO$4+(BB191+BB192+BB193+BD191+BD192+BD193)*Cadeirante/30*FO$4,IF(C191=3,IF(BA194+BC194=10,Fixo/30*FO$4+(BA191+BA192+BA193+BC191+BC192+BC193)*Percapita/30*FO$4+(BB194+BD194)*Cadeirante/30*FO$4,IF(BA194+BC194&lt;=9,(BA194+BC194)*Crechee/30*FO$4)+(BB194+BD194)*Cadeirante/30*FO$4+(BA191+BA192+BA193+BC191+BC192+BC193)*Percapita/30*FO$4)+IF(BA194+BC194&gt;=11,Fixo/30*FO$4+(BA194+BC194-10)*Crechee/30*FO$4,0),IF(C191=2,IF(BB191+BB192+BB193+BB194+BD191+BD192+BD193+BD194=1,Cadeirante/30*FO$4,IF(BB191+BB192+BB193+BB194+BD191+BD192+BD193+BD194=2,Fixo/30*FO$4,IF(BB191+BB192+BB193+BB194+BD191+BD192+BD193+BD194&gt;2,Fixo/30*FO$4+(BB191+BB192+BB193+BB194+BD191+BD192+BD193+BD194-2)*Cadeirante/30*FO$4)))+(BA191+BA192+BA193+BC191+BC192+BC193)*Percapita/30*FO$4+(BA194+BC194)*Crechee/30*FO$4,IF(C191=1,IF(BA191+BA192+BA193+BB191+BB192+BB193+BC191+BC192+BC193+BD191+BD192+BD193&lt;=15,(BA191+BA192+BA193+BC191+BC192+BC193)*Percapita/30*FO$4,IF(BA191+BA192+BA193+BB191+BB192+BB193+BC191+BC192+BC193+BD191+BD192+BD193&gt;=16,Fixo/30*FO$4+(BA191+BA192+BA193+BB191+BB192+BB193+BC191+BC192+BC193+BD191+BD192-16)*Percapita/30*FO$4))))))</f>
        <v>0</v>
      </c>
      <c r="FP191" s="177">
        <f>IF(C191=4,SUM(BE191+BE192+BE193+BG191+BG192+BG193)*Percapita/30*FP$4+(BF191+BF192+BF193+BH191+BH192+BH193)*Cadeirante/30*FP$4,IF(C191=3,IF(BE194+BG194=10,Fixo/30*FP$4+(BE191+BE192+BE193+BG191+BG192+BG193)*Percapita/30*FP$4+(BF194+BH194)*Cadeirante/30*FP$4,IF(BE194+BG194&lt;=9,(BE194+BG194)*Crechee/30*FP$4)+(BF194+BH194)*Cadeirante/30*FP$4+(BE191+BE192+BE193+BG191+BG192+BG193)*Percapita/30*FP$4)+IF(BE194+BG194&gt;=11,Fixo/30*FP$4+(BE194+BG194-10)*Crechee/30*FP$4,0),IF(C191=2,IF(BF191+BF192+BF193+BF194+BH191+BH192+BH193+BH194=1,Cadeirante/30*FP$4,IF(BF191+BF192+BF193+BF194+BH191+BH192+BH193+BH194=2,Fixo/30*FP$4,IF(BF191+BF192+BF193+BF194+BH191+BH192+BH193+BH194&gt;2,Fixo/30*FP$4+(BF191+BF192+BF193+BF194+BH191+BH192+BH193+BH194-2)*Cadeirante/30*FP$4)))+(BE191+BE192+BE193+BG191+BG192+BG193)*Percapita/30*FP$4+(BE194+BG194)*Crechee/30*FP$4,IF(C191=1,IF(BE191+BE192+BE193+BF191+BF192+BF193+BG191+BG192+BG193+BH191+BH192+BH193&lt;=15,(BE191+BE192+BE193+BG191+BG192+BG193)*Percapita/30*FP$4,IF(BE191+BE192+BE193+BF191+BF192+BF193+BG191+BG192+BG193+BH191+BH192+BH193&gt;=16,Fixo/30*FP$4+(BE191+BE192+BE193+BF191+BF192+BF193+BG191+BG192+BG193+BH191+BH192-16)*Percapita/30*FP$4))))))</f>
        <v>0</v>
      </c>
      <c r="FQ191" s="177">
        <f>IF(C191=4,SUM(BI191+BI192+BI193+BK191+BK192+BK193)*Percapita/30*FQ$4+(BJ191+BJ192+BJ193+BL191+BL192+BL193)*Cadeirante/30*FQ$4,IF(C191=3,IF(BI194+BK194=10,Fixo/30*FQ$4+(BI191+BI192+BI193+BK191+BK192+BK193)*Percapita/30*FQ$4+(BJ194+BL194)*Cadeirante/30*FQ$4,IF(BI194+BK194&lt;=9,(BI194+BK194)*Crechee/30*FQ$4)+(BJ194+BL194)*Cadeirante/30*FQ$4+(BI191+BI192+BI193+BK191+BK192+BK193)*Percapita/30*FQ$4)+IF(BI194+BK194&gt;=11,Fixo/30*FQ$4+(BI194+BK194-10)*Crechee/30*FQ$4,0),IF(C191=2,IF(BJ191+BJ192+BJ193+BJ194+BL191+BL192+BL193+BL194=1,Cadeirante/30*FQ$4,IF(BJ191+BJ192+BJ193+BJ194+BL191+BL192+BL193+BL194=2,Fixo/30*FQ$4,IF(BJ191+BJ192+BJ193+BJ194+BL191+BL192+BL193+BL194&gt;2,Fixo/30*FQ$4+(BJ191+BJ192+BJ193+BJ194+BL191+BL192+BL193+BL194-2)*Cadeirante/30*FQ$4)))+(BI191+BI192+BI193+BK191+BK192+BK193)*Percapita/30*FQ$4+(BI194+BK194)*Crechee/30*FQ$4,IF(C191=1,IF(BI191+BI192+BI193+BJ191+BJ192+BJ193+BK191+BK192+BK193+BL191+BL192+BL193&lt;=15,(BI191+BI192+BI193+BK191+BK192+BK193)*Percapita/30*FQ$4,IF(BI191+BI192+BI193+BJ191+BJ192+BJ193+BK191+BK192+BK193+BL191+BL192+BL193&gt;=16,Fixo/30*FQ$4+(BI191+BI192+BI193+BJ191+BJ192+BJ193+BK191+BK192+BK193+BL191+BL192-16)*Percapita/30*FQ$4))))))</f>
        <v>0</v>
      </c>
      <c r="FR191" s="177">
        <f>IF(C191=4,SUM(BM191+BM192+BM193+BO191+BO192+BO193)*Percapita/30*FR$4+(BN191+BN192+BN193+BP191+BP192+BP193)*Cadeirante/30*FR$4,IF(C191=3,IF(BM194+BO194=10,Fixo/30*FR$4+(BM191+BM192+BM193+BO191+BO192+BO193)*Percapita/30*FR$4+(BN194+BP194)*Cadeirante/30*FR$4,IF(BM194+BO194&lt;=9,(BM194+BO194)*Crechee/30*FR$4)+(BN194+BP194)*Cadeirante/30*FR$4+(BM191+BM192+BM193+BO191+BO192+BO193)*Percapita/30*FR$4)+IF(BM194+BO194&gt;=11,Fixo/30*FR$4+(BM194+BO194-10)*Crechee/30*FR$4,0),IF(C191=2,IF(BN191+BN192+BN193+BN194+BP191+BP192+BP193+BP194=1,Cadeirante/30*FR$4,IF(BN191+BN192+BN193+BN194+BP191+BP192+BP193+BP194=2,Fixo/30*FR$4,IF(BN191+BN192+BN193+BN194+BP191+BP192+BP193+BP194&gt;2,Fixo/30*FR$4+(BN191+BN192+BN193+BN194+BP191+BP192+BP193+BP194-2)*Cadeirante/30*FR$4)))+(BM191+BM192+BM193+BO191+BO192+BO193)*Percapita/30*FR$4+(BM194+BO194)*Crechee/30*FR$4,IF(C191=1,IF(BM191+BM192+BM193+BN191+BN192+BN193+BO191+BO192+BO193+BP191+BP192+BP193&lt;=15,(BM191+BM192+BM193+BO191+BO192+BO193)*Percapita/30*FR$4,IF(BM191+BM192+BM193+BN191+BN192+BN193+BO191+BO192+BO193+BP191+BP192+BP193&gt;=16,Fixo/30*FR$4+(BM191+BM192+BM193+BN191+BN192+BN193+BO191+BO192+BO193+BP191+BP192-16)*Percapita/30*FR$4))))))</f>
        <v>0</v>
      </c>
      <c r="FS191" s="177">
        <f>IF(C191=4,SUM(BQ191+BQ192+BQ193+BS191+BS192+BS193)*Percapita/30*FS$4+(BR191+BR192+BR193+BT191+BT192+BT193)*Cadeirante/30*FS$4,IF(C191=3,IF(BQ194+BS194=10,Fixo/30*FS$4+(BQ191+BQ192+BQ193+BS191+BS192+BS193)*Percapita/30*FS$4+(BR194+BT194)*Cadeirante/30*FS$4,IF(BQ194+BS194&lt;=9,(BQ194+BS194)*Crechee/30*FS$4)+(BR194+BT194)*Cadeirante/30*FS$4+(BQ191+BQ192+BQ193+BS191+BS192+BS193)*Percapita/30*FS$4)+IF(BQ194+BS194&gt;=11,Fixo/30*FS$4+(BQ194+BS194-10)*Crechee/30*FS$4,0),IF(C191=2,IF(BR191+BR192+BR193+BR194+BT191+BT192+BT193+BT194=1,Cadeirante/30*FS$4,IF(BR191+BR192+BR193+BR194+BT191+BT192+BT193+BT194=2,Fixo/30*FS$4,IF(BR191+BR192+BR193+BR194+BT191+BT192+BT193+BT194&gt;2,Fixo/30*FS$4+(BR191+BR192+BR193+BR194+BT191+BT192+BT193+BT194-2)*Cadeirante/30*FS$4)))+(BQ191+BQ192+BQ193+BS191+BS192+BS193)*Percapita/30*FS$4+(BQ194+BS194)*Crechee/30*FS$4,IF(C191=1,IF(BQ191+BQ192+BQ193+BR191+BR192+BR193+BS191+BS192+BS193+BT191+BT192+BT193&lt;=15,(BQ191+BQ192+BQ193+BS191+BS192+BS193)*Percapita/30*FS$4,IF(BQ191+BQ192+BQ193+BR191+BR192+BR193+BS191+BS192+BS193+BT191+BT192+BT193&gt;=16,Fixo/30*FS$4+(BQ191+BQ192+BQ193+BR191+BR192+BR193+BS191+BS192+BS193+BT191+BT192-16)*Percapita/30*FS$4))))))</f>
        <v>0</v>
      </c>
      <c r="FT191" s="177">
        <f>IF(C191=4,SUM(BU191+BU192+BU193+BW191+BW192+BW193)*Percapita/30*FT$4+(BV191+BV192+BV193+BX191+BX192+BX193)*Cadeirante/30*FT$4,IF(C191=3,IF(BU194+BW194=10,Fixo/30*FT$4+(BU191+BU192+BU193+BW191+BW192+BW193)*Percapita/30*FT$4+(BV194+BX194)*Cadeirante/30*FT$4,IF(BU194+BW194&lt;=9,(BU194+BW194)*Crechee/30*FT$4)+(BV194+BX194)*Cadeirante/30*FT$4+(BU191+BU192+BU193+BW191+BW192+BW193)*Percapita/30*FT$4)+IF(BU194+BW194&gt;=11,Fixo/30*FT$4+(BU194+BW194-10)*Crechee/30*FT$4,0),IF(C191=2,IF(BV191+BV192+BV193+BV194+BX191+BX192+BX193+BX194=1,Cadeirante/30*FT$4,IF(BV191+BV192+BV193+BV194+BX191+BX192+BX193+BX194=2,Fixo/30*FT$4,IF(BV191+BV192+BV193+BV194+BX191+BX192+BX193+BX194&gt;2,Fixo/30*FT$4+(BV191+BV192+BV193+BV194+BX191+BX192+BX193+BX194-2)*Cadeirante/30*FT$4)))+(BU191+BU192+BU193+BW191+BW192+BW193)*Percapita/30*FT$4+(BU194+BW194)*Crechee/30*FT$4,IF(C191=1,IF(BU191+BU192+BU193+BV191+BV192+BV193+BW191+BW192+BW193+BX191+BX192+BX193&lt;=15,(BU191+BU192+BU193+BW191+BW192+BW193)*Percapita/30*FT$4,IF(BU191+BU192+BU193+BV191+BV192+BV193+BW191+BW192+BW193+BX191+BX192+BX193&gt;=16,Fixo/30*FT$4+(BU191+BU192+BU193+BV191+BV192+BV193+BW191+BW192+BW193+BX191+BX192-16)*Percapita/30*FT$4))))))</f>
        <v>0</v>
      </c>
      <c r="FU191" s="177">
        <f>IF(C191=4,SUM(BY191+BY192+BY193+CA191+CA192+CA193)*Percapita/30*FU$4+(BZ191+BZ192+BZ193+CB191+CB192+CB193)*Cadeirante/30*FU$4,IF(C191=3,IF(BY194+CA194=10,Fixo/30*FU$4+(BY191+BY192+BY193+CA191+CA192+CA193)*Percapita/30*FU$4+(BZ194+CB194)*Cadeirante/30*FU$4,IF(BY194+CA194&lt;=9,(BY194+CA194)*Crechee/30*FU$4)+(BZ194+CB194)*Cadeirante/30*FU$4+(BY191+BY192+BY193+CA191+CA192+CA193)*Percapita/30*FU$4)+IF(BY194+CA194&gt;=11,Fixo/30*FU$4+(BY194+CA194-10)*Crechee/30*FU$4,0),IF(C191=2,IF(BZ191+BZ192+BZ193+BZ194+CB191+CB192+CB193+CB194=1,Cadeirante/30*FU$4,IF(BZ191+BZ192+BZ193+BZ194+CB191+CB192+CB193+CB194=2,Fixo/30*FU$4,IF(BZ191+BZ192+BZ193+BZ194+CB191+CB192+CB193+CB194&gt;2,Fixo/30*FU$4+(BZ191+BZ192+BZ193+BZ194+CB191+CB192+CB193+CB194-2)*Cadeirante/30*FU$4)))+(BY191+BY192+BY193+CA191+CA192+CA193)*Percapita/30*FU$4+(BY194+CA194)*Crechee/30*FU$4,IF(C191=1,IF(BY191+BY192+BY193+BZ191+BZ192+BZ193+CA191+CA192+CA193+CB191+CB192+CB193&lt;=15,(BY191+BY192+BY193+CA191+CA192+CA193)*Percapita/30*FU$4,IF(BY191+BY192+BY193+BZ191+BZ192+BZ193+CA191+CA192+CA193+CB191+CB192+CB193&gt;=16,Fixo/30*FU$4+(BY191+BY192+BY193+BZ191+BZ192+BZ193+CA191+CA192+CA193+CB191+CB192-16)*Percapita/30*FU$4))))))</f>
        <v>0</v>
      </c>
      <c r="FV191" s="177">
        <f>IF(C191=4,SUM(CC191+CC192+CC193+CE191+CE192+CE193)*Percapita/30*FV$4+(CD191+CD192+CD193+CF191+CF192+CF193)*Cadeirante/30*FV$4,IF(C191=3,IF(CC194+CE194=10,Fixo/30*FV$4+(CC191+CC192+CC193+CE191+CE192+CE193)*Percapita/30*FV$4+(CD194+CF194)*Cadeirante/30*FV$4,IF(CC194+CE194&lt;=9,(CC194+CE194)*Crechee/30*FV$4)+(CD194+CF194)*Cadeirante/30*FV$4+(CC191+CC192+CC193+CE191+CE192+CE193)*Percapita/30*FV$4)+IF(CC194+CE194&gt;=11,Fixo/30*FV$4+(CC194+CE194-10)*Crechee/30*FV$4,0),IF(C191=2,IF(CD191+CD192+CD193+CD194+CF191+CF192+CF193+CF194=1,Cadeirante/30*FV$4,IF(CD191+CD192+CD193+CD194+CF191+CF192+CF193+CF194=2,Fixo/30*FV$4,IF(CD191+CD192+CD193+CD194+CF191+CF192+CF193+CF194&gt;2,Fixo/30*FV$4+(CD191+CD192+CD193+CD194+CF191+CF192+CF193+CF194-2)*Cadeirante/30*FV$4)))+(CC191+CC192+CC193+CE191+CE192+CE193)*Percapita/30*FV$4+(CC194+CE194)*Crechee/30*FV$4,IF(C191=1,IF(CC191+CC192+CC193+CD191+CD192+CD193+CE191+CE192+CE193+CF191+CF192+CF193&lt;=15,(CC191+CC192+CC193+CE191+CE192+CE193)*Percapita/30*FV$4,IF(CC191+CC192+CC193+CD191+CD192+CD193+CE191+CE192+CE193+CF191+CF192+CF193&gt;=16,Fixo/30*FV$4+(CC191+CC192+CC193+CD191+CD192+CD193+CE191+CE192+CE193+CF191+CF192-16)*Percapita/30*FV$4))))))</f>
        <v>0</v>
      </c>
      <c r="FW191" s="177">
        <f>IF(C191=4,SUM(CG191+CG192+CG193+CI191+CI192+CI193)*Percapita/30*FW$4+(CH191+CH192+CH193+CJ191+CJ192+CJ193)*Cadeirante/30*FW$4,IF(C191=3,IF(CG194+CI194=10,Fixo/30*FW$4+(CG191+CG192+CG193+CI191+CI192+CI193)*Percapita/30*FW$4+(CH194+CJ194)*Cadeirante/30*FW$4,IF(CG194+CI194&lt;=9,(CG194+CI194)*Crechee/30*FW$4)+(CH194+CJ194)*Cadeirante/30*FW$4+(CG191+CG192+CG193+CI191+CI192+CI193)*Percapita/30*FW$4)+IF(CG194+CI194&gt;=11,Fixo/30*FW$4+(CG194+CI194-10)*Crechee/30*FW$4,0),IF(C191=2,IF(CH191+CH192+CH193+CH194+CJ191+CJ192+CJ193+CJ194=1,Cadeirante/30*FW$4,IF(CH191+CH192+CH193+CH194+CJ191+CJ192+CJ193+CJ194=2,Fixo/30*FW$4,IF(CH191+CH192+CH193+CH194+CJ191+CJ192+CJ193+CJ194&gt;2,Fixo/30*FW$4+(CH191+CH192+CH193+CH194+CJ191+CJ192+CJ193+CJ194-2)*Cadeirante/30*FW$4)))+(CG191+CG192+CG193+CI191+CI192+CI193)*Percapita/30*FW$4+(CG194+CI194)*Crechee/30*FW$4,IF(C191=1,IF(CG191+CG192+CG193+CH191+CH192+CH193+CI191+CI192+CI193+CJ191+CJ192+CJ193&lt;=15,(CG191+CG192+CG193+CI191+CI192+CI193)*Percapita/30*FW$4,IF(CG191+CG192+CG193+CH191+CH192+CH193+CI191+CI192+CI193+CJ191+CJ192+CJ193&gt;=16,Fixo/30*FW$4+(CG191+CG192+CG193+CH191+CH192+CH193+CI191+CI192+CI193+CJ191+CJ192-16)*Percapita/30*FW$4))))))</f>
        <v>0</v>
      </c>
      <c r="FX191" s="177">
        <f>IF(C191=4,SUM(CK191+CK192+CK193+CM191+CM192+CM193)*Percapita/30*FX$4+(CL191+CL192+CL193+CN191+CN192+CN193)*Cadeirante/30*FX$4,IF(C191=3,IF(CK194+CM194=10,Fixo/30*FX$4+(CK191+CK192+CK193+CM191+CM192+CM193)*Percapita/30*FX$4+(CL194+CN194)*Cadeirante/30*FX$4,IF(CK194+CM194&lt;=9,(CK194+CM194)*Crechee/30*FX$4)+(CL194+CN194)*Cadeirante/30*FX$4+(CK191+CK192+CK193+CM191+CM192+CM193)*Percapita/30*FX$4)+IF(CK194+CM194&gt;=11,Fixo/30*FX$4+(CK194+CM194-10)*Crechee/30*FX$4,0),IF(C191=2,IF(CL191+CL192+CL193+CL194+CN191+CN192+CN193+CN194=1,Cadeirante/30*FX$4,IF(CL191+CL192+CL193+CL194+CN191+CN192+CN193+CN194=2,Fixo/30*FX$4,IF(CL191+CL192+CL193+CL194+CN191+CN192+CN193+CN194&gt;2,Fixo/30*FX$4+(CL191+CL192+CL193+CL194+CN191+CN192+CN193+CN194-2)*Cadeirante/30*FX$4)))+(CK191+CK192+CK193+CM191+CM192+CM193)*Percapita/30*FX$4+(CK194+CM194)*Crechee/30*FX$4,IF(C191=1,IF(CK191+CK192+CK193+CL191+CL192+CL193+CM191+CM192+CM193+CN191+CN192+CN193&lt;=15,(CK191+CK192+CK193+CM191+CM192+CM193)*Percapita/30*FX$4,IF(CK191+CK192+CK193+CL191+CL192+CL193+CM191+CM192+CM193+CN191+CN192+CN193&gt;=16,Fixo/30*FX$4+(CK191+CK192+CK193+CL191+CL192+CL193+CM191+CM192+CM193+CN191+CN192-16)*Percapita/30*FX$4))))))</f>
        <v>0</v>
      </c>
      <c r="FY191" s="177">
        <f>IF(C191=4,SUM(CO191+CO192+CO193+CQ191+CQ192+CQ193)*Percapita/30*FY$4+(CP191+CP192+CP193+CR191+CR192+CR193)*Cadeirante/30*FY$4,IF(C191=3,IF(CO194+CQ194=10,Fixo/30*FY$4+(CO191+CO192+CO193+CQ191+CQ192+CQ193)*Percapita/30*FY$4+(CP194+CR194)*Cadeirante/30*FY$4,IF(CO194+CQ194&lt;=9,(CO194+CQ194)*Crechee/30*FY$4)+(CP194+CR194)*Cadeirante/30*FY$4+(CO191+CO192+CO193+CQ191+CQ192+CQ193)*Percapita/30*FY$4)+IF(CO194+CQ194&gt;=11,Fixo/30*FY$4+(CO194+CQ194-10)*Crechee/30*FY$4,0),IF(C191=2,IF(CP191+CP192+CP193+CP194+CR191+CR192+CR193+CR194=1,Cadeirante/30*FY$4,IF(CP191+CP192+CP193+CP194+CR191+CR192+CR193+CR194=2,Fixo/30*FY$4,IF(CP191+CP192+CP193+CP194+CR191+CR192+CR193+CR194&gt;2,Fixo/30*FY$4+(CP191+CP192+CP193+CP194+CR191+CR192+CR193+CR194-2)*Cadeirante/30*FY$4)))+(CO191+CO192+CO193+CQ191+CQ192+CQ193)*Percapita/30*FY$4+(CO194+CQ194)*Crechee/30*FY$4,IF(C191=1,IF(CO191+CO192+CO193+CP191+CP192+CP193+CQ191+CQ192+CQ193+CR191+CR192+CR193&lt;=15,(CO191+CO192+CO193+CQ191+CQ192+CQ193)*Percapita/30*FY$4,IF(CO191+CO192+CO193+CP191+CP192+CP193+CQ191+CQ192+CQ193+CR191+CR192+CR193&gt;=16,Fixo/30*FY$4+(CO191+CO192+CO193+CP191+CP192+CP193+CQ191+CQ192+CQ193+CR191+CR192-16)*Percapita/30*FY$4))))))</f>
        <v>0</v>
      </c>
      <c r="FZ191" s="177">
        <f>IF(C191=4,SUM(CS191+CS192+CS193+CU191+CU192+CU193)*Percapita/30*FZ$4+(CT191+CT192+CT193+CV191+CV192+CV193)*Cadeirante/30*FZ$4,IF(C191=3,IF(CS194+CU194=10,Fixo/30*FZ$4+(CS191+CS192+CS193+CU191+CU192+CU193)*Percapita/30*FZ$4+(CT194+CV194)*Cadeirante/30*FZ$4,IF(CS194+CU194&lt;=9,(CS194+CU194)*Crechee/30*FZ$4)+(CT194+CV194)*Cadeirante/30*FZ$4+(CS191+CS192+CS193+CU191+CU192+CU193)*Percapita/30*FZ$4)+IF(CS194+CU194&gt;=11,Fixo/30*FZ$4+(CS194+CU194-10)*Crechee/30*FZ$4,0),IF(C191=2,IF(CT191+CT192+CT193+CT194+CV191+CV192+CV193+CV194=1,Cadeirante/30*FZ$4,IF(CT191+CT192+CT193+CT194+CV191+CV192+CV193+CV194=2,Fixo/30*FZ$4,IF(CT191+CT192+CT193+CT194+CV191+CV192+CV193+CV194&gt;2,Fixo/30*FZ$4+(CT191+CT192+CT193+CT194+CV191+CV192+CV193+CV194-2)*Cadeirante/30*FZ$4)))+(CS191+CS192+CS193+CU191+CU192+CU193)*Percapita/30*FZ$4+(CS194+CU194)*Crechee/30*FZ$4,IF(C191=1,IF(CS191+CS192+CS193+CT191+CT192+CT193+CU191+CU192+CU193+CV191+CV192+CV193&lt;=15,(CS191+CS192+CS193+CU191+CU192+CU193)*Percapita/30*FZ$4,IF(CS191+CS192+CS193+CT191+CT192+CT193+CU191+CU192+CU193+CV191+CV192+CV193&gt;=16,Fixo/30*FZ$4+(CS191+CS192+CS193+CT191+CT192+CT193+CU191+CU192+CU193+CV191+CV192-16)*Percapita/30*FZ$4))))))</f>
        <v>0</v>
      </c>
      <c r="GA191" s="177">
        <f>IF(C191=4,SUM(CW191+CW192+CW193+CY191+CY192+CY193)*Percapita/30*GA$4+(CX191+CX192+CX193+CZ191+CZ192+CZ193)*Cadeirante/30*GA$4,IF(C191=3,IF(CW194+CY194=10,Fixo/30*GA$4+(CW191+CW192+CW193+CY191+CY192+CY193)*Percapita/30*GA$4+(CX194+CZ194)*Cadeirante/30*GA$4,IF(CW194+CY194&lt;=9,(CW194+CY194)*Crechee/30*GA$4)+(CX194+CZ194)*Cadeirante/30*GA$4+(CW191+CW192+CW193+CY191+CY192+CY193)*Percapita/30*GA$4)+IF(CW194+CY194&gt;=11,Fixo/30*GA$4+(CW194+CY194-10)*Crechee/30*GA$4,0),IF(C191=2,IF(CX191+CX192+CX193+CX194+CZ191+CZ192+CZ193+CZ194=1,Cadeirante/30*GA$4,IF(CX191+CX192+CX193+CX194+CZ191+CZ192+CZ193+CZ194=2,Fixo/30*GA$4,IF(CX191+CX192+CX193+CX194+CZ191+CZ192+CZ193+CZ194&gt;2,Fixo/30*GA$4+(CX191+CX192+CX193+CX194+CZ191+CZ192+CZ193+CZ194-2)*Cadeirante/30*GA$4)))+(CW191+CW192+CW193+CY191+CY192+CY193)*Percapita/30*GA$4+(CW194+CY194)*Crechee/30*GA$4,IF(C191=1,IF(CW191+CW192+CW193+CX191+CX192+CX193+CY191+CY192+CY193+CZ191+CZ192+CZ193&lt;=15,(CW191+CW192+CW193+CY191+CY192+CY193)*Percapita/30*GA$4,IF(CW191+CW192+CW193+CX191+CX192+CX193+CY191+CY192+CY193+CZ191+CZ192+CZ193&gt;=16,Fixo/30*GA$4+(CW191+CW192+CW193+CX191+CX192+CX193+CY191+CY192+CY193+CZ191+CZ192-16)*Percapita/30*GA$4))))))</f>
        <v>0</v>
      </c>
      <c r="GB191" s="177">
        <f>IF(C191=4,SUM(DA191+DA192+DA193+DC191+DC192+DC193)*Percapita/30*GB$4+(DB191+DB192+DB193+DD191+DD192+DD193)*Cadeirante/30*GB$4,IF(C191=3,IF(DA194+DC194=10,Fixo/30*GB$4+(DA191+DA192+DA193+DC191+DC192+DC193)*Percapita/30*GB$4+(DB194+DD194)*Cadeirante/30*GB$4,IF(DA194+DC194&lt;=9,(DA194+DC194)*Crechee/30*GB$4)+(DB194+DD194)*Cadeirante/30*GB$4+(DA191+DA192+DA193+DC191+DC192+DC193)*Percapita/30*GB$4)+IF(DA194+DC194&gt;=11,Fixo/30*GB$4+(DA194+DC194-10)*Crechee/30*GB$4,0),IF(C191=2,IF(DB191+DB192+DB193+DB194+DD191+DD192+DD193+DD194=1,Cadeirante/30*GB$4,IF(DB191+DB192+DB193+DB194+DD191+DD192+DD193+DD194=2,Fixo/30*GB$4,IF(DB191+DB192+DB193+DB194+DD191+DD192+DD193+DD194&gt;2,Fixo/30*GB$4+(DB191+DB192+DB193+DB194+DD191+DD192+DD193+DD194-2)*Cadeirante/30*GB$4)))+(DA191+DA192+DA193+DC191+DC192+DC193)*Percapita/30*GB$4+(DA194+DC194)*Crechee/30*GB$4,IF(C191=1,IF(DA191+DA192+DA193+DB191+DB192+DB193+DC191+DC192+DC193+DD191+DD192+DD193&lt;=15,(DA191+DA192+DA193+DC191+DC192+DC193)*Percapita/30*GB$4,IF(DA191+DA192+DA193+DB191+DB192+DB193+DC191+DC192+DC193+DD191+DD192+DD193&gt;=16,Fixo/30*GB$4+(DA191+DA192+DA193+DB191+DB192+DB193+DC191+DC192+DC193+DD191+DD192-16)*Percapita/30*GB$4))))))</f>
        <v>0</v>
      </c>
      <c r="GC191" s="177">
        <f>IF(C191=4,SUM(DE191+DE192+DE193+DG191+DG192+DG193)*Percapita/30*GC$4+(DF191+DF192+DF193+DH191+DH192+DH193)*Cadeirante/30*GC$4,IF(C191=3,IF(DE194+DG194=10,Fixo/30*GC$4+(DE191+DE192+DE193+DG191+DG192+DG193)*Percapita/30*GC$4+(DF194+DH194)*Cadeirante/30*GC$4,IF(DE194+DG194&lt;=9,(DE194+DG194)*Crechee/30*GC$4)+(DF194+DH194)*Cadeirante/30*GC$4+(DE191+DE192+DE193+DG191+DG192+DG193)*Percapita/30*GC$4)+IF(DE194+DG194&gt;=11,Fixo/30*GC$4+(DE194+DG194-10)*Crechee/30*GC$4,0),IF(C191=2,IF(DF191+DF192+DF193+DF194+DH191+DH192+DH193+DH194=1,Cadeirante/30*GC$4,IF(DF191+DF192+DF193+DF194+DH191+DH192+DH193+DH194=2,Fixo/30*GC$4,IF(DF191+DF192+DF193+DF194+DH191+DH192+DH193+DH194&gt;2,Fixo/30*GC$4+(DF191+DF192+DF193+DF194+DH191+DH192+DH193+DH194-2)*Cadeirante/30*GC$4)))+(DE191+DE192+DE193+DG191+DG192+DG193)*Percapita/30*GC$4+(DE194+DG194)*Crechee/30*GC$4,IF(C191=1,IF(DE191+DE192+DE193+DF191+DF192+DF193+DG191+DG192+DG193+DH191+DH192+DH193&lt;=15,(DE191+DE192+DE193+DG191+DG192+DG193)*Percapita/30*GC$4,IF(DE191+DE192+DE193+DF191+DF192+DF193+DG191+DG192+DG193+DH191+DH192+DH193&gt;=16,Fixo/30*GC$4+(DE191+DE192+DE193+DF191+DF192+DF193+DG191+DG192+DG193+DH191+DH192-16)*Percapita/30*GC$4))))))</f>
        <v>0</v>
      </c>
      <c r="GD191" s="177">
        <f>IF(C191=4,SUM(DI191+DI192+DI193+DK191+DK192+DK193)*Percapita/30*GD$4+(DJ191+DJ192+DJ193+DL191+DL192+DL193)*Cadeirante/30*GD$4,IF(C191=3,IF(DI194+DK194=10,Fixo/30*GD$4+(DI191+DI192+DI193+DK191+DK192+DK193)*Percapita/30*GD$4+(DJ194+DL194)*Cadeirante/30*GD$4,IF(DI194+DK194&lt;=9,(DI194+DK194)*Crechee/30*GD$4)+(DJ194+DL194)*Cadeirante/30*GD$4+(DI191+DI192+DI193+DK191+DK192+DK193)*Percapita/30*GD$4)+IF(DI194+DK194&gt;=11,Fixo/30*GD$4+(DI194+DK194-10)*Crechee/30*GD$4,0),IF(C191=2,IF(DJ191+DJ192+DJ193+DJ194+DL191+DL192+DL193+DL194=1,Cadeirante/30*GD$4,IF(DJ191+DJ192+DJ193+DJ194+DL191+DL192+DL193+DL194=2,Fixo/30*GD$4,IF(DJ191+DJ192+DJ193+DJ194+DL191+DL192+DL193+DL194&gt;2,Fixo/30*GD$4+(DJ191+DJ192+DJ193+DJ194+DL191+DL192+DL193+DL194-2)*Cadeirante/30*GD$4)))+(DI191+DI192+DI193+DK191+DK192+DK193)*Percapita/30*GD$4+(DI194+DK194)*Crechee/30*GD$4,IF(C191=1,IF(DI191+DI192+DI193+DJ191+DJ192+DJ193+DK191+DK192+DK193+DL191+DL192+DL193&lt;=15,(DI191+DI192+DI193+DK191+DK192+DK193)*Percapita/30*GD$4,IF(DI191+DI192+DI193+DJ191+DJ192+DJ193+DK191+DK192+DK193+DL191+DL192+DL193&gt;=16,Fixo/30*GD$4+(DI191+DI192+DI193+DJ191+DJ192+DJ193+DK191+DK192+DK193+DL191+DL192-16)*Percapita/30*GD$4))))))</f>
        <v>0</v>
      </c>
      <c r="GE191" s="177">
        <f>IF(C191=4,SUM(DM191+DM192+DM193+DO191+DO192+DO193)*Percapita/30*GE$4+(DN191+DN192+DN193+DP191+DP192+DP193)*Cadeirante/30*GE$4,IF(C191=3,IF(DM194+DO194=10,Fixo/30*GE$4+(DM191+DM192+DM193+DO191+DO192+DO193)*Percapita/30*GE$4+(DN194+DP194)*Cadeirante/30*GE$4,IF(DM194+DO194&lt;=9,(DM194+DO194)*Crechee/30*GE$4)+(DN194+DP194)*Cadeirante/30*GE$4+(DM191+DM192+DM193+DO191+DO192+DO193)*Percapita/30*GE$4)+IF(DM194+DO194&gt;=11,Fixo/30*GE$4+(DM194+DO194-10)*Crechee/30*GE$4,0),IF(C191=2,IF(DN191+DN192+DN193+DN194+DP191+DP192+DP193+DP194=1,Cadeirante/30*GE$4,IF(DN191+DN192+DN193+DN194+DP191+DP192+DP193+DP194=2,Fixo/30*GE$4,IF(DN191+DN192+DN193+DN194+DP191+DP192+DP193+DP194&gt;2,Fixo/30*GE$4+(DN191+DN192+DN193+DN194+DP191+DP192+DP193+DP194-2)*Cadeirante/30*GE$4)))+(DM191+DM192+DM193+DO191+DO192+DO193)*Percapita/30*GE$4+(DM194+DO194)*Crechee/30*GE$4,IF(C191=1,IF(DM191+DM192+DM193+DN191+DN192+DN193+DO191+DO192+DO193+DP191+DP192+DP193&lt;=15,(DM191+DM192+DM193+DO191+DO192+DO193)*Percapita/30*GE$4,IF(DM191+DM192+DM193+DN191+DN192+DN193+DO191+DO192+DO193+DP191+DP192+DP193&gt;=16,Fixo/30*GE$4+(DM191+DM192+DM193+DN191+DN192+DN193+DO191+DO192+DO193+DP191+DP192-16)*Percapita/30*GE$4))))))</f>
        <v>0</v>
      </c>
      <c r="GF191" s="177">
        <f>IF(C191=4,SUM(DQ191+DQ192+DQ193+DS191+DS192+DS193)*Percapita/30*GF$4+(DR191+DR192+DR193+DT191+DT192+DT193)*Cadeirante/30*GF$4,IF(C191=3,IF(DQ194+DS194=10,Fixo/30*GF$4+(DQ191+DQ192+DQ193+DS191+DS192+DS193)*Percapita/30*GF$4+(DR194+DT194)*Cadeirante/30*GF$4,IF(DQ194+DS194&lt;=9,(DQ194+DS194)*Crechee/30*GF$4)+(DR194+DT194)*Cadeirante/30*GF$4+(DQ191+DQ192+DQ193+DS191+DS192+DS193)*Percapita/30*GF$4)+IF(DQ194+DS194&gt;=11,Fixo/30*GF$4+(DQ194+DS194-10)*Crechee/30*GF$4,0),IF(C191=2,IF(DR191+DR192+DR193+DR194+DT191+DT192+DT193+DT194=1,Cadeirante/30*GF$4,IF(DR191+DR192+DR193+DR194+DT191+DT192+DT193+DT194=2,Fixo/30*GF$4,IF(DR191+DR192+DR193+DR194+DT191+DT192+DT193+DT194&gt;2,Fixo/30*GF$4+(DR191+DR192+DR193+DR194+DT191+DT192+DT193+DT194-2)*Cadeirante/30*GF$4)))+(DQ191+DQ192+DQ193+DS191+DS192+DS193)*Percapita/30*GF$4+(DQ194+DS194)*Crechee/30*GF$4,IF(C191=1,IF(DQ191+DQ192+DQ193+DR191+DR192+DR193+DS191+DS192+DS193+DT191+DT192+DT193&lt;=15,(DQ191+DQ192+DQ193+DS191+DS192+DS193)*Percapita/30*GF$4,IF(DQ191+DQ192+DQ193+DR191+DR192+DR193+DS191+DS192+DS193+DT191+DT192+DT193&gt;=16,Fixo/30*GF$4+(DQ191+DQ192+DQ193+DR191+DR192+DR193+DS191+DS192+DS193+DT191+DT192-16)*Percapita/30*GF$4))))))</f>
        <v>0</v>
      </c>
      <c r="GG191" s="177">
        <f>IF(C191=4,SUM(DU191+DU192+DU193+DW191+DW192+DW193)*Percapita/30*GG$4+(DV191+DV192+DV193+DX191+DX192+DX193)*Cadeirante/30*GG$4,IF(C191=3,IF(DU194+DW194=10,Fixo/30*GG$4+(DU191+DU192+DU193+DW191+DW192+DW193)*Percapita/30*GG$4+(DV194+DX194)*Cadeirante/30*GG$4,IF(DU194+DW194&lt;=9,(DU194+DW194)*Crechee/30*GG$4)+(DV194+DX194)*Cadeirante/30*GG$4+(DU191+DU192+DU193+DW191+DW192+DW193)*Percapita/30*GG$4)+IF(DU194+DW194&gt;=11,Fixo/30*GG$4+(DU194+DW194-10)*Crechee/30*GG$4,0),IF(C191=2,IF(DV191+DV192+DV193+DV194+DX191+DX192+DX193+DX194=1,Cadeirante/30*GG$4,IF(DV191+DV192+DV193+DV194+DX191+DX192+DX193+DX194=2,Fixo/30*GG$4,IF(DV191+DV192+DV193+DV194+DX191+DX192+DX193+DX194&gt;2,Fixo/30*GG$4+(DV191+DV192+DV193+DV194+DX191+DX192+DX193+DX194-2)*Cadeirante/30*GG$4)))+(DU191+DU192+DU193+DW191+DW192+DW193)*Percapita/30*GG$4+(DU194+DW194)*Crechee/30*GG$4,IF(C191=1,IF(DU191+DU192+DU193+DV191+DV192+DV193+DW191+DW192+DW193+DX191+DX192+DX193&lt;=15,(DU191+DU192+DU193+DW191+DW192+DW193)*Percapita/30*GG$4,IF(DU191+DU192+DU193+DV191+DV192+DV193+DW191+DW192+DW193+DX191+DX192+DX193&gt;=16,Fixo/30*GG$4+(DU191+DU192+DU193+DV191+DV192+DV193+DW191+DW192+DW193+DX191+DX192-16)*Percapita/30*GG$4))))))</f>
        <v>0</v>
      </c>
      <c r="GH191" s="177">
        <f>IF(C191=4,SUM(DY191+DY192+DY193+EA191+EA192+EA193)*Percapita/30*GH$4+(DZ191+DZ192+DZ193+EB191+EB192+EB193)*Cadeirante/30*GH$4,IF(C191=3,IF(DY194+EA194=10,Fixo/30*GH$4+(DY191+DY192+DY193+EA191+EA192+EA193)*Percapita/30*GH$4+(DZ194+EB194)*Cadeirante/30*GH$4,IF(DY194+EA194&lt;=9,(DY194+EA194)*Crechee/30*GH$4)+(DZ194+EB194)*Cadeirante/30*GH$4+(DY191+DY192+DY193+EA191+EA192+EA193)*Percapita/30*GH$4)+IF(DY194+EA194&gt;=11,Fixo/30*GH$4+(DY194+EA194-10)*Crechee/30*GH$4,0),IF(C191=2,IF(DZ191+DZ192+DZ193+DZ194+EB191+EB192+EB193+EB194=1,Cadeirante/30*GH$4,IF(DZ191+DZ192+DZ193+DZ194+EB191+EB192+EB193+EB194=2,Fixo/30*GH$4,IF(DZ191+DZ192+DZ193+DZ194+EB191+EB192+EB193+EB194&gt;2,Fixo/30*GH$4+(DZ191+DZ192+DZ193+DZ194+EB191+EB192+EB193+EB194-2)*Cadeirante/30*GH$4)))+(DY191+DY192+DY193+EA191+EA192+EA193)*Percapita/30*GH$4+(DY194+EA194)*Crechee/30*GH$4,IF(C191=1,IF(DY191+DY192+DY193+DZ191+DZ192+DZ193+EA191+EA192+EA193+EB191+EB192+EB193&lt;=15,(DY191+DY192+DY193+EA191+EA192+EA193)*Percapita/30*GH$4,IF(DY191+DY192+DY193+DZ191+DZ192+DZ193+EA191+EA192+EA193+EB191+EB192+EB193&gt;=16,Fixo/30*GH$4+(DY191+DY192+DY193+DZ191+DZ192+DZ193+EA191+EA192+EA193+EB191+EB192-16)*Percapita/30*GH$4))))))</f>
        <v>0</v>
      </c>
      <c r="GI191" s="177">
        <f>IF(C191=4,SUM(EC191+EC192+EC193+EE191+EE192+EE193)*Percapita/30*GI$4+(ED191+ED192+ED193+EF191+EF192+EF193)*Cadeirante/30*GI$4,IF(C191=3,IF(EC194+EE194=10,Fixo/30*GI$4+(EC191+EC192+EC193+EE191+EE192+EE193)*Percapita/30*GI$4+(ED194+EF194)*Cadeirante/30*GI$4,IF(EC194+EE194&lt;=9,(EC194+EE194)*Crechee/30*GI$4)+(ED194+EF194)*Cadeirante/30*GI$4+(EC191+EC192+EC193+EE191+EE192+EE193)*Percapita/30*GI$4)+IF(EC194+EE194&gt;=11,Fixo/30*GI$4+(EC194+EE194-10)*Crechee/30*GI$4,0),IF(C191=2,IF(ED191+ED192+ED193+ED194+EF191+EF192+EF193+EF194=1,Cadeirante/30*GI$4,IF(ED191+ED192+ED193+ED194+EF191+EF192+EF193+EF194=2,Fixo/30*GI$4,IF(ED191+ED192+ED193+ED194+EF191+EF192+EF193+EF194&gt;2,Fixo/30*GI$4+(ED191+ED192+ED193+ED194+EF191+EF192+EF193+EF194-2)*Cadeirante/30*GI$4)))+(EC191+EC192+EC193+EE191+EE192+EE193)*Percapita/30*GI$4+(EC194+EE194)*Crechee/30*GI$4,IF(C191=1,IF(EC191+EC192+EC193+ED191+ED192+ED193+EE191+EE192+EE193+EF191+EF192+EF193&lt;=15,(EC191+EC192+EC193+EE191+EE192+EE193)*Percapita/30*GI$4,IF(EC191+EC192+EC193+ED191+ED192+ED193+EE191+EE192+EE193+EF191+EF192+EF193&gt;=16,Fixo/30*GI$4+(EC191+EC192+EC193+ED191+ED192+ED193+EE191+EE192+EE193+EF191+EF192-16)*Percapita/30*GI$4))))))</f>
        <v>0</v>
      </c>
      <c r="GJ191" s="177">
        <f>IF(C191=4,SUM(EG191+EG192+EG193+EI191+EI192+EI193)*Percapita/30*GJ$4+(EH191+EH192+EH193+EJ191+EJ192+EJ193)*Cadeirante/30*GJ$4,IF(C191=3,IF(EG194+EI194=10,Fixo/30*GJ$4+(EG191+EG192+EG193+EI191+EI192+EI193)*Percapita/30*GJ$4+(EH194+EJ194)*Cadeirante/30*GJ$4,IF(EG194+EI194&lt;=9,(EG194+EI194)*Crechee/30*GJ$4)+(EH194+EJ194)*Cadeirante/30*GJ$4+(EG191+EG192+EG193+EI191+EI192+EI193)*Percapita/30*GJ$4)+IF(EG194+EI194&gt;=11,Fixo/30*GJ$4+(EG194+EI194-10)*Crechee/30*GJ$4,0),IF(C191=2,IF(EH191+EH192+EH193+EH194+EJ191+EJ192+EJ193+EJ194=1,Cadeirante/30*GJ$4,IF(EH191+EH192+EH193+EH194+EJ191+EJ192+EJ193+EJ194=2,Fixo/30*GJ$4,IF(EH191+EH192+EH193+EH194+EJ191+EJ192+EJ193+EJ194&gt;2,Fixo/30*GJ$4+(EH191+EH192+EH193+EH194+EJ191+EJ192+EJ193+EJ194-2)*Cadeirante/30*GJ$4)))+(EG191+EG192+EG193+EI191+EI192+EI193)*Percapita/30*GJ$4+(EG194+EI194)*Crechee/30*GJ$4,IF(C191=1,IF(EG191+EG192+EG193+EH191+EH192+EH193+EI191+EI192+EI193+EJ191+EJ192+EJ193&lt;=15,(EG191+EG192+EG193+EI191+EI192+EI193)*Percapita/30*GJ$4,IF(EG191+EG192+EG193+EH191+EH192+EH193+EI191+EI192+EI193+EJ191+EJ192+EJ193&gt;=16,Fixo/30*GJ$4+(EG191+EG192+EG193+EH191+EH192+EH193+EI191+EI192+EI193+EJ191+EJ192-16)*Percapita/30*GJ$4))))))</f>
        <v>0</v>
      </c>
      <c r="GK191" s="178"/>
      <c r="GL191" s="103">
        <f t="shared" si="175"/>
        <v>0</v>
      </c>
      <c r="GM191" s="124"/>
      <c r="GN191" s="104">
        <f>SUMIF(V191:V194,"&lt;0")*Cadeirante/30*GN$4+SUMIF(X191:X194,"&lt;0")*Cadeirante/30*GN$4</f>
        <v>0</v>
      </c>
      <c r="GO191" s="104">
        <f>SUMIF(Z191:Z194,"&lt;0")*Cadeirante/30*GO$4+SUMIF(AB191:AB194,"&lt;0")*Cadeirante/30*GO$4</f>
        <v>0</v>
      </c>
      <c r="GP191" s="104">
        <f>SUMIF(AD191:AD194,"&lt;0")*Cadeirante/30*GP$4+SUMIF(AF191:AF194,"&lt;0")*Cadeirante/30*GP$4</f>
        <v>0</v>
      </c>
      <c r="GQ191" s="104">
        <f>SUMIF(AH191:AH194,"&lt;0")*Cadeirante/30*GQ$4+SUMIF(AJ191:AJ194,"&lt;0")*Cadeirante/30*GQ$4</f>
        <v>0</v>
      </c>
      <c r="GR191" s="104">
        <f>SUMIF(AL191:AL194,"&lt;0")*Cadeirante/30*GR$4+SUMIF(AN191:AN194,"&lt;0")*Cadeirante/30*GR$4</f>
        <v>0</v>
      </c>
      <c r="GS191" s="104">
        <f>SUMIF(AP191:AP194,"&lt;0")*Cadeirante/30*GS$4+SUMIF(AR191:AR194,"&lt;0")*Cadeirante/30*GS$4</f>
        <v>0</v>
      </c>
      <c r="GT191" s="104">
        <f>SUMIF(AT191:AT194,"&lt;0")*Cadeirante/30*GT$4+SUMIF(AV191:AV194,"&lt;0")*Cadeirante/30*GT$4</f>
        <v>0</v>
      </c>
      <c r="GU191" s="104">
        <f>SUMIF(AX191:AX194,"&lt;0")*Cadeirante/30*GU$4+SUMIF(AZ191:AZ194,"&lt;0")*Cadeirante/30*GU$4</f>
        <v>0</v>
      </c>
      <c r="GV191" s="104">
        <f>SUMIF(BB191:BB194,"&lt;0")*Cadeirante/30*GV$4+SUMIF(BD191:BD194,"&lt;0")*Cadeirante/30*GV$4</f>
        <v>0</v>
      </c>
      <c r="GW191" s="104">
        <f>SUMIF(BF191:BF194,"&lt;0")*Cadeirante/30*GW$4+SUMIF(BH191:BH194,"&lt;0")*Cadeirante/30*GW$4</f>
        <v>0</v>
      </c>
      <c r="GX191" s="104">
        <f>SUMIF(BJ191:BJ194,"&lt;0")*Cadeirante/30*GX$4+SUMIF(BL191:BL194,"&lt;0")*Cadeirante/30*GX$4</f>
        <v>0</v>
      </c>
      <c r="GY191" s="104">
        <f>SUMIF(BN191:BN194,"&lt;0")*Cadeirante/30*GY$4+SUMIF(BP191:BP194,"&lt;0")*Cadeirante/30*GY$4</f>
        <v>0</v>
      </c>
      <c r="GZ191" s="104">
        <f>SUMIF(BR191:BR194,"&lt;0")*Cadeirante/30*GZ$4+SUMIF(BT191:BT194,"&lt;0")*Cadeirante/30*GZ$4</f>
        <v>0</v>
      </c>
      <c r="HA191" s="104">
        <f>SUMIF(BV191:BV194,"&lt;0")*Cadeirante/30*HA$4+SUMIF(BX191:BX194,"&lt;0")*Cadeirante/30*HA$4</f>
        <v>0</v>
      </c>
      <c r="HB191" s="104">
        <f>SUMIF(BZ191:BZ194,"&lt;0")*Cadeirante/30*HB$4+SUMIF(CB191:CB194,"&lt;0")*Cadeirante/30*HB$4</f>
        <v>0</v>
      </c>
      <c r="HC191" s="104">
        <f>SUMIF(CD191:CD194,"&lt;0")*Cadeirante/30*HC$4+SUMIF(CF191:CF194,"&lt;0")*Cadeirante/30*HC$4</f>
        <v>0</v>
      </c>
      <c r="HD191" s="104">
        <f>SUMIF(CH191:CH194,"&lt;0")*Cadeirante/30*HD$4+SUMIF(CJ191:CJ194,"&lt;0")*Cadeirante/30*HD$4</f>
        <v>0</v>
      </c>
      <c r="HE191" s="104">
        <f>SUMIF(CL191:CL194,"&lt;0")*Cadeirante/30*HE$4+SUMIF(CN191:CN194,"&lt;0")*Cadeirante/30*HE$4</f>
        <v>0</v>
      </c>
      <c r="HF191" s="104">
        <f>SUMIF(CP191:CP194,"&lt;0")*Cadeirante/30*HF$4+SUMIF(CR191:CR194,"&lt;0")*Cadeirante/30*HF$4</f>
        <v>0</v>
      </c>
      <c r="HG191" s="104">
        <f>SUMIF(CT191:CT194,"&lt;0")*Cadeirante/30*HG$4+SUMIF(CV191:CV194,"&lt;0")*Cadeirante/30*HG$4</f>
        <v>0</v>
      </c>
      <c r="HH191" s="104">
        <f>SUMIF(CX191:CX194,"&lt;0")*Cadeirante/30*HH$4+SUMIF(CZ191:CZ194,"&lt;0")*Cadeirante/30*HH$4</f>
        <v>0</v>
      </c>
      <c r="HI191" s="104">
        <f>SUMIF(DB191:DB194,"&lt;0")*Cadeirante/30*HI$4+SUMIF(DD191:DD194,"&lt;0")*Cadeirante/30*HI$4</f>
        <v>0</v>
      </c>
      <c r="HJ191" s="104">
        <f>SUMIF(DF191:DF194,"&lt;0")*Cadeirante/30*HJ$4+SUMIF(DH191:DH194,"&lt;0")*Cadeirante/30*HJ$4</f>
        <v>0</v>
      </c>
      <c r="HK191" s="104">
        <f>SUMIF(DJ191:DJ194,"&lt;0")*Cadeirante/30*HK$4+SUMIF(DL191:DL194,"&lt;0")*Cadeirante/30*HK$4</f>
        <v>0</v>
      </c>
      <c r="HL191" s="104">
        <f>SUMIF(DN191:DN194,"&lt;0")*Cadeirante/30*HL$4+SUMIF(DP191:DP194,"&lt;0")*Cadeirante/30*HL$4</f>
        <v>0</v>
      </c>
      <c r="HM191" s="104">
        <f>SUMIF(DR191:DR194,"&lt;0")*Cadeirante/30*HM$4+SUMIF(DT191:DT194,"&lt;0")*Cadeirante/30*HM$4</f>
        <v>0</v>
      </c>
      <c r="HN191" s="104">
        <f>SUMIF(DV191:DV194,"&lt;0")*Cadeirante/30*HN$4+SUMIF(DX191:DX194,"&lt;0")*Cadeirante/30*HN$4</f>
        <v>0</v>
      </c>
      <c r="HO191" s="104">
        <f>SUMIF(DZ191:DZ194,"&lt;0")*Cadeirante/30*HO$4+SUMIF(EB191:EB194,"&lt;0")*Cadeirante/30*HO$4</f>
        <v>0</v>
      </c>
      <c r="HP191" s="104">
        <f>SUMIF(ED191:ED194,"&lt;0")*Cadeirante/30*HP$4+SUMIF(EF191:EF194,"&lt;0")*Cadeirante/30*HP$4</f>
        <v>0</v>
      </c>
      <c r="HQ191" s="64"/>
      <c r="HR191" s="64"/>
      <c r="HS191" s="64"/>
      <c r="HT191" s="64"/>
      <c r="HU191" s="64"/>
      <c r="HV191" s="64"/>
      <c r="HW191" s="176">
        <v>17629.309999999998</v>
      </c>
      <c r="HX191" s="64"/>
      <c r="HY191" s="280">
        <f>IF(ISTEXT(EM191), VALUE(EM191), EM191)</f>
        <v>0</v>
      </c>
      <c r="HZ191" s="280">
        <f>IF(ISTEXT(EN191), VALUE(EN191), EN191)</f>
        <v>0</v>
      </c>
      <c r="IA191" s="280">
        <f>IF(ISTEXT(EO191), VALUE(EO191), EO191)</f>
        <v>0</v>
      </c>
      <c r="IB191" s="64" t="b">
        <f>HW191=FE191</f>
        <v>0</v>
      </c>
      <c r="IC191" s="64"/>
    </row>
    <row r="192" spans="1:237" s="106" customFormat="1" ht="22.5" customHeight="1" x14ac:dyDescent="0.25">
      <c r="A192" s="368" t="s">
        <v>3343</v>
      </c>
      <c r="B192" s="369" t="s">
        <v>3344</v>
      </c>
      <c r="C192" s="370" t="s">
        <v>3193</v>
      </c>
      <c r="D192" s="371" t="s">
        <v>3345</v>
      </c>
      <c r="E192" s="371" t="s">
        <v>3346</v>
      </c>
      <c r="F192" s="372" t="s">
        <v>3181</v>
      </c>
      <c r="G192" s="372" t="s">
        <v>3182</v>
      </c>
      <c r="H192" s="373" t="s">
        <v>2837</v>
      </c>
      <c r="I192" s="374" t="s">
        <v>2837</v>
      </c>
      <c r="J192" s="421" t="s">
        <v>3183</v>
      </c>
      <c r="K192" s="421" t="s">
        <v>3185</v>
      </c>
      <c r="L192" s="329">
        <f>CONTINUA!BV192</f>
        <v>0</v>
      </c>
      <c r="M192" s="329">
        <f>CONTINUA!BW192</f>
        <v>0</v>
      </c>
      <c r="N192" s="895"/>
      <c r="O192" s="896" t="s">
        <v>3441</v>
      </c>
      <c r="P192" s="897">
        <v>0</v>
      </c>
      <c r="Q192" s="400">
        <v>21</v>
      </c>
      <c r="R192" s="401"/>
      <c r="S192" s="400">
        <v>8</v>
      </c>
      <c r="T192" s="401"/>
      <c r="U192" s="400"/>
      <c r="V192" s="401"/>
      <c r="W192" s="400"/>
      <c r="X192" s="401"/>
      <c r="Y192" s="400"/>
      <c r="Z192" s="401"/>
      <c r="AA192" s="400"/>
      <c r="AB192" s="401"/>
      <c r="AC192" s="400"/>
      <c r="AD192" s="401"/>
      <c r="AE192" s="400"/>
      <c r="AF192" s="401"/>
      <c r="AG192" s="400"/>
      <c r="AH192" s="401"/>
      <c r="AI192" s="400"/>
      <c r="AJ192" s="401"/>
      <c r="AK192" s="400"/>
      <c r="AL192" s="401"/>
      <c r="AM192" s="400"/>
      <c r="AN192" s="401"/>
      <c r="AO192" s="400"/>
      <c r="AP192" s="401"/>
      <c r="AQ192" s="400"/>
      <c r="AR192" s="401"/>
      <c r="AS192" s="400"/>
      <c r="AT192" s="401"/>
      <c r="AU192" s="400"/>
      <c r="AV192" s="401"/>
      <c r="AW192" s="400"/>
      <c r="AX192" s="401"/>
      <c r="AY192" s="400"/>
      <c r="AZ192" s="401"/>
      <c r="BA192" s="400"/>
      <c r="BB192" s="401"/>
      <c r="BC192" s="400"/>
      <c r="BD192" s="401"/>
      <c r="BE192" s="400"/>
      <c r="BF192" s="401"/>
      <c r="BG192" s="400"/>
      <c r="BH192" s="401"/>
      <c r="BI192" s="400"/>
      <c r="BJ192" s="401"/>
      <c r="BK192" s="400"/>
      <c r="BL192" s="401"/>
      <c r="BM192" s="400"/>
      <c r="BN192" s="401"/>
      <c r="BO192" s="400"/>
      <c r="BP192" s="401"/>
      <c r="BQ192" s="400"/>
      <c r="BR192" s="401"/>
      <c r="BS192" s="400"/>
      <c r="BT192" s="401"/>
      <c r="BU192" s="400"/>
      <c r="BV192" s="401"/>
      <c r="BW192" s="400"/>
      <c r="BX192" s="401"/>
      <c r="BY192" s="400"/>
      <c r="BZ192" s="401"/>
      <c r="CA192" s="400"/>
      <c r="CB192" s="401"/>
      <c r="CC192" s="400"/>
      <c r="CD192" s="401"/>
      <c r="CE192" s="400"/>
      <c r="CF192" s="401"/>
      <c r="CG192" s="400"/>
      <c r="CH192" s="401"/>
      <c r="CI192" s="400"/>
      <c r="CJ192" s="401"/>
      <c r="CK192" s="400"/>
      <c r="CL192" s="401"/>
      <c r="CM192" s="400"/>
      <c r="CN192" s="401"/>
      <c r="CO192" s="400"/>
      <c r="CP192" s="401"/>
      <c r="CQ192" s="400"/>
      <c r="CR192" s="401"/>
      <c r="CS192" s="400"/>
      <c r="CT192" s="401"/>
      <c r="CU192" s="400"/>
      <c r="CV192" s="401"/>
      <c r="CW192" s="400"/>
      <c r="CX192" s="401"/>
      <c r="CY192" s="400"/>
      <c r="CZ192" s="401"/>
      <c r="DA192" s="400"/>
      <c r="DB192" s="401"/>
      <c r="DC192" s="400"/>
      <c r="DD192" s="401"/>
      <c r="DE192" s="400"/>
      <c r="DF192" s="401"/>
      <c r="DG192" s="400"/>
      <c r="DH192" s="401"/>
      <c r="DI192" s="400"/>
      <c r="DJ192" s="401"/>
      <c r="DK192" s="400"/>
      <c r="DL192" s="401"/>
      <c r="DM192" s="400"/>
      <c r="DN192" s="401"/>
      <c r="DO192" s="400"/>
      <c r="DP192" s="401"/>
      <c r="DQ192" s="400"/>
      <c r="DR192" s="401"/>
      <c r="DS192" s="400"/>
      <c r="DT192" s="401"/>
      <c r="DU192" s="400"/>
      <c r="DV192" s="401"/>
      <c r="DW192" s="400"/>
      <c r="DX192" s="401"/>
      <c r="DY192" s="400"/>
      <c r="DZ192" s="401"/>
      <c r="EA192" s="400"/>
      <c r="EB192" s="401"/>
      <c r="EC192" s="400"/>
      <c r="ED192" s="401"/>
      <c r="EE192" s="400"/>
      <c r="EF192" s="401"/>
      <c r="EG192" s="400"/>
      <c r="EH192" s="401"/>
      <c r="EI192" s="400"/>
      <c r="EJ192" s="447"/>
      <c r="EK192" s="511"/>
      <c r="EL192" s="514"/>
      <c r="EM192" s="448"/>
      <c r="EN192" s="344"/>
      <c r="EO192" s="345"/>
      <c r="EP192" s="171">
        <f t="shared" si="168"/>
        <v>21</v>
      </c>
      <c r="EQ192" s="171">
        <f t="shared" si="169"/>
        <v>0</v>
      </c>
      <c r="ER192" s="171">
        <f t="shared" si="170"/>
        <v>8</v>
      </c>
      <c r="ES192" s="171">
        <f t="shared" si="171"/>
        <v>0</v>
      </c>
      <c r="ET192" s="171">
        <f t="shared" si="172"/>
        <v>0</v>
      </c>
      <c r="EU192" s="171">
        <f t="shared" si="173"/>
        <v>0</v>
      </c>
      <c r="EV192" s="172">
        <f t="shared" si="174"/>
        <v>29</v>
      </c>
      <c r="EW192" s="173"/>
      <c r="EX192" s="248">
        <f t="shared" si="226"/>
        <v>0</v>
      </c>
      <c r="EY192" s="174">
        <f>(L192*regular)+(M192*Cadeirantee)</f>
        <v>0</v>
      </c>
      <c r="EZ192" s="249">
        <f>SUMIF(FG192:GJ192,"&gt;0")</f>
        <v>0</v>
      </c>
      <c r="FA192" s="249">
        <f>SUMIF(FG192:GJ192,"&lt;0")+SUMIF(GN192:HP192,"&lt;0")</f>
        <v>0</v>
      </c>
      <c r="FB192" s="174">
        <v>0</v>
      </c>
      <c r="FC192" s="126">
        <f>N192*km*'VALORES TABELA'!$B$13</f>
        <v>0</v>
      </c>
      <c r="FD192" s="250">
        <f t="shared" ref="FD192:FD195" si="227">GL192</f>
        <v>0</v>
      </c>
      <c r="FE192" s="105"/>
      <c r="FF192" s="119"/>
      <c r="FG192" s="119"/>
      <c r="FH192" s="119"/>
      <c r="FI192" s="119"/>
      <c r="FJ192" s="119"/>
      <c r="FK192" s="119"/>
      <c r="FL192" s="119"/>
      <c r="FM192" s="119"/>
      <c r="FN192" s="119"/>
      <c r="FO192" s="119"/>
      <c r="FP192" s="119"/>
      <c r="FQ192" s="119"/>
      <c r="FR192" s="119"/>
      <c r="FS192" s="119"/>
      <c r="FT192" s="119"/>
      <c r="FU192" s="119"/>
      <c r="FV192" s="119"/>
      <c r="FW192" s="119"/>
      <c r="FX192" s="119"/>
      <c r="FY192" s="119"/>
      <c r="FZ192" s="119"/>
      <c r="GA192" s="119"/>
      <c r="GB192" s="119"/>
      <c r="GC192" s="119"/>
      <c r="GD192" s="119"/>
      <c r="GE192" s="119"/>
      <c r="GF192" s="119"/>
      <c r="GG192" s="119"/>
      <c r="GH192" s="119"/>
      <c r="GI192" s="119"/>
      <c r="GJ192" s="119"/>
      <c r="GK192" s="251"/>
      <c r="GL192" s="103">
        <f t="shared" si="175"/>
        <v>0</v>
      </c>
      <c r="GM192" s="124"/>
      <c r="GN192" s="104"/>
      <c r="GO192" s="104"/>
      <c r="GP192" s="104"/>
      <c r="GQ192" s="104"/>
      <c r="GR192" s="104"/>
      <c r="GS192" s="104"/>
      <c r="GT192" s="104"/>
      <c r="GU192" s="104"/>
      <c r="GV192" s="104"/>
      <c r="GW192" s="104"/>
      <c r="GX192" s="104"/>
      <c r="GY192" s="104"/>
      <c r="GZ192" s="104"/>
      <c r="HA192" s="104"/>
      <c r="HB192" s="104"/>
      <c r="HC192" s="104"/>
      <c r="HD192" s="104"/>
      <c r="HE192" s="104"/>
      <c r="HF192" s="104"/>
      <c r="HG192" s="104"/>
      <c r="HH192" s="104"/>
      <c r="HI192" s="104"/>
      <c r="HJ192" s="104"/>
      <c r="HK192" s="104"/>
      <c r="HL192" s="104"/>
      <c r="HM192" s="104"/>
      <c r="HN192" s="104"/>
      <c r="HO192" s="104"/>
      <c r="HP192" s="104"/>
      <c r="HQ192" s="64"/>
      <c r="HR192" s="64"/>
      <c r="HS192" s="64"/>
      <c r="HT192" s="64"/>
      <c r="HU192" s="64"/>
      <c r="HV192" s="64"/>
      <c r="HW192" s="105"/>
      <c r="HX192" s="64"/>
      <c r="HY192" s="280">
        <f t="shared" ref="HY192:HY195" si="228">IF(ISTEXT(EM192), VALUE(EM192), EM192)</f>
        <v>0</v>
      </c>
      <c r="HZ192" s="280">
        <f t="shared" ref="HZ192:HZ195" si="229">IF(ISTEXT(EN192), VALUE(EN192), EN192)</f>
        <v>0</v>
      </c>
      <c r="IA192" s="280">
        <f t="shared" ref="IA192:IA195" si="230">IF(ISTEXT(EO192), VALUE(EO192), EO192)</f>
        <v>0</v>
      </c>
      <c r="IB192" s="64"/>
      <c r="IC192" s="64"/>
    </row>
    <row r="193" spans="1:237" s="106" customFormat="1" ht="22.5" customHeight="1" x14ac:dyDescent="0.25">
      <c r="A193" s="368" t="s">
        <v>3343</v>
      </c>
      <c r="B193" s="369" t="s">
        <v>3344</v>
      </c>
      <c r="C193" s="375" t="s">
        <v>3193</v>
      </c>
      <c r="D193" s="371" t="s">
        <v>3345</v>
      </c>
      <c r="E193" s="371" t="s">
        <v>3346</v>
      </c>
      <c r="F193" s="376" t="s">
        <v>3181</v>
      </c>
      <c r="G193" s="376" t="s">
        <v>3182</v>
      </c>
      <c r="H193" s="373" t="s">
        <v>2837</v>
      </c>
      <c r="I193" s="374" t="s">
        <v>2837</v>
      </c>
      <c r="J193" s="421" t="s">
        <v>3183</v>
      </c>
      <c r="K193" s="422" t="s">
        <v>3186</v>
      </c>
      <c r="L193" s="329">
        <f>CONTINUA!BV193</f>
        <v>0</v>
      </c>
      <c r="M193" s="329">
        <f>CONTINUA!BW193</f>
        <v>0</v>
      </c>
      <c r="N193" s="895"/>
      <c r="O193" s="896" t="s">
        <v>3441</v>
      </c>
      <c r="P193" s="897">
        <v>0</v>
      </c>
      <c r="Q193" s="400"/>
      <c r="R193" s="401"/>
      <c r="S193" s="400"/>
      <c r="T193" s="401"/>
      <c r="U193" s="400"/>
      <c r="V193" s="401"/>
      <c r="W193" s="400"/>
      <c r="X193" s="401"/>
      <c r="Y193" s="400"/>
      <c r="Z193" s="401"/>
      <c r="AA193" s="400"/>
      <c r="AB193" s="401"/>
      <c r="AC193" s="400"/>
      <c r="AD193" s="401"/>
      <c r="AE193" s="400"/>
      <c r="AF193" s="401"/>
      <c r="AG193" s="400"/>
      <c r="AH193" s="401"/>
      <c r="AI193" s="400"/>
      <c r="AJ193" s="401"/>
      <c r="AK193" s="400"/>
      <c r="AL193" s="401"/>
      <c r="AM193" s="400"/>
      <c r="AN193" s="401"/>
      <c r="AO193" s="400"/>
      <c r="AP193" s="401"/>
      <c r="AQ193" s="400"/>
      <c r="AR193" s="401"/>
      <c r="AS193" s="400"/>
      <c r="AT193" s="401"/>
      <c r="AU193" s="400"/>
      <c r="AV193" s="401"/>
      <c r="AW193" s="400"/>
      <c r="AX193" s="401"/>
      <c r="AY193" s="400"/>
      <c r="AZ193" s="401"/>
      <c r="BA193" s="400"/>
      <c r="BB193" s="401"/>
      <c r="BC193" s="400"/>
      <c r="BD193" s="401"/>
      <c r="BE193" s="400"/>
      <c r="BF193" s="401"/>
      <c r="BG193" s="400"/>
      <c r="BH193" s="401"/>
      <c r="BI193" s="400"/>
      <c r="BJ193" s="401"/>
      <c r="BK193" s="400"/>
      <c r="BL193" s="401"/>
      <c r="BM193" s="400"/>
      <c r="BN193" s="401"/>
      <c r="BO193" s="400"/>
      <c r="BP193" s="401"/>
      <c r="BQ193" s="400"/>
      <c r="BR193" s="401"/>
      <c r="BS193" s="400"/>
      <c r="BT193" s="401"/>
      <c r="BU193" s="400"/>
      <c r="BV193" s="401"/>
      <c r="BW193" s="400"/>
      <c r="BX193" s="401"/>
      <c r="BY193" s="400"/>
      <c r="BZ193" s="401"/>
      <c r="CA193" s="400"/>
      <c r="CB193" s="401"/>
      <c r="CC193" s="400"/>
      <c r="CD193" s="401"/>
      <c r="CE193" s="400"/>
      <c r="CF193" s="401"/>
      <c r="CG193" s="400"/>
      <c r="CH193" s="401"/>
      <c r="CI193" s="400"/>
      <c r="CJ193" s="401"/>
      <c r="CK193" s="400"/>
      <c r="CL193" s="401"/>
      <c r="CM193" s="400"/>
      <c r="CN193" s="401"/>
      <c r="CO193" s="400"/>
      <c r="CP193" s="401"/>
      <c r="CQ193" s="400"/>
      <c r="CR193" s="401"/>
      <c r="CS193" s="400"/>
      <c r="CT193" s="401"/>
      <c r="CU193" s="400"/>
      <c r="CV193" s="401"/>
      <c r="CW193" s="400"/>
      <c r="CX193" s="401"/>
      <c r="CY193" s="400"/>
      <c r="CZ193" s="401"/>
      <c r="DA193" s="400"/>
      <c r="DB193" s="401"/>
      <c r="DC193" s="400"/>
      <c r="DD193" s="401"/>
      <c r="DE193" s="400"/>
      <c r="DF193" s="401"/>
      <c r="DG193" s="400"/>
      <c r="DH193" s="401"/>
      <c r="DI193" s="400"/>
      <c r="DJ193" s="401"/>
      <c r="DK193" s="400"/>
      <c r="DL193" s="401"/>
      <c r="DM193" s="400"/>
      <c r="DN193" s="401"/>
      <c r="DO193" s="400"/>
      <c r="DP193" s="401"/>
      <c r="DQ193" s="400"/>
      <c r="DR193" s="401"/>
      <c r="DS193" s="400"/>
      <c r="DT193" s="401"/>
      <c r="DU193" s="400"/>
      <c r="DV193" s="401"/>
      <c r="DW193" s="400"/>
      <c r="DX193" s="401"/>
      <c r="DY193" s="400"/>
      <c r="DZ193" s="401"/>
      <c r="EA193" s="400"/>
      <c r="EB193" s="401"/>
      <c r="EC193" s="400"/>
      <c r="ED193" s="401"/>
      <c r="EE193" s="400"/>
      <c r="EF193" s="401"/>
      <c r="EG193" s="400"/>
      <c r="EH193" s="401"/>
      <c r="EI193" s="400"/>
      <c r="EJ193" s="447"/>
      <c r="EK193" s="511"/>
      <c r="EL193" s="514"/>
      <c r="EM193" s="448"/>
      <c r="EN193" s="344"/>
      <c r="EO193" s="345"/>
      <c r="EP193" s="171">
        <f t="shared" si="168"/>
        <v>0</v>
      </c>
      <c r="EQ193" s="171">
        <f t="shared" si="169"/>
        <v>0</v>
      </c>
      <c r="ER193" s="171">
        <f t="shared" si="170"/>
        <v>0</v>
      </c>
      <c r="ES193" s="171">
        <f t="shared" si="171"/>
        <v>0</v>
      </c>
      <c r="ET193" s="171">
        <f t="shared" si="172"/>
        <v>0</v>
      </c>
      <c r="EU193" s="171">
        <f t="shared" si="173"/>
        <v>0</v>
      </c>
      <c r="EV193" s="172">
        <f t="shared" si="174"/>
        <v>0</v>
      </c>
      <c r="EW193" s="125"/>
      <c r="EX193" s="248">
        <f t="shared" si="226"/>
        <v>0</v>
      </c>
      <c r="EY193" s="174">
        <f>(L193*regular)+(M193*Cadeirantee)</f>
        <v>0</v>
      </c>
      <c r="EZ193" s="249">
        <f>SUMIF(FG193:GJ193,"&gt;0")</f>
        <v>0</v>
      </c>
      <c r="FA193" s="249">
        <f>SUMIF(FG193:GJ193,"&lt;0")+SUMIF(GN193:HP193,"&lt;0")</f>
        <v>0</v>
      </c>
      <c r="FB193" s="174">
        <v>0</v>
      </c>
      <c r="FC193" s="126">
        <f>N193*km*'VALORES TABELA'!$B$13</f>
        <v>0</v>
      </c>
      <c r="FD193" s="250">
        <f t="shared" si="227"/>
        <v>0</v>
      </c>
      <c r="FE193" s="105"/>
      <c r="FF193" s="108"/>
      <c r="FG193" s="108"/>
      <c r="FH193" s="108"/>
      <c r="FI193" s="108"/>
      <c r="FJ193" s="108"/>
      <c r="FK193" s="108"/>
      <c r="FL193" s="108"/>
      <c r="FM193" s="108"/>
      <c r="FN193" s="108"/>
      <c r="FO193" s="108"/>
      <c r="FP193" s="108"/>
      <c r="FQ193" s="108"/>
      <c r="FR193" s="108"/>
      <c r="FS193" s="108"/>
      <c r="FT193" s="108"/>
      <c r="FU193" s="108"/>
      <c r="FV193" s="108"/>
      <c r="FW193" s="108"/>
      <c r="FX193" s="108"/>
      <c r="FY193" s="108"/>
      <c r="FZ193" s="108"/>
      <c r="GA193" s="108"/>
      <c r="GB193" s="108"/>
      <c r="GC193" s="108"/>
      <c r="GD193" s="108"/>
      <c r="GE193" s="108"/>
      <c r="GF193" s="108"/>
      <c r="GG193" s="108"/>
      <c r="GH193" s="108"/>
      <c r="GI193" s="108"/>
      <c r="GJ193" s="108"/>
      <c r="GK193" s="251"/>
      <c r="GL193" s="103">
        <f t="shared" si="175"/>
        <v>0</v>
      </c>
      <c r="GM193" s="124"/>
      <c r="GN193" s="104"/>
      <c r="GO193" s="104"/>
      <c r="GP193" s="104"/>
      <c r="GQ193" s="104"/>
      <c r="GR193" s="104"/>
      <c r="GS193" s="104"/>
      <c r="GT193" s="104"/>
      <c r="GU193" s="104"/>
      <c r="GV193" s="104"/>
      <c r="GW193" s="104"/>
      <c r="GX193" s="104"/>
      <c r="GY193" s="104"/>
      <c r="GZ193" s="104"/>
      <c r="HA193" s="104"/>
      <c r="HB193" s="104"/>
      <c r="HC193" s="104"/>
      <c r="HD193" s="104"/>
      <c r="HE193" s="104"/>
      <c r="HF193" s="104"/>
      <c r="HG193" s="104"/>
      <c r="HH193" s="104"/>
      <c r="HI193" s="104"/>
      <c r="HJ193" s="104"/>
      <c r="HK193" s="104"/>
      <c r="HL193" s="104"/>
      <c r="HM193" s="104"/>
      <c r="HN193" s="104"/>
      <c r="HO193" s="104"/>
      <c r="HP193" s="104"/>
      <c r="HQ193" s="64"/>
      <c r="HR193" s="64"/>
      <c r="HS193" s="64"/>
      <c r="HT193" s="64"/>
      <c r="HU193" s="64"/>
      <c r="HV193" s="64"/>
      <c r="HW193" s="105"/>
      <c r="HX193" s="64"/>
      <c r="HY193" s="280">
        <f t="shared" si="228"/>
        <v>0</v>
      </c>
      <c r="HZ193" s="280">
        <f t="shared" si="229"/>
        <v>0</v>
      </c>
      <c r="IA193" s="280">
        <f t="shared" si="230"/>
        <v>0</v>
      </c>
      <c r="IB193" s="64"/>
      <c r="IC193" s="64"/>
    </row>
    <row r="194" spans="1:237" s="106" customFormat="1" ht="22.5" customHeight="1" x14ac:dyDescent="0.25">
      <c r="A194" s="368" t="s">
        <v>3343</v>
      </c>
      <c r="B194" s="369" t="s">
        <v>3344</v>
      </c>
      <c r="C194" s="375" t="s">
        <v>3193</v>
      </c>
      <c r="D194" s="371" t="s">
        <v>3345</v>
      </c>
      <c r="E194" s="371" t="s">
        <v>3346</v>
      </c>
      <c r="F194" s="376" t="s">
        <v>3181</v>
      </c>
      <c r="G194" s="376" t="s">
        <v>3182</v>
      </c>
      <c r="H194" s="373" t="s">
        <v>2837</v>
      </c>
      <c r="I194" s="374" t="s">
        <v>2837</v>
      </c>
      <c r="J194" s="421" t="s">
        <v>3183</v>
      </c>
      <c r="K194" s="423" t="s">
        <v>3187</v>
      </c>
      <c r="L194" s="329">
        <f>CONTINUA!BV194</f>
        <v>0</v>
      </c>
      <c r="M194" s="329">
        <f>CONTINUA!BW194</f>
        <v>0</v>
      </c>
      <c r="N194" s="895"/>
      <c r="O194" s="896" t="s">
        <v>3441</v>
      </c>
      <c r="P194" s="897">
        <v>0</v>
      </c>
      <c r="Q194" s="400"/>
      <c r="R194" s="401"/>
      <c r="S194" s="400"/>
      <c r="T194" s="401"/>
      <c r="U194" s="400"/>
      <c r="V194" s="401"/>
      <c r="W194" s="400"/>
      <c r="X194" s="401"/>
      <c r="Y194" s="400"/>
      <c r="Z194" s="401"/>
      <c r="AA194" s="400"/>
      <c r="AB194" s="401"/>
      <c r="AC194" s="400"/>
      <c r="AD194" s="401"/>
      <c r="AE194" s="400"/>
      <c r="AF194" s="401"/>
      <c r="AG194" s="400"/>
      <c r="AH194" s="401"/>
      <c r="AI194" s="400"/>
      <c r="AJ194" s="401"/>
      <c r="AK194" s="400"/>
      <c r="AL194" s="401"/>
      <c r="AM194" s="400"/>
      <c r="AN194" s="401"/>
      <c r="AO194" s="400"/>
      <c r="AP194" s="401"/>
      <c r="AQ194" s="400"/>
      <c r="AR194" s="401"/>
      <c r="AS194" s="400"/>
      <c r="AT194" s="401"/>
      <c r="AU194" s="400"/>
      <c r="AV194" s="401"/>
      <c r="AW194" s="400"/>
      <c r="AX194" s="401"/>
      <c r="AY194" s="400"/>
      <c r="AZ194" s="401"/>
      <c r="BA194" s="400"/>
      <c r="BB194" s="401"/>
      <c r="BC194" s="400"/>
      <c r="BD194" s="401"/>
      <c r="BE194" s="400"/>
      <c r="BF194" s="401"/>
      <c r="BG194" s="400"/>
      <c r="BH194" s="401"/>
      <c r="BI194" s="400"/>
      <c r="BJ194" s="401"/>
      <c r="BK194" s="400"/>
      <c r="BL194" s="401"/>
      <c r="BM194" s="400"/>
      <c r="BN194" s="401"/>
      <c r="BO194" s="400"/>
      <c r="BP194" s="401"/>
      <c r="BQ194" s="400"/>
      <c r="BR194" s="401"/>
      <c r="BS194" s="400"/>
      <c r="BT194" s="401"/>
      <c r="BU194" s="400"/>
      <c r="BV194" s="401"/>
      <c r="BW194" s="400"/>
      <c r="BX194" s="401"/>
      <c r="BY194" s="400"/>
      <c r="BZ194" s="401"/>
      <c r="CA194" s="400"/>
      <c r="CB194" s="401"/>
      <c r="CC194" s="400"/>
      <c r="CD194" s="401"/>
      <c r="CE194" s="400"/>
      <c r="CF194" s="401"/>
      <c r="CG194" s="400"/>
      <c r="CH194" s="401"/>
      <c r="CI194" s="400"/>
      <c r="CJ194" s="401"/>
      <c r="CK194" s="400"/>
      <c r="CL194" s="401"/>
      <c r="CM194" s="400"/>
      <c r="CN194" s="401"/>
      <c r="CO194" s="400"/>
      <c r="CP194" s="401"/>
      <c r="CQ194" s="400"/>
      <c r="CR194" s="401"/>
      <c r="CS194" s="400"/>
      <c r="CT194" s="401"/>
      <c r="CU194" s="400"/>
      <c r="CV194" s="401"/>
      <c r="CW194" s="400"/>
      <c r="CX194" s="401"/>
      <c r="CY194" s="400"/>
      <c r="CZ194" s="401"/>
      <c r="DA194" s="400"/>
      <c r="DB194" s="401"/>
      <c r="DC194" s="400"/>
      <c r="DD194" s="401"/>
      <c r="DE194" s="400"/>
      <c r="DF194" s="401"/>
      <c r="DG194" s="400"/>
      <c r="DH194" s="401"/>
      <c r="DI194" s="400"/>
      <c r="DJ194" s="401"/>
      <c r="DK194" s="400"/>
      <c r="DL194" s="401"/>
      <c r="DM194" s="400"/>
      <c r="DN194" s="401"/>
      <c r="DO194" s="400"/>
      <c r="DP194" s="401"/>
      <c r="DQ194" s="400"/>
      <c r="DR194" s="401"/>
      <c r="DS194" s="400"/>
      <c r="DT194" s="401"/>
      <c r="DU194" s="400"/>
      <c r="DV194" s="401"/>
      <c r="DW194" s="400"/>
      <c r="DX194" s="401"/>
      <c r="DY194" s="400"/>
      <c r="DZ194" s="401"/>
      <c r="EA194" s="400"/>
      <c r="EB194" s="401"/>
      <c r="EC194" s="400"/>
      <c r="ED194" s="401"/>
      <c r="EE194" s="400"/>
      <c r="EF194" s="401"/>
      <c r="EG194" s="400"/>
      <c r="EH194" s="401"/>
      <c r="EI194" s="400"/>
      <c r="EJ194" s="447"/>
      <c r="EK194" s="511"/>
      <c r="EL194" s="514"/>
      <c r="EM194" s="448"/>
      <c r="EN194" s="344"/>
      <c r="EO194" s="345"/>
      <c r="EP194" s="171">
        <f t="shared" si="168"/>
        <v>0</v>
      </c>
      <c r="EQ194" s="171">
        <f t="shared" si="169"/>
        <v>0</v>
      </c>
      <c r="ER194" s="171">
        <f t="shared" si="170"/>
        <v>0</v>
      </c>
      <c r="ES194" s="171">
        <f t="shared" si="171"/>
        <v>0</v>
      </c>
      <c r="ET194" s="171">
        <f t="shared" si="172"/>
        <v>0</v>
      </c>
      <c r="EU194" s="171">
        <f t="shared" si="173"/>
        <v>0</v>
      </c>
      <c r="EV194" s="172">
        <f t="shared" si="174"/>
        <v>0</v>
      </c>
      <c r="EW194" s="127"/>
      <c r="EX194" s="248">
        <f t="shared" si="226"/>
        <v>0</v>
      </c>
      <c r="EY194" s="174">
        <f>(L194*regular)+(M194*Cadeirantee)</f>
        <v>0</v>
      </c>
      <c r="EZ194" s="249">
        <f>SUMIF(FG194:GJ194,"&gt;0")</f>
        <v>0</v>
      </c>
      <c r="FA194" s="249">
        <f>SUMIF(FG194:GJ194,"&lt;0")+SUMIF(GN194:HP194,"&lt;0")</f>
        <v>0</v>
      </c>
      <c r="FB194" s="174">
        <v>0</v>
      </c>
      <c r="FC194" s="126">
        <f>N194*km*'VALORES TABELA'!$B$13</f>
        <v>0</v>
      </c>
      <c r="FD194" s="250">
        <f t="shared" si="227"/>
        <v>0</v>
      </c>
      <c r="FE194" s="105"/>
      <c r="FF194" s="118"/>
      <c r="FG194" s="118"/>
      <c r="FH194" s="118"/>
      <c r="FI194" s="118"/>
      <c r="FJ194" s="118"/>
      <c r="FK194" s="118"/>
      <c r="FL194" s="118"/>
      <c r="FM194" s="118"/>
      <c r="FN194" s="118"/>
      <c r="FO194" s="118"/>
      <c r="FP194" s="118"/>
      <c r="FQ194" s="118"/>
      <c r="FR194" s="118"/>
      <c r="FS194" s="118"/>
      <c r="FT194" s="118"/>
      <c r="FU194" s="118"/>
      <c r="FV194" s="118"/>
      <c r="FW194" s="118"/>
      <c r="FX194" s="118"/>
      <c r="FY194" s="118"/>
      <c r="FZ194" s="118"/>
      <c r="GA194" s="118"/>
      <c r="GB194" s="118"/>
      <c r="GC194" s="118"/>
      <c r="GD194" s="118"/>
      <c r="GE194" s="118"/>
      <c r="GF194" s="118"/>
      <c r="GG194" s="118"/>
      <c r="GH194" s="118"/>
      <c r="GI194" s="118"/>
      <c r="GJ194" s="118"/>
      <c r="GK194" s="252"/>
      <c r="GL194" s="103">
        <f t="shared" si="175"/>
        <v>0</v>
      </c>
      <c r="GM194" s="124"/>
      <c r="GN194" s="104"/>
      <c r="GO194" s="104"/>
      <c r="GP194" s="104"/>
      <c r="GQ194" s="104"/>
      <c r="GR194" s="104"/>
      <c r="GS194" s="104"/>
      <c r="GT194" s="104"/>
      <c r="GU194" s="104"/>
      <c r="GV194" s="104"/>
      <c r="GW194" s="104"/>
      <c r="GX194" s="104"/>
      <c r="GY194" s="104"/>
      <c r="GZ194" s="104"/>
      <c r="HA194" s="104"/>
      <c r="HB194" s="104"/>
      <c r="HC194" s="104"/>
      <c r="HD194" s="104"/>
      <c r="HE194" s="104"/>
      <c r="HF194" s="104"/>
      <c r="HG194" s="104"/>
      <c r="HH194" s="104"/>
      <c r="HI194" s="104"/>
      <c r="HJ194" s="104"/>
      <c r="HK194" s="104"/>
      <c r="HL194" s="104"/>
      <c r="HM194" s="104"/>
      <c r="HN194" s="104"/>
      <c r="HO194" s="104"/>
      <c r="HP194" s="104"/>
      <c r="HQ194" s="64"/>
      <c r="HR194" s="65"/>
      <c r="HS194" s="65"/>
      <c r="HT194" s="65"/>
      <c r="HU194" s="65"/>
      <c r="HV194" s="65"/>
      <c r="HW194" s="105"/>
      <c r="HX194" s="65"/>
      <c r="HY194" s="280">
        <f t="shared" si="228"/>
        <v>0</v>
      </c>
      <c r="HZ194" s="280">
        <f t="shared" si="229"/>
        <v>0</v>
      </c>
      <c r="IA194" s="280">
        <f t="shared" si="230"/>
        <v>0</v>
      </c>
      <c r="IB194" s="65"/>
      <c r="IC194" s="65"/>
    </row>
    <row r="195" spans="1:237" s="106" customFormat="1" ht="22.5" customHeight="1" thickBot="1" x14ac:dyDescent="0.3">
      <c r="A195" s="377" t="s">
        <v>3343</v>
      </c>
      <c r="B195" s="378" t="s">
        <v>3344</v>
      </c>
      <c r="C195" s="379" t="s">
        <v>3193</v>
      </c>
      <c r="D195" s="380" t="s">
        <v>3345</v>
      </c>
      <c r="E195" s="380" t="s">
        <v>3346</v>
      </c>
      <c r="F195" s="381" t="s">
        <v>3181</v>
      </c>
      <c r="G195" s="381" t="s">
        <v>3182</v>
      </c>
      <c r="H195" s="382" t="s">
        <v>2837</v>
      </c>
      <c r="I195" s="383" t="s">
        <v>2837</v>
      </c>
      <c r="J195" s="421" t="s">
        <v>3183</v>
      </c>
      <c r="K195" s="424" t="s">
        <v>60</v>
      </c>
      <c r="L195" s="329">
        <f>CONTINUA!BV195</f>
        <v>0</v>
      </c>
      <c r="M195" s="329">
        <f>CONTINUA!BW195</f>
        <v>0</v>
      </c>
      <c r="N195" s="895"/>
      <c r="O195" s="896" t="s">
        <v>3441</v>
      </c>
      <c r="P195" s="897">
        <v>0</v>
      </c>
      <c r="Q195" s="400"/>
      <c r="R195" s="401"/>
      <c r="S195" s="400"/>
      <c r="T195" s="401"/>
      <c r="U195" s="400"/>
      <c r="V195" s="401"/>
      <c r="W195" s="400"/>
      <c r="X195" s="401"/>
      <c r="Y195" s="400"/>
      <c r="Z195" s="401"/>
      <c r="AA195" s="400"/>
      <c r="AB195" s="401"/>
      <c r="AC195" s="400"/>
      <c r="AD195" s="401"/>
      <c r="AE195" s="400"/>
      <c r="AF195" s="401"/>
      <c r="AG195" s="400"/>
      <c r="AH195" s="401"/>
      <c r="AI195" s="400"/>
      <c r="AJ195" s="401"/>
      <c r="AK195" s="400"/>
      <c r="AL195" s="401"/>
      <c r="AM195" s="400"/>
      <c r="AN195" s="401"/>
      <c r="AO195" s="400"/>
      <c r="AP195" s="401"/>
      <c r="AQ195" s="400"/>
      <c r="AR195" s="401"/>
      <c r="AS195" s="400"/>
      <c r="AT195" s="401"/>
      <c r="AU195" s="400"/>
      <c r="AV195" s="401"/>
      <c r="AW195" s="400"/>
      <c r="AX195" s="401"/>
      <c r="AY195" s="400"/>
      <c r="AZ195" s="401"/>
      <c r="BA195" s="400"/>
      <c r="BB195" s="401"/>
      <c r="BC195" s="400"/>
      <c r="BD195" s="401"/>
      <c r="BE195" s="400"/>
      <c r="BF195" s="401"/>
      <c r="BG195" s="400"/>
      <c r="BH195" s="401"/>
      <c r="BI195" s="400"/>
      <c r="BJ195" s="401"/>
      <c r="BK195" s="400"/>
      <c r="BL195" s="401"/>
      <c r="BM195" s="400"/>
      <c r="BN195" s="401"/>
      <c r="BO195" s="400"/>
      <c r="BP195" s="401"/>
      <c r="BQ195" s="400"/>
      <c r="BR195" s="401"/>
      <c r="BS195" s="400"/>
      <c r="BT195" s="401"/>
      <c r="BU195" s="400"/>
      <c r="BV195" s="401"/>
      <c r="BW195" s="400"/>
      <c r="BX195" s="401"/>
      <c r="BY195" s="400"/>
      <c r="BZ195" s="401"/>
      <c r="CA195" s="400"/>
      <c r="CB195" s="401"/>
      <c r="CC195" s="400"/>
      <c r="CD195" s="401"/>
      <c r="CE195" s="400"/>
      <c r="CF195" s="401"/>
      <c r="CG195" s="400"/>
      <c r="CH195" s="401"/>
      <c r="CI195" s="400"/>
      <c r="CJ195" s="401"/>
      <c r="CK195" s="400"/>
      <c r="CL195" s="401"/>
      <c r="CM195" s="400"/>
      <c r="CN195" s="401"/>
      <c r="CO195" s="400"/>
      <c r="CP195" s="401"/>
      <c r="CQ195" s="400"/>
      <c r="CR195" s="401"/>
      <c r="CS195" s="400"/>
      <c r="CT195" s="401"/>
      <c r="CU195" s="400"/>
      <c r="CV195" s="401"/>
      <c r="CW195" s="400"/>
      <c r="CX195" s="401"/>
      <c r="CY195" s="400"/>
      <c r="CZ195" s="401"/>
      <c r="DA195" s="400"/>
      <c r="DB195" s="401"/>
      <c r="DC195" s="400"/>
      <c r="DD195" s="401"/>
      <c r="DE195" s="400"/>
      <c r="DF195" s="401"/>
      <c r="DG195" s="400"/>
      <c r="DH195" s="401"/>
      <c r="DI195" s="400"/>
      <c r="DJ195" s="401"/>
      <c r="DK195" s="400"/>
      <c r="DL195" s="401"/>
      <c r="DM195" s="400"/>
      <c r="DN195" s="401"/>
      <c r="DO195" s="400"/>
      <c r="DP195" s="401"/>
      <c r="DQ195" s="400"/>
      <c r="DR195" s="401"/>
      <c r="DS195" s="400"/>
      <c r="DT195" s="401"/>
      <c r="DU195" s="400"/>
      <c r="DV195" s="401"/>
      <c r="DW195" s="400"/>
      <c r="DX195" s="401"/>
      <c r="DY195" s="400"/>
      <c r="DZ195" s="401"/>
      <c r="EA195" s="400"/>
      <c r="EB195" s="401"/>
      <c r="EC195" s="400"/>
      <c r="ED195" s="401"/>
      <c r="EE195" s="400"/>
      <c r="EF195" s="401"/>
      <c r="EG195" s="400"/>
      <c r="EH195" s="401"/>
      <c r="EI195" s="400"/>
      <c r="EJ195" s="447"/>
      <c r="EK195" s="512"/>
      <c r="EL195" s="515"/>
      <c r="EM195" s="450"/>
      <c r="EN195" s="348"/>
      <c r="EO195" s="348"/>
      <c r="EP195" s="179">
        <f t="shared" si="168"/>
        <v>0</v>
      </c>
      <c r="EQ195" s="179">
        <f t="shared" si="169"/>
        <v>0</v>
      </c>
      <c r="ER195" s="179">
        <f t="shared" si="170"/>
        <v>0</v>
      </c>
      <c r="ES195" s="179">
        <f t="shared" si="171"/>
        <v>0</v>
      </c>
      <c r="ET195" s="179">
        <f t="shared" si="172"/>
        <v>0</v>
      </c>
      <c r="EU195" s="179">
        <f t="shared" si="173"/>
        <v>0</v>
      </c>
      <c r="EV195" s="172">
        <f t="shared" si="174"/>
        <v>0</v>
      </c>
      <c r="EW195" s="253"/>
      <c r="EX195" s="254">
        <v>0</v>
      </c>
      <c r="EY195" s="180">
        <v>0</v>
      </c>
      <c r="EZ195" s="255">
        <v>0</v>
      </c>
      <c r="FA195" s="255">
        <v>0</v>
      </c>
      <c r="FB195" s="180">
        <f>SUM(FF195:GI195)/2</f>
        <v>0</v>
      </c>
      <c r="FC195" s="256">
        <f>N195*km*'VALORES TABELA'!$B$13</f>
        <v>0</v>
      </c>
      <c r="FD195" s="250">
        <f t="shared" si="227"/>
        <v>0</v>
      </c>
      <c r="FE195" s="257"/>
      <c r="FF195" s="181">
        <f>((Q195+S195)*Percapita)+((R195+T195)*Cadeirante)</f>
        <v>0</v>
      </c>
      <c r="FG195" s="181">
        <f>((U195+W195)*Percapita/30*FG$4)+((V195+X195)*Cadeirante/30*FG$4)</f>
        <v>0</v>
      </c>
      <c r="FH195" s="181">
        <f>((Y195+AA195)*Percapita/30*FH$4)+((Z195+AB195)*Cadeirante/30*FH$4)</f>
        <v>0</v>
      </c>
      <c r="FI195" s="181">
        <f>((AC195+AE195)*Percapita/30*FI$4)+((AD195+AF195)*Cadeirante/30*FI$4)</f>
        <v>0</v>
      </c>
      <c r="FJ195" s="181">
        <f>((AG195+AI195)*Percapita/30*FJ$4)+((AH195+AJ195)*Cadeirante/30*FJ$4)</f>
        <v>0</v>
      </c>
      <c r="FK195" s="181">
        <f>((AK195+AM195)*Percapita/30*FK$4)+((AL195+AN195)*Cadeirante/30*FK$4)</f>
        <v>0</v>
      </c>
      <c r="FL195" s="181">
        <f>((AO195+AQ195)*Percapita/30*FL$4)+((AP195+AR195)*Cadeirante/30*FL$4)</f>
        <v>0</v>
      </c>
      <c r="FM195" s="181">
        <f>((AS195+AU195)*Percapita/30*FM$4)+((AT195+AV195)*Cadeirante/30*FM$4)</f>
        <v>0</v>
      </c>
      <c r="FN195" s="181">
        <f>((AW195+AY195)*Percapita/30*FN$4)+((AX195+AZ195)*Cadeirante/30*FN$4)</f>
        <v>0</v>
      </c>
      <c r="FO195" s="181">
        <f>((BA195+BC195)*Percapita/30*FO$4)+((BB195+BD195)*Cadeirante/30*FO$4)</f>
        <v>0</v>
      </c>
      <c r="FP195" s="181">
        <f>((BE195+BG195)*Percapita/30*FP$4)+((BF195+BH195)*Cadeirante/30*FP$4)</f>
        <v>0</v>
      </c>
      <c r="FQ195" s="181">
        <f>((BI195+BK195)*Percapita/30*FQ$4)+((BJ195+BL195)*Cadeirante/30*FQ$4)</f>
        <v>0</v>
      </c>
      <c r="FR195" s="181">
        <f>((BM195+BO195)*Percapita/30*FR$4)+((BN195+BP195)*Cadeirante/30*FR$4)</f>
        <v>0</v>
      </c>
      <c r="FS195" s="181">
        <f>((BQ195+BS195)*Percapita/30*FS$4)+((BR195+BT195)*Cadeirante/30*FS$4)</f>
        <v>0</v>
      </c>
      <c r="FT195" s="181">
        <f>((BU195+BW195)*Percapita/30*FT$4)+((BV195+BX195)*Cadeirante/30*FT$4)</f>
        <v>0</v>
      </c>
      <c r="FU195" s="181">
        <f>((BY195+CA195)*Percapita/30*FU$4)+((BZ195+CB195)*Cadeirante/30*FU$4)</f>
        <v>0</v>
      </c>
      <c r="FV195" s="181">
        <f>((CC195+CE195)*Percapita/30*FV$4)+((CD195+CF195)*Cadeirante/30*FV$4)</f>
        <v>0</v>
      </c>
      <c r="FW195" s="181">
        <f>((CG195+CI195)*Percapita/30*FW$4)+((CI195+CK195)*Cadeirante/30*FW$4)</f>
        <v>0</v>
      </c>
      <c r="FX195" s="181">
        <f>((CK195+CM195)*Percapita/30*FX$4)+((CL195+CN195)*Cadeirante/30*FX$4)</f>
        <v>0</v>
      </c>
      <c r="FY195" s="181">
        <f>((CO195+CQ195)*Percapita/30*FY$4)+((CP195+CR195)*Cadeirante/30*FY$4)</f>
        <v>0</v>
      </c>
      <c r="FZ195" s="181">
        <f>((CS195+CU195)*Percapita/30*FZ$4)+((CT195+CV195)*Cadeirante/30*FZ$4)</f>
        <v>0</v>
      </c>
      <c r="GA195" s="181">
        <f>((CW195+CY195)*Percapita/30*GA$4)+((CX195+CZ195)*Cadeirante/30*GA$4)</f>
        <v>0</v>
      </c>
      <c r="GB195" s="181">
        <f>((DA195+DC195)*Percapita/30*GB$4)+((DB195+DD195)*Cadeirante/30*GB$4)</f>
        <v>0</v>
      </c>
      <c r="GC195" s="181">
        <f>((DE195+DG195)*Percapita/30*GC$4)+((DF195+DH195)*Cadeirante/30*GC$4)</f>
        <v>0</v>
      </c>
      <c r="GD195" s="181">
        <f>((DI195+DK195)*Percapita/30*GD$4)+((DJ195+DL195)*Cadeirante/30*GD$4)</f>
        <v>0</v>
      </c>
      <c r="GE195" s="181">
        <f>((DM195+DO195)*Percapita/30*GE$4)+((DN195+DP195)*Cadeirante/30*GE$4)</f>
        <v>0</v>
      </c>
      <c r="GF195" s="181">
        <f>((DQ195+DS195)*Percapita/30*GF$4)+((DR195+DT195)*Cadeirante/30*GF$4)</f>
        <v>0</v>
      </c>
      <c r="GG195" s="181">
        <f>((DU195+DW195)*Percapita/30*GG$4)+((DV195+DX195)*Cadeirante/30*GG$4)</f>
        <v>0</v>
      </c>
      <c r="GH195" s="181">
        <f>((DY195+EA195)*Percapita/30*GH$4)+((DZ195+EB195)*Cadeirante/30*GH$4)</f>
        <v>0</v>
      </c>
      <c r="GI195" s="181">
        <f>((EC195+EE195)*Percapita/30*GI$4)+((ED195+EF195)*Cadeirante/30*GI$4)</f>
        <v>0</v>
      </c>
      <c r="GJ195" s="181">
        <f>((EG195+EI195)*Percapita)+((EH195+EJ195)*Cadeirante)</f>
        <v>0</v>
      </c>
      <c r="GK195" s="258"/>
      <c r="GL195" s="103">
        <f t="shared" si="175"/>
        <v>0</v>
      </c>
      <c r="GM195" s="124"/>
      <c r="GN195" s="182"/>
      <c r="GO195" s="182"/>
      <c r="GP195" s="182"/>
      <c r="GQ195" s="182"/>
      <c r="GR195" s="182"/>
      <c r="GS195" s="182"/>
      <c r="GT195" s="182"/>
      <c r="GU195" s="182"/>
      <c r="GV195" s="182"/>
      <c r="GW195" s="182"/>
      <c r="GX195" s="182"/>
      <c r="GY195" s="182"/>
      <c r="GZ195" s="182"/>
      <c r="HA195" s="182"/>
      <c r="HB195" s="182"/>
      <c r="HC195" s="182"/>
      <c r="HD195" s="182"/>
      <c r="HE195" s="182"/>
      <c r="HF195" s="182"/>
      <c r="HG195" s="182"/>
      <c r="HH195" s="182"/>
      <c r="HI195" s="182"/>
      <c r="HJ195" s="182"/>
      <c r="HK195" s="182"/>
      <c r="HL195" s="182"/>
      <c r="HM195" s="182"/>
      <c r="HN195" s="182"/>
      <c r="HO195" s="182"/>
      <c r="HP195" s="259"/>
      <c r="HQ195" s="64"/>
      <c r="HW195" s="257"/>
      <c r="HY195" s="280">
        <f t="shared" si="228"/>
        <v>0</v>
      </c>
      <c r="HZ195" s="280">
        <f t="shared" si="229"/>
        <v>0</v>
      </c>
      <c r="IA195" s="280">
        <f t="shared" si="230"/>
        <v>0</v>
      </c>
    </row>
    <row r="196" spans="1:237" s="106" customFormat="1" ht="22.5" customHeight="1" x14ac:dyDescent="0.25">
      <c r="A196" t="s">
        <v>3347</v>
      </c>
      <c r="B196" s="522" t="s">
        <v>3348</v>
      </c>
      <c r="C196" s="523">
        <v>3</v>
      </c>
      <c r="D196" s="524" t="s">
        <v>3349</v>
      </c>
      <c r="E196" s="524" t="s">
        <v>3350</v>
      </c>
      <c r="F196" s="525" t="s">
        <v>3181</v>
      </c>
      <c r="G196" s="525" t="s">
        <v>3182</v>
      </c>
      <c r="H196" s="350" t="s">
        <v>2842</v>
      </c>
      <c r="I196" s="351" t="s">
        <v>2842</v>
      </c>
      <c r="J196" s="409" t="s">
        <v>3189</v>
      </c>
      <c r="K196" s="410" t="s">
        <v>3184</v>
      </c>
      <c r="L196" s="329">
        <f>CONTINUA!BV196</f>
        <v>0</v>
      </c>
      <c r="M196" s="329">
        <f>CONTINUA!BW196</f>
        <v>0</v>
      </c>
      <c r="N196" s="895"/>
      <c r="O196" s="896" t="s">
        <v>3442</v>
      </c>
      <c r="P196" s="897">
        <v>0</v>
      </c>
      <c r="Q196" s="400">
        <v>4</v>
      </c>
      <c r="R196" s="401"/>
      <c r="S196" s="400"/>
      <c r="T196" s="401"/>
      <c r="U196" s="400"/>
      <c r="V196" s="401"/>
      <c r="W196" s="400"/>
      <c r="X196" s="401"/>
      <c r="Y196" s="400"/>
      <c r="Z196" s="401"/>
      <c r="AA196" s="400"/>
      <c r="AB196" s="401"/>
      <c r="AC196" s="400"/>
      <c r="AD196" s="401"/>
      <c r="AE196" s="400"/>
      <c r="AF196" s="401"/>
      <c r="AG196" s="400"/>
      <c r="AH196" s="401"/>
      <c r="AI196" s="400"/>
      <c r="AJ196" s="401"/>
      <c r="AK196" s="400"/>
      <c r="AL196" s="401"/>
      <c r="AM196" s="400"/>
      <c r="AN196" s="401"/>
      <c r="AO196" s="400"/>
      <c r="AP196" s="401"/>
      <c r="AQ196" s="400"/>
      <c r="AR196" s="401"/>
      <c r="AS196" s="400"/>
      <c r="AT196" s="401"/>
      <c r="AU196" s="400"/>
      <c r="AV196" s="401"/>
      <c r="AW196" s="400"/>
      <c r="AX196" s="401"/>
      <c r="AY196" s="400"/>
      <c r="AZ196" s="401"/>
      <c r="BA196" s="400"/>
      <c r="BB196" s="401"/>
      <c r="BC196" s="400"/>
      <c r="BD196" s="401"/>
      <c r="BE196" s="400"/>
      <c r="BF196" s="401"/>
      <c r="BG196" s="400"/>
      <c r="BH196" s="401"/>
      <c r="BI196" s="400"/>
      <c r="BJ196" s="401"/>
      <c r="BK196" s="400"/>
      <c r="BL196" s="401"/>
      <c r="BM196" s="400"/>
      <c r="BN196" s="401"/>
      <c r="BO196" s="400"/>
      <c r="BP196" s="401"/>
      <c r="BQ196" s="400"/>
      <c r="BR196" s="401"/>
      <c r="BS196" s="400"/>
      <c r="BT196" s="401"/>
      <c r="BU196" s="400"/>
      <c r="BV196" s="401"/>
      <c r="BW196" s="400"/>
      <c r="BX196" s="401"/>
      <c r="BY196" s="400"/>
      <c r="BZ196" s="401"/>
      <c r="CA196" s="400"/>
      <c r="CB196" s="401"/>
      <c r="CC196" s="400"/>
      <c r="CD196" s="401"/>
      <c r="CE196" s="400"/>
      <c r="CF196" s="401"/>
      <c r="CG196" s="400"/>
      <c r="CH196" s="401"/>
      <c r="CI196" s="400"/>
      <c r="CJ196" s="401"/>
      <c r="CK196" s="400"/>
      <c r="CL196" s="401"/>
      <c r="CM196" s="400"/>
      <c r="CN196" s="401"/>
      <c r="CO196" s="400"/>
      <c r="CP196" s="401"/>
      <c r="CQ196" s="400"/>
      <c r="CR196" s="401"/>
      <c r="CS196" s="400"/>
      <c r="CT196" s="401"/>
      <c r="CU196" s="400"/>
      <c r="CV196" s="401"/>
      <c r="CW196" s="400"/>
      <c r="CX196" s="401"/>
      <c r="CY196" s="400"/>
      <c r="CZ196" s="401"/>
      <c r="DA196" s="400"/>
      <c r="DB196" s="401"/>
      <c r="DC196" s="400"/>
      <c r="DD196" s="401"/>
      <c r="DE196" s="400"/>
      <c r="DF196" s="401"/>
      <c r="DG196" s="400"/>
      <c r="DH196" s="401"/>
      <c r="DI196" s="400"/>
      <c r="DJ196" s="401"/>
      <c r="DK196" s="400"/>
      <c r="DL196" s="401"/>
      <c r="DM196" s="400"/>
      <c r="DN196" s="401"/>
      <c r="DO196" s="400"/>
      <c r="DP196" s="401"/>
      <c r="DQ196" s="400">
        <v>2</v>
      </c>
      <c r="DR196" s="401"/>
      <c r="DS196" s="400"/>
      <c r="DT196" s="401"/>
      <c r="DU196" s="400"/>
      <c r="DV196" s="401"/>
      <c r="DW196" s="400"/>
      <c r="DX196" s="401"/>
      <c r="DY196" s="400"/>
      <c r="DZ196" s="401"/>
      <c r="EA196" s="400"/>
      <c r="EB196" s="401"/>
      <c r="EC196" s="400"/>
      <c r="ED196" s="401"/>
      <c r="EE196" s="400"/>
      <c r="EF196" s="401"/>
      <c r="EG196" s="400"/>
      <c r="EH196" s="401"/>
      <c r="EI196" s="400"/>
      <c r="EJ196" s="447"/>
      <c r="EK196" s="510"/>
      <c r="EL196" s="513"/>
      <c r="EM196" s="520"/>
      <c r="EN196" s="520"/>
      <c r="EO196" s="520"/>
      <c r="EP196" s="171">
        <f t="shared" si="168"/>
        <v>4</v>
      </c>
      <c r="EQ196" s="171">
        <f t="shared" si="169"/>
        <v>2</v>
      </c>
      <c r="ER196" s="171">
        <f t="shared" si="170"/>
        <v>0</v>
      </c>
      <c r="ES196" s="171">
        <f t="shared" si="171"/>
        <v>0</v>
      </c>
      <c r="ET196" s="171">
        <f t="shared" si="172"/>
        <v>0</v>
      </c>
      <c r="EU196" s="171">
        <f t="shared" si="173"/>
        <v>0</v>
      </c>
      <c r="EV196" s="172">
        <f t="shared" si="174"/>
        <v>6</v>
      </c>
      <c r="EW196" s="367">
        <f>IF(C196=4,IF(MAX(Q196:EJ198)&gt;0,(Especiall/30*(IF(($G196-$F196)=($G$5-$F$5),30,IF(DAY($G196)=31,($G196-$F196),($G196-$F196)+1)))),0),0)</f>
        <v>0</v>
      </c>
      <c r="EX196" s="248">
        <f t="shared" ref="EX196:EX199" si="231">FF196</f>
        <v>9654.5800000000017</v>
      </c>
      <c r="EY196" s="174">
        <f>(L196*regular)+(M196*Cadeirantee)</f>
        <v>0</v>
      </c>
      <c r="EZ196" s="249">
        <f>SUMIF(FG196:GJ196,"&gt;0")</f>
        <v>102.72800000000001</v>
      </c>
      <c r="FA196" s="249">
        <f>SUMIF(FG196:GJ196,"&lt;0")+SUMIF(GN196:HP196,"&lt;0")</f>
        <v>0</v>
      </c>
      <c r="FB196" s="174">
        <v>0</v>
      </c>
      <c r="FC196" s="175">
        <f>N196*km*'VALORES TABELA'!$B$13</f>
        <v>0</v>
      </c>
      <c r="FD196" s="250">
        <f>GL196</f>
        <v>0</v>
      </c>
      <c r="FE196" s="176">
        <f>(EW196+EW197+EW198+EW199+EX196+EX197+EX198+EX199+EY196+EY197+EY198+EY199+EY200+EZ196+EZ197+EZ198+EZ199+FA196+FA197+FA198+FA199+FC196+FC197+FC198+FC199+HY196-HZ196-IA196+FD196+FD197+FD198+FD199+FB200)</f>
        <v>9757.3080000000009</v>
      </c>
      <c r="FF196" s="177">
        <f>IF(C196=4,SUM(Q196+Q197+Q198+S196+S197+S198)*Percapita/30*FF$4+(R196+R197+R198+T196+T197+T198)*Cadeirante/30*FF$4,IF(C196=3,IF(Q199+S199=10,Fixo/30*FF$4+(Q196+Q197+Q198+S196+S197+S198)*Percapita/30*FF$4+(R199+T199)*Cadeirante/30*FF$4,IF(Q199+S199&lt;=9,(Q199+S199)*Crechee/30*FF$4)+(R199+T199)*Cadeirante/30*FF$4+(Q196+Q197+Q198+S196+S197+S198)*Percapita/30*FF$4)+IF(Q199+S199&gt;=11,Fixo/30*FF$4+(Q199+S199-10)*Crechee/30*FF$4,0),IF(C196=2,IF(R196+R197+R198+R199+T196+T197+T198+T199=1,Cadeirante/30*FF$4,IF(R196+R197+R198+R199+T196+T197+T198+T199=2,Fixo/30*FF$4,IF(R196+R197+R198+R199+T196+T197+T198+T199&gt;2,Fixo/30*FF$4+(R196+R197+R198+R199+T196+T197+T198+T199-2)*Cadeirante/30*FF$4)))+(Q196+Q197+Q198+S196+S197+S198)*Percapita/30*FF$4+(Q199+S199)*Crechee/30*FF$4,IF(C196=1,IF(Q196+Q197+Q198+R196+R197+R198+S196+S197+S198+T196+T197+T198&lt;=15,(Q196+Q197+Q198+S196+S197+S198)*Percapita/30*FF$4,IF(Q196+Q197+Q198+R196+R197+R198+S196+S197+S198+T196+T197+T198&gt;=16,Fixo/30*FF$4+(Q196+Q197+Q198+R196+R197+R198+S196+S197+S198+T196+T197-16)*Percapita/30*FF$4))))))</f>
        <v>9654.5800000000017</v>
      </c>
      <c r="FG196" s="177">
        <f>IF(C196=4,SUM(U196+U197+U198+W196+W197+W198)*Percapita/30*FG$4+(V196+V197+V198+X196+X197+X198)*Cadeirante/30*FG$4,IF(C196=3,IF(U199+W199=10,Fixo/30*FG$4+(U196+U197+U198+W196+W197+W198)*Percapita/30*FG$4+(V199+X199)*Cadeirante/30*FG$4,IF(U199+W199&lt;=9,(U199+W199)*Crechee/30*FG$4)+(V199+X199)*Cadeirante/30*FG$4+(U196+U197+U198+W196+W197+W198)*Percapita/30*FG$4)+IF(U199+W199&gt;=11,Fixo/30*FG$4+(U199+W199-10)*Crechee/30*FG$4,0),IF(C196=2,IF(V196+V197+V198+V199+X196+X197+X198+X199=1,Cadeirante/30*FG$4,IF(V196+V197+V198+V199+X196+X197+X198+X199=2,Fixo/30*FG$4,IF(V196+V197+V198+V199+X196+X197+X198+X199&gt;2,Fixo/30*FG$4+(V196+V197+V198+V199+X196+X197+X198+X199-2)*Cadeirante/30*FG$4)))+(U196+U197+U198+W196+W197+W198)*Percapita/30*FG$4+(U199+W199)*Crechee/30*FG$4,IF(C196=1,IF(U196+U197+U198+V196+V197+V198+W196+W197+W198+X196+X197+X198&lt;=15,(U196+U197+U198+W196+W197+W198)*Percapita/30*FG$4,IF(U196+U197+U198+V196+V197+V198+W196+W197+W198+X196+X197+X198&gt;=16,Fixo/30*FG$4+(U196+U197+U198+V196+V197+V198+W196+W197+W198+X196+X197-16)*Percapita/30*FG$4))))))</f>
        <v>0</v>
      </c>
      <c r="FH196" s="177">
        <f>IF(C196=4,SUM(Y196+Y197+Y198+AA196+AA197+AA198)*Percapita/30*FH$4+(Z196+Z197+Z198+AB196+AB197+AB198)*Cadeirante/30*FH$4,IF(C196=3,IF(Y199+AA199=10,Fixo/30*FH$4+(Y196+Y197+Y198+AA196+AA197+AA198)*Percapita/30*FH$4+(Z199+AB199)*Cadeirante/30*FH$4,IF(Y199+AA199&lt;=9,(Y199+AA199)*Crechee/30*FH$4)+(Z199+AB199)*Cadeirante/30*FH$4+(Y196+Y197+Y198+AA196+AA197+AA198)*Percapita/30*FH$4)+IF(Y199+AA199&gt;=11,Fixo/30*FH$4+(Y199+AA199-10)*Crechee/30*FH$4,0),IF(C196=2,IF(Z196+Z197+Z198+Z199+AB196+AB197+AB198+AB199=1,Cadeirante/30*FH$4,IF(Z196+Z197+Z198+Z199+AB196+AB197+AB198+AB199=2,Fixo/30*FH$4,IF(Z196+Z197+Z198+Z199+AB196+AB197+AB198+AB199&gt;2,Fixo/30*FH$4+(Z196+Z197+Z198+Z199+AB196+AB197+AB198+AB199-2)*Cadeirante/30*FH$4)))+(Y196+Y197+Y198+AA196+AA197+AA198)*Percapita/30*FH$4+(Y199+AA199)*Crechee/30*FH$4,IF(C196=1,IF(Y196+Y197+Y198+Z196+Z197+Z198+AA196+AA197+AA198+AB196+AB197+AB198&lt;=15,(Y196+Y197+Y198+AA196+AA197+AA198)*Percapita/30*FH$4,IF(Y196+Y197+Y198+Z196+Z197+Z198+AA196+AA197+AA198+AB196+AB197+AB198&gt;=16,Fixo/30*FH$4+(Y196+Y197+Y198+Z196+Z197+Z198+AA196+AA197+AA198+AB196+AB197-16)*Percapita/30*FH$4))))))</f>
        <v>0</v>
      </c>
      <c r="FI196" s="177">
        <f>IF(C196=4,SUM(AC196+AC197+AC198+AE196+AE197+AE198)*Percapita/30*FI$4+(AD196+AD197+AD198+AF196+AF197+AF198)*Cadeirante/30*FI$4,IF(C196=3,IF(AC199+AE199=10,Fixo/30*FI$4+(AC196+AC197+AC198+AE196+AE197+AE198)*Percapita/30*FI$4+(AD199+AF199)*Cadeirante/30*FI$4,IF(AC199+AE199&lt;=9,(AC199+AE199)*Crechee/30*FI$4)+(AD199+AF199)*Cadeirante/30*FI$4+(AC196+AC197+AC198+AE196+AE197+AE198)*Percapita/30*FI$4)+IF(AC199+AE199&gt;=11,Fixo/30*FI$4+(AC199+AE199-10)*Crechee/30*FI$4,0),IF(C196=2,IF(AD196+AD197+AD198+AD199+AF196+AF197+AF198+AF199=1,Cadeirante/30*FI$4,IF(AD196+AD197+AD198+AD199+AF196+AF197+AF198+AF199=2,Fixo/30*FI$4,IF(AD196+AD197+AD198+AD199+AF196+AF197+AF198+AF199&gt;2,Fixo/30*FI$4+(AD196+AD197+AD198+AD199+AF196+AF197+AF198+AF199-2)*Cadeirante/30*FI$4)))+(AC196+AC197+AC198+AE196+AE197+AE198)*Percapita/30*FI$4+(AC199+AE199)*Crechee/30*FI$4,IF(C196=1,IF(AC196+AC197+AC198+AD196+AD197+AD198+AE196+AE197+AE198+AF196+AF197+AF198&lt;=15,(AC196+AC197+AC198+AE196+AE197+AE198)*Percapita/30*FI$4,IF(AC196+AC197+AC198+AD196+AD197+AD198+AE196+AE197+AE198+AF196+AF197+AF198&gt;=16,Fixo/30*FI$4+(AC196+AC197+AC198+AD196+AD197+AD198+AE196+AE197+AE198+AF196+AF197-16)*Percapita/30*FI$4))))))</f>
        <v>0</v>
      </c>
      <c r="FJ196" s="177">
        <f>IF(C196=4,SUM(AG196+AG197+AG198+AI196+AI197+AI198)*Percapita/30*FJ$4+(AH196+AH197+AH198+AJ196+AJ197+AJ198)*Cadeirante/30*FJ$4,IF(C196=3,IF(AG199+AI199=10,Fixo/30*FJ$4+(AG196+AG197+AG198+AI196+AI197+AI198)*Percapita/30*FJ$4+(AH199+AJ199)*Cadeirante/30*FJ$4,IF(AG199+AI199&lt;=9,(AG199+AI199)*Crechee/30*FJ$4)+(AH199+AJ199)*Cadeirante/30*FJ$4+(AG196+AG197+AG198+AI196+AI197+AI198)*Percapita/30*FJ$4)+IF(AG199+AI199&gt;=11,Fixo/30*FJ$4+(AG199+AI199-10)*Crechee/30*FJ$4,0),IF(C196=2,IF(AH196+AH197+AH198+AH199+AJ196+AJ197+AJ198+AJ199=1,Cadeirante/30*FJ$4,IF(AH196+AH197+AH198+AH199+AJ196+AJ197+AJ198+AJ199=2,Fixo/30*FJ$4,IF(AH196+AH197+AH198+AH199+AJ196+AJ197+AJ198+AJ199&gt;2,Fixo/30*FJ$4+(AH196+AH197+AH198+AH199+AJ196+AJ197+AJ198+AJ199-2)*Cadeirante/30*FJ$4)))+(AG196+AG197+AG198+AI196+AI197+AI198)*Percapita/30*FJ$4+(AG199+AI199)*Crechee/30*FJ$4,IF(C196=1,IF(AG196+AG197+AG198+AH196+AH197+AH198+AI196+AI197+AI198+AJ196+AJ197+AJ198&lt;=15,(AG196+AG197+AG198+AI196+AI197+AI198)*Percapita/30*FJ$4,IF(AG196+AG197+AG198+AH196+AH197+AH198+AI196+AI197+AI198+AJ196+AJ197+AJ198&gt;=16,Fixo/30*FJ$4+(AG196+AG197+AG198+AH196+AH197+AH198+AI196+AI197+AI198+AJ196+AJ197-16)*Percapita/30*FJ$4))))))</f>
        <v>0</v>
      </c>
      <c r="FK196" s="177">
        <f>IF(C196=4,SUM(AK196+AK197+AK198+AM196+AM197+AM198)*Percapita/30*FK$4+(AL196+AL197+AL198+AN196+AN197+AN198)*Cadeirante/30*FK$4,IF(C196=3,IF(AK199+AM199=10,Fixo/30*FK$4+(AK196+AK197+AK198+AM196+AM197+AM198)*Percapita/30*FK$4+(AL199+AN199)*Cadeirante/30*FK$4,IF(AK199+AM199&lt;=9,(AK199+AM199)*Crechee/30*FK$4)+(AL199+AN199)*Cadeirante/30*FK$4+(AK196+AK197+AK198+AM196+AM197+AM198)*Percapita/30*FK$4)+IF(AK199+AM199&gt;=11,Fixo/30*FK$4+(AK199+AM199-10)*Crechee/30*FK$4,0),IF(C196=2,IF(AL196+AL197+AL198+AL199+AN196+AN197+AN198+AN199=1,Cadeirante/30*FK$4,IF(AL196+AL197+AL198+AL199+AN196+AN197+AN198+AN199=2,Fixo/30*FK$4,IF(AL196+AL197+AL198+AL199+AN196+AN197+AN198+AN199&gt;2,Fixo/30*FK$4+(AL196+AL197+AL198+AL199+AN196+AN197+AN198+AN199-2)*Cadeirante/30*FK$4)))+(AK196+AK197+AK198+AM196+AM197+AM198)*Percapita/30*FK$4+(AK199+AM199)*Crechee/30*FK$4,IF(C196=1,IF(AK196+AK197+AK198+AL196+AL197+AL198+AM196+AM197+AM198+AN196+AN197+AN198&lt;=15,(AK196+AK197+AK198+AM196+AM197+AM198)*Percapita/30*FK$4,IF(AK196+AK197+AK198+AL196+AL197+AL198+AM196+AM197+AM198+AN196+AN197+AN198&gt;=16,Fixo/30*FK$4+(AK196+AK197+AK198+AL196+AL197+AL198+AM196+AM197+AM198+AN196+AN197-16)*Percapita/30*FK$4))))))</f>
        <v>0</v>
      </c>
      <c r="FL196" s="177">
        <f>IF(C196=4,SUM(AO196+AO197+AO198+AQ196+AQ197+AQ198)*Percapita/30*FL$4+(AP196+AP197+AP198+AR196+AR197+AR198)*Cadeirante/30*FL$4,IF(C196=3,IF(AO199+AQ199=10,Fixo/30*FL$4+(AO196+AO197+AO198+AQ196+AQ197+AQ198)*Percapita/30*FL$4+(AP199+AR199)*Cadeirante/30*FL$4,IF(AO199+AQ199&lt;=9,(AO199+AQ199)*Crechee/30*FL$4)+(AP199+AR199)*Cadeirante/30*FL$4+(AO196+AO197+AO198+AQ196+AQ197+AQ198)*Percapita/30*FL$4)+IF(AO199+AQ199&gt;=11,Fixo/30*FL$4+(AO199+AQ199-10)*Crechee/30*FL$4,0),IF(C196=2,IF(AP196+AP197+AP198+AP199+AR196+AR197+AR198+AR199=1,Cadeirante/30*FL$4,IF(AP196+AP197+AP198+AP199+AR196+AR197+AR198+AR199=2,Fixo/30*FL$4,IF(AP196+AP197+AP198+AP199+AR196+AR197+AR198+AR199&gt;2,Fixo/30*FL$4+(AP196+AP197+AP198+AP199+AR196+AR197+AR198+AR199-2)*Cadeirante/30*FL$4)))+(AO196+AO197+AO198+AQ196+AQ197+AQ198)*Percapita/30*FL$4+(AO199+AQ199)*Crechee/30*FL$4,IF(C196=1,IF(AO196+AO197+AO198+AP196+AP197+AP198+AQ196+AQ197+AQ198+AR196+AR197+AR198&lt;=15,(AO196+AO197+AO198+AQ196+AQ197+AQ198)*Percapita/30*FL$4,IF(AO196+AO197+AO198+AP196+AP197+AP198+AQ196+AQ197+AQ198+AR196+AR197+AR198&gt;=16,Fixo/30*FL$4+(AO196+AO197+AO198+AP196+AP197+AP198+AQ196+AQ197+AQ198+AR196+AR197-16)*Percapita/30*FL$4))))))</f>
        <v>0</v>
      </c>
      <c r="FM196" s="177">
        <f>IF(C196=4,SUM(AS196+AS197+AS198+AU196+AU197+AU198)*Percapita/30*FM$4+(AT196+AT197+AT198+AV196+AV197+AV198)*Cadeirante/30*FM$4,IF(C196=3,IF(AS199+AU199=10,Fixo/30*FM$4+(AS196+AS197+AS198+AU196+AU197+AU198)*Percapita/30*FM$4+(AT199+AV199)*Cadeirante/30*FM$4,IF(AS199+AU199&lt;=9,(AS199+AU199)*Crechee/30*FM$4)+(AT199+AV199)*Cadeirante/30*FM$4+(AS196+AS197+AS198+AU196+AU197+AU198)*Percapita/30*FM$4)+IF(AS199+AU199&gt;=11,Fixo/30*FM$4+(AS199+AU199-10)*Crechee/30*FM$4,0),IF(C196=2,IF(AT196+AT197+AT198+AT199+AV196+AV197+AV198+AV199=1,Cadeirante/30*FM$4,IF(AT196+AT197+AT198+AT199+AV196+AV197+AV198+AV199=2,Fixo/30*FM$4,IF(AT196+AT197+AT198+AT199+AV196+AV197+AV198+AV199&gt;2,Fixo/30*FM$4+(AT196+AT197+AT198+AT199+AV196+AV197+AV198+AV199-2)*Cadeirante/30*FM$4)))+(AS196+AS197+AS198+AU196+AU197+AU198)*Percapita/30*FM$4+(AS199+AU199)*Crechee/30*FM$4,IF(C196=1,IF(AS196+AS197+AS198+AT196+AT197+AT198+AU196+AU197+AU198+AV196+AV197+AV198&lt;=15,(AS196+AS197+AS198+AU196+AU197+AU198)*Percapita/30*FM$4,IF(AS196+AS197+AS198+AT196+AT197+AT198+AU196+AU197+AU198+AV196+AV197+AV198&gt;=16,Fixo/30*FM$4+(AS196+AS197+AS198+AT196+AT197+AT198+AU196+AU197+AU198+AV196+AV197-16)*Percapita/30*FM$4))))))</f>
        <v>0</v>
      </c>
      <c r="FN196" s="177">
        <f>IF(C196=4,SUM(AW196+AW197+AW198+AY196+AY197+AY198)*Percapita/30*FN$4+(AX196+AX197+AX198+AZ196+AZ197+AZ198)*Cadeirante/30*FN$4,IF(C196=3,IF(AW199+AY199=10,Fixo/30*FN$4+(AW196+AW197+AW198+AY196+AY197+AY198)*Percapita/30*FN$4+(AX199+AZ199)*Cadeirante/30*FN$4,IF(AW199+AY199&lt;=9,(AW199+AY199)*Crechee/30*FN$4)+(AX199+AZ199)*Cadeirante/30*FN$4+(AW196+AW197+AW198+AY196+AY197+AY198)*Percapita/30*FN$4)+IF(AW199+AY199&gt;=11,Fixo/30*FN$4+(AW199+AY199-10)*Crechee/30*FN$4,0),IF(C196=2,IF(AX196+AX197+AX198+AX199+AZ196+AZ197+AZ198+AZ199=1,Cadeirante/30*FN$4,IF(AX196+AX197+AX198+AX199+AZ196+AZ197+AZ198+AZ199=2,Fixo/30*FN$4,IF(AX196+AX197+AX198+AX199+AZ196+AZ197+AZ198+AZ199&gt;2,Fixo/30*FN$4+(AX196+AX197+AX198+AX199+AZ196+AZ197+AZ198+AZ199-2)*Cadeirante/30*FN$4)))+(AW196+AW197+AW198+AY196+AY197+AY198)*Percapita/30*FN$4+(AW199+AY199)*Crechee/30*FN$4,IF(C196=1,IF(AW196+AW197+AW198+AX196+AX197+AX198+AY196+AY197+AY198+AZ196+AZ197+AZ198&lt;=15,(AW196+AW197+AW198+AY196+AY197+AY198)*Percapita/30*FN$4,IF(AW196+AW197+AW198+AX196+AX197+AX198+AY196+AY197+AY198+AZ196+AZ197+AZ198&gt;=16,Fixo/30*FN$4+(AW196+AW197+AW198+AX196+AX197+AX198+AY196+AY197+AY198+AZ196+AZ197-16)*Percapita/30*FN$4))))))</f>
        <v>0</v>
      </c>
      <c r="FO196" s="177">
        <f>IF(C196=4,SUM(BA196+BA197+BA198+BC196+BC197+BC198)*Percapita/30*FO$4+(BB196+BB197+BB198+BD196+BD197+BD198)*Cadeirante/30*FO$4,IF(C196=3,IF(BA199+BC199=10,Fixo/30*FO$4+(BA196+BA197+BA198+BC196+BC197+BC198)*Percapita/30*FO$4+(BB199+BD199)*Cadeirante/30*FO$4,IF(BA199+BC199&lt;=9,(BA199+BC199)*Crechee/30*FO$4)+(BB199+BD199)*Cadeirante/30*FO$4+(BA196+BA197+BA198+BC196+BC197+BC198)*Percapita/30*FO$4)+IF(BA199+BC199&gt;=11,Fixo/30*FO$4+(BA199+BC199-10)*Crechee/30*FO$4,0),IF(C196=2,IF(BB196+BB197+BB198+BB199+BD196+BD197+BD198+BD199=1,Cadeirante/30*FO$4,IF(BB196+BB197+BB198+BB199+BD196+BD197+BD198+BD199=2,Fixo/30*FO$4,IF(BB196+BB197+BB198+BB199+BD196+BD197+BD198+BD199&gt;2,Fixo/30*FO$4+(BB196+BB197+BB198+BB199+BD196+BD197+BD198+BD199-2)*Cadeirante/30*FO$4)))+(BA196+BA197+BA198+BC196+BC197+BC198)*Percapita/30*FO$4+(BA199+BC199)*Crechee/30*FO$4,IF(C196=1,IF(BA196+BA197+BA198+BB196+BB197+BB198+BC196+BC197+BC198+BD196+BD197+BD198&lt;=15,(BA196+BA197+BA198+BC196+BC197+BC198)*Percapita/30*FO$4,IF(BA196+BA197+BA198+BB196+BB197+BB198+BC196+BC197+BC198+BD196+BD197+BD198&gt;=16,Fixo/30*FO$4+(BA196+BA197+BA198+BB196+BB197+BB198+BC196+BC197+BC198+BD196+BD197-16)*Percapita/30*FO$4))))))</f>
        <v>0</v>
      </c>
      <c r="FP196" s="177">
        <f>IF(C196=4,SUM(BE196+BE197+BE198+BG196+BG197+BG198)*Percapita/30*FP$4+(BF196+BF197+BF198+BH196+BH197+BH198)*Cadeirante/30*FP$4,IF(C196=3,IF(BE199+BG199=10,Fixo/30*FP$4+(BE196+BE197+BE198+BG196+BG197+BG198)*Percapita/30*FP$4+(BF199+BH199)*Cadeirante/30*FP$4,IF(BE199+BG199&lt;=9,(BE199+BG199)*Crechee/30*FP$4)+(BF199+BH199)*Cadeirante/30*FP$4+(BE196+BE197+BE198+BG196+BG197+BG198)*Percapita/30*FP$4)+IF(BE199+BG199&gt;=11,Fixo/30*FP$4+(BE199+BG199-10)*Crechee/30*FP$4,0),IF(C196=2,IF(BF196+BF197+BF198+BF199+BH196+BH197+BH198+BH199=1,Cadeirante/30*FP$4,IF(BF196+BF197+BF198+BF199+BH196+BH197+BH198+BH199=2,Fixo/30*FP$4,IF(BF196+BF197+BF198+BF199+BH196+BH197+BH198+BH199&gt;2,Fixo/30*FP$4+(BF196+BF197+BF198+BF199+BH196+BH197+BH198+BH199-2)*Cadeirante/30*FP$4)))+(BE196+BE197+BE198+BG196+BG197+BG198)*Percapita/30*FP$4+(BE199+BG199)*Crechee/30*FP$4,IF(C196=1,IF(BE196+BE197+BE198+BF196+BF197+BF198+BG196+BG197+BG198+BH196+BH197+BH198&lt;=15,(BE196+BE197+BE198+BG196+BG197+BG198)*Percapita/30*FP$4,IF(BE196+BE197+BE198+BF196+BF197+BF198+BG196+BG197+BG198+BH196+BH197+BH198&gt;=16,Fixo/30*FP$4+(BE196+BE197+BE198+BF196+BF197+BF198+BG196+BG197+BG198+BH196+BH197-16)*Percapita/30*FP$4))))))</f>
        <v>0</v>
      </c>
      <c r="FQ196" s="177">
        <f>IF(C196=4,SUM(BI196+BI197+BI198+BK196+BK197+BK198)*Percapita/30*FQ$4+(BJ196+BJ197+BJ198+BL196+BL197+BL198)*Cadeirante/30*FQ$4,IF(C196=3,IF(BI199+BK199=10,Fixo/30*FQ$4+(BI196+BI197+BI198+BK196+BK197+BK198)*Percapita/30*FQ$4+(BJ199+BL199)*Cadeirante/30*FQ$4,IF(BI199+BK199&lt;=9,(BI199+BK199)*Crechee/30*FQ$4)+(BJ199+BL199)*Cadeirante/30*FQ$4+(BI196+BI197+BI198+BK196+BK197+BK198)*Percapita/30*FQ$4)+IF(BI199+BK199&gt;=11,Fixo/30*FQ$4+(BI199+BK199-10)*Crechee/30*FQ$4,0),IF(C196=2,IF(BJ196+BJ197+BJ198+BJ199+BL196+BL197+BL198+BL199=1,Cadeirante/30*FQ$4,IF(BJ196+BJ197+BJ198+BJ199+BL196+BL197+BL198+BL199=2,Fixo/30*FQ$4,IF(BJ196+BJ197+BJ198+BJ199+BL196+BL197+BL198+BL199&gt;2,Fixo/30*FQ$4+(BJ196+BJ197+BJ198+BJ199+BL196+BL197+BL198+BL199-2)*Cadeirante/30*FQ$4)))+(BI196+BI197+BI198+BK196+BK197+BK198)*Percapita/30*FQ$4+(BI199+BK199)*Crechee/30*FQ$4,IF(C196=1,IF(BI196+BI197+BI198+BJ196+BJ197+BJ198+BK196+BK197+BK198+BL196+BL197+BL198&lt;=15,(BI196+BI197+BI198+BK196+BK197+BK198)*Percapita/30*FQ$4,IF(BI196+BI197+BI198+BJ196+BJ197+BJ198+BK196+BK197+BK198+BL196+BL197+BL198&gt;=16,Fixo/30*FQ$4+(BI196+BI197+BI198+BJ196+BJ197+BJ198+BK196+BK197+BK198+BL196+BL197-16)*Percapita/30*FQ$4))))))</f>
        <v>0</v>
      </c>
      <c r="FR196" s="177">
        <f>IF(C196=4,SUM(BM196+BM197+BM198+BO196+BO197+BO198)*Percapita/30*FR$4+(BN196+BN197+BN198+BP196+BP197+BP198)*Cadeirante/30*FR$4,IF(C196=3,IF(BM199+BO199=10,Fixo/30*FR$4+(BM196+BM197+BM198+BO196+BO197+BO198)*Percapita/30*FR$4+(BN199+BP199)*Cadeirante/30*FR$4,IF(BM199+BO199&lt;=9,(BM199+BO199)*Crechee/30*FR$4)+(BN199+BP199)*Cadeirante/30*FR$4+(BM196+BM197+BM198+BO196+BO197+BO198)*Percapita/30*FR$4)+IF(BM199+BO199&gt;=11,Fixo/30*FR$4+(BM199+BO199-10)*Crechee/30*FR$4,0),IF(C196=2,IF(BN196+BN197+BN198+BN199+BP196+BP197+BP198+BP199=1,Cadeirante/30*FR$4,IF(BN196+BN197+BN198+BN199+BP196+BP197+BP198+BP199=2,Fixo/30*FR$4,IF(BN196+BN197+BN198+BN199+BP196+BP197+BP198+BP199&gt;2,Fixo/30*FR$4+(BN196+BN197+BN198+BN199+BP196+BP197+BP198+BP199-2)*Cadeirante/30*FR$4)))+(BM196+BM197+BM198+BO196+BO197+BO198)*Percapita/30*FR$4+(BM199+BO199)*Crechee/30*FR$4,IF(C196=1,IF(BM196+BM197+BM198+BN196+BN197+BN198+BO196+BO197+BO198+BP196+BP197+BP198&lt;=15,(BM196+BM197+BM198+BO196+BO197+BO198)*Percapita/30*FR$4,IF(BM196+BM197+BM198+BN196+BN197+BN198+BO196+BO197+BO198+BP196+BP197+BP198&gt;=16,Fixo/30*FR$4+(BM196+BM197+BM198+BN196+BN197+BN198+BO196+BO197+BO198+BP196+BP197-16)*Percapita/30*FR$4))))))</f>
        <v>0</v>
      </c>
      <c r="FS196" s="177">
        <f>IF(C196=4,SUM(BQ196+BQ197+BQ198+BS196+BS197+BS198)*Percapita/30*FS$4+(BR196+BR197+BR198+BT196+BT197+BT198)*Cadeirante/30*FS$4,IF(C196=3,IF(BQ199+BS199=10,Fixo/30*FS$4+(BQ196+BQ197+BQ198+BS196+BS197+BS198)*Percapita/30*FS$4+(BR199+BT199)*Cadeirante/30*FS$4,IF(BQ199+BS199&lt;=9,(BQ199+BS199)*Crechee/30*FS$4)+(BR199+BT199)*Cadeirante/30*FS$4+(BQ196+BQ197+BQ198+BS196+BS197+BS198)*Percapita/30*FS$4)+IF(BQ199+BS199&gt;=11,Fixo/30*FS$4+(BQ199+BS199-10)*Crechee/30*FS$4,0),IF(C196=2,IF(BR196+BR197+BR198+BR199+BT196+BT197+BT198+BT199=1,Cadeirante/30*FS$4,IF(BR196+BR197+BR198+BR199+BT196+BT197+BT198+BT199=2,Fixo/30*FS$4,IF(BR196+BR197+BR198+BR199+BT196+BT197+BT198+BT199&gt;2,Fixo/30*FS$4+(BR196+BR197+BR198+BR199+BT196+BT197+BT198+BT199-2)*Cadeirante/30*FS$4)))+(BQ196+BQ197+BQ198+BS196+BS197+BS198)*Percapita/30*FS$4+(BQ199+BS199)*Crechee/30*FS$4,IF(C196=1,IF(BQ196+BQ197+BQ198+BR196+BR197+BR198+BS196+BS197+BS198+BT196+BT197+BT198&lt;=15,(BQ196+BQ197+BQ198+BS196+BS197+BS198)*Percapita/30*FS$4,IF(BQ196+BQ197+BQ198+BR196+BR197+BR198+BS196+BS197+BS198+BT196+BT197+BT198&gt;=16,Fixo/30*FS$4+(BQ196+BQ197+BQ198+BR196+BR197+BR198+BS196+BS197+BS198+BT196+BT197-16)*Percapita/30*FS$4))))))</f>
        <v>0</v>
      </c>
      <c r="FT196" s="177">
        <f>IF(C196=4,SUM(BU196+BU197+BU198+BW196+BW197+BW198)*Percapita/30*FT$4+(BV196+BV197+BV198+BX196+BX197+BX198)*Cadeirante/30*FT$4,IF(C196=3,IF(BU199+BW199=10,Fixo/30*FT$4+(BU196+BU197+BU198+BW196+BW197+BW198)*Percapita/30*FT$4+(BV199+BX199)*Cadeirante/30*FT$4,IF(BU199+BW199&lt;=9,(BU199+BW199)*Crechee/30*FT$4)+(BV199+BX199)*Cadeirante/30*FT$4+(BU196+BU197+BU198+BW196+BW197+BW198)*Percapita/30*FT$4)+IF(BU199+BW199&gt;=11,Fixo/30*FT$4+(BU199+BW199-10)*Crechee/30*FT$4,0),IF(C196=2,IF(BV196+BV197+BV198+BV199+BX196+BX197+BX198+BX199=1,Cadeirante/30*FT$4,IF(BV196+BV197+BV198+BV199+BX196+BX197+BX198+BX199=2,Fixo/30*FT$4,IF(BV196+BV197+BV198+BV199+BX196+BX197+BX198+BX199&gt;2,Fixo/30*FT$4+(BV196+BV197+BV198+BV199+BX196+BX197+BX198+BX199-2)*Cadeirante/30*FT$4)))+(BU196+BU197+BU198+BW196+BW197+BW198)*Percapita/30*FT$4+(BU199+BW199)*Crechee/30*FT$4,IF(C196=1,IF(BU196+BU197+BU198+BV196+BV197+BV198+BW196+BW197+BW198+BX196+BX197+BX198&lt;=15,(BU196+BU197+BU198+BW196+BW197+BW198)*Percapita/30*FT$4,IF(BU196+BU197+BU198+BV196+BV197+BV198+BW196+BW197+BW198+BX196+BX197+BX198&gt;=16,Fixo/30*FT$4+(BU196+BU197+BU198+BV196+BV197+BV198+BW196+BW197+BW198+BX196+BX197-16)*Percapita/30*FT$4))))))</f>
        <v>0</v>
      </c>
      <c r="FU196" s="177">
        <f>IF(C196=4,SUM(BY196+BY197+BY198+CA196+CA197+CA198)*Percapita/30*FU$4+(BZ196+BZ197+BZ198+CB196+CB197+CB198)*Cadeirante/30*FU$4,IF(C196=3,IF(BY199+CA199=10,Fixo/30*FU$4+(BY196+BY197+BY198+CA196+CA197+CA198)*Percapita/30*FU$4+(BZ199+CB199)*Cadeirante/30*FU$4,IF(BY199+CA199&lt;=9,(BY199+CA199)*Crechee/30*FU$4)+(BZ199+CB199)*Cadeirante/30*FU$4+(BY196+BY197+BY198+CA196+CA197+CA198)*Percapita/30*FU$4)+IF(BY199+CA199&gt;=11,Fixo/30*FU$4+(BY199+CA199-10)*Crechee/30*FU$4,0),IF(C196=2,IF(BZ196+BZ197+BZ198+BZ199+CB196+CB197+CB198+CB199=1,Cadeirante/30*FU$4,IF(BZ196+BZ197+BZ198+BZ199+CB196+CB197+CB198+CB199=2,Fixo/30*FU$4,IF(BZ196+BZ197+BZ198+BZ199+CB196+CB197+CB198+CB199&gt;2,Fixo/30*FU$4+(BZ196+BZ197+BZ198+BZ199+CB196+CB197+CB198+CB199-2)*Cadeirante/30*FU$4)))+(BY196+BY197+BY198+CA196+CA197+CA198)*Percapita/30*FU$4+(BY199+CA199)*Crechee/30*FU$4,IF(C196=1,IF(BY196+BY197+BY198+BZ196+BZ197+BZ198+CA196+CA197+CA198+CB196+CB197+CB198&lt;=15,(BY196+BY197+BY198+CA196+CA197+CA198)*Percapita/30*FU$4,IF(BY196+BY197+BY198+BZ196+BZ197+BZ198+CA196+CA197+CA198+CB196+CB197+CB198&gt;=16,Fixo/30*FU$4+(BY196+BY197+BY198+BZ196+BZ197+BZ198+CA196+CA197+CA198+CB196+CB197-16)*Percapita/30*FU$4))))))</f>
        <v>0</v>
      </c>
      <c r="FV196" s="177">
        <f>IF(C196=4,SUM(CC196+CC197+CC198+CE196+CE197+CE198)*Percapita/30*FV$4+(CD196+CD197+CD198+CF196+CF197+CF198)*Cadeirante/30*FV$4,IF(C196=3,IF(CC199+CE199=10,Fixo/30*FV$4+(CC196+CC197+CC198+CE196+CE197+CE198)*Percapita/30*FV$4+(CD199+CF199)*Cadeirante/30*FV$4,IF(CC199+CE199&lt;=9,(CC199+CE199)*Crechee/30*FV$4)+(CD199+CF199)*Cadeirante/30*FV$4+(CC196+CC197+CC198+CE196+CE197+CE198)*Percapita/30*FV$4)+IF(CC199+CE199&gt;=11,Fixo/30*FV$4+(CC199+CE199-10)*Crechee/30*FV$4,0),IF(C196=2,IF(CD196+CD197+CD198+CD199+CF196+CF197+CF198+CF199=1,Cadeirante/30*FV$4,IF(CD196+CD197+CD198+CD199+CF196+CF197+CF198+CF199=2,Fixo/30*FV$4,IF(CD196+CD197+CD198+CD199+CF196+CF197+CF198+CF199&gt;2,Fixo/30*FV$4+(CD196+CD197+CD198+CD199+CF196+CF197+CF198+CF199-2)*Cadeirante/30*FV$4)))+(CC196+CC197+CC198+CE196+CE197+CE198)*Percapita/30*FV$4+(CC199+CE199)*Crechee/30*FV$4,IF(C196=1,IF(CC196+CC197+CC198+CD196+CD197+CD198+CE196+CE197+CE198+CF196+CF197+CF198&lt;=15,(CC196+CC197+CC198+CE196+CE197+CE198)*Percapita/30*FV$4,IF(CC196+CC197+CC198+CD196+CD197+CD198+CE196+CE197+CE198+CF196+CF197+CF198&gt;=16,Fixo/30*FV$4+(CC196+CC197+CC198+CD196+CD197+CD198+CE196+CE197+CE198+CF196+CF197-16)*Percapita/30*FV$4))))))</f>
        <v>0</v>
      </c>
      <c r="FW196" s="177">
        <f>IF(C196=4,SUM(CG196+CG197+CG198+CI196+CI197+CI198)*Percapita/30*FW$4+(CH196+CH197+CH198+CJ196+CJ197+CJ198)*Cadeirante/30*FW$4,IF(C196=3,IF(CG199+CI199=10,Fixo/30*FW$4+(CG196+CG197+CG198+CI196+CI197+CI198)*Percapita/30*FW$4+(CH199+CJ199)*Cadeirante/30*FW$4,IF(CG199+CI199&lt;=9,(CG199+CI199)*Crechee/30*FW$4)+(CH199+CJ199)*Cadeirante/30*FW$4+(CG196+CG197+CG198+CI196+CI197+CI198)*Percapita/30*FW$4)+IF(CG199+CI199&gt;=11,Fixo/30*FW$4+(CG199+CI199-10)*Crechee/30*FW$4,0),IF(C196=2,IF(CH196+CH197+CH198+CH199+CJ196+CJ197+CJ198+CJ199=1,Cadeirante/30*FW$4,IF(CH196+CH197+CH198+CH199+CJ196+CJ197+CJ198+CJ199=2,Fixo/30*FW$4,IF(CH196+CH197+CH198+CH199+CJ196+CJ197+CJ198+CJ199&gt;2,Fixo/30*FW$4+(CH196+CH197+CH198+CH199+CJ196+CJ197+CJ198+CJ199-2)*Cadeirante/30*FW$4)))+(CG196+CG197+CG198+CI196+CI197+CI198)*Percapita/30*FW$4+(CG199+CI199)*Crechee/30*FW$4,IF(C196=1,IF(CG196+CG197+CG198+CH196+CH197+CH198+CI196+CI197+CI198+CJ196+CJ197+CJ198&lt;=15,(CG196+CG197+CG198+CI196+CI197+CI198)*Percapita/30*FW$4,IF(CG196+CG197+CG198+CH196+CH197+CH198+CI196+CI197+CI198+CJ196+CJ197+CJ198&gt;=16,Fixo/30*FW$4+(CG196+CG197+CG198+CH196+CH197+CH198+CI196+CI197+CI198+CJ196+CJ197-16)*Percapita/30*FW$4))))))</f>
        <v>0</v>
      </c>
      <c r="FX196" s="177">
        <f>IF(C196=4,SUM(CK196+CK197+CK198+CM196+CM197+CM198)*Percapita/30*FX$4+(CL196+CL197+CL198+CN196+CN197+CN198)*Cadeirante/30*FX$4,IF(C196=3,IF(CK199+CM199=10,Fixo/30*FX$4+(CK196+CK197+CK198+CM196+CM197+CM198)*Percapita/30*FX$4+(CL199+CN199)*Cadeirante/30*FX$4,IF(CK199+CM199&lt;=9,(CK199+CM199)*Crechee/30*FX$4)+(CL199+CN199)*Cadeirante/30*FX$4+(CK196+CK197+CK198+CM196+CM197+CM198)*Percapita/30*FX$4)+IF(CK199+CM199&gt;=11,Fixo/30*FX$4+(CK199+CM199-10)*Crechee/30*FX$4,0),IF(C196=2,IF(CL196+CL197+CL198+CL199+CN196+CN197+CN198+CN199=1,Cadeirante/30*FX$4,IF(CL196+CL197+CL198+CL199+CN196+CN197+CN198+CN199=2,Fixo/30*FX$4,IF(CL196+CL197+CL198+CL199+CN196+CN197+CN198+CN199&gt;2,Fixo/30*FX$4+(CL196+CL197+CL198+CL199+CN196+CN197+CN198+CN199-2)*Cadeirante/30*FX$4)))+(CK196+CK197+CK198+CM196+CM197+CM198)*Percapita/30*FX$4+(CK199+CM199)*Crechee/30*FX$4,IF(C196=1,IF(CK196+CK197+CK198+CL196+CL197+CL198+CM196+CM197+CM198+CN196+CN197+CN198&lt;=15,(CK196+CK197+CK198+CM196+CM197+CM198)*Percapita/30*FX$4,IF(CK196+CK197+CK198+CL196+CL197+CL198+CM196+CM197+CM198+CN196+CN197+CN198&gt;=16,Fixo/30*FX$4+(CK196+CK197+CK198+CL196+CL197+CL198+CM196+CM197+CM198+CN196+CN197-16)*Percapita/30*FX$4))))))</f>
        <v>0</v>
      </c>
      <c r="FY196" s="177">
        <f>IF(C196=4,SUM(CO196+CO197+CO198+CQ196+CQ197+CQ198)*Percapita/30*FY$4+(CP196+CP197+CP198+CR196+CR197+CR198)*Cadeirante/30*FY$4,IF(C196=3,IF(CO199+CQ199=10,Fixo/30*FY$4+(CO196+CO197+CO198+CQ196+CQ197+CQ198)*Percapita/30*FY$4+(CP199+CR199)*Cadeirante/30*FY$4,IF(CO199+CQ199&lt;=9,(CO199+CQ199)*Crechee/30*FY$4)+(CP199+CR199)*Cadeirante/30*FY$4+(CO196+CO197+CO198+CQ196+CQ197+CQ198)*Percapita/30*FY$4)+IF(CO199+CQ199&gt;=11,Fixo/30*FY$4+(CO199+CQ199-10)*Crechee/30*FY$4,0),IF(C196=2,IF(CP196+CP197+CP198+CP199+CR196+CR197+CR198+CR199=1,Cadeirante/30*FY$4,IF(CP196+CP197+CP198+CP199+CR196+CR197+CR198+CR199=2,Fixo/30*FY$4,IF(CP196+CP197+CP198+CP199+CR196+CR197+CR198+CR199&gt;2,Fixo/30*FY$4+(CP196+CP197+CP198+CP199+CR196+CR197+CR198+CR199-2)*Cadeirante/30*FY$4)))+(CO196+CO197+CO198+CQ196+CQ197+CQ198)*Percapita/30*FY$4+(CO199+CQ199)*Crechee/30*FY$4,IF(C196=1,IF(CO196+CO197+CO198+CP196+CP197+CP198+CQ196+CQ197+CQ198+CR196+CR197+CR198&lt;=15,(CO196+CO197+CO198+CQ196+CQ197+CQ198)*Percapita/30*FY$4,IF(CO196+CO197+CO198+CP196+CP197+CP198+CQ196+CQ197+CQ198+CR196+CR197+CR198&gt;=16,Fixo/30*FY$4+(CO196+CO197+CO198+CP196+CP197+CP198+CQ196+CQ197+CQ198+CR196+CR197-16)*Percapita/30*FY$4))))))</f>
        <v>0</v>
      </c>
      <c r="FZ196" s="177">
        <f>IF(C196=4,SUM(CS196+CS197+CS198+CU196+CU197+CU198)*Percapita/30*FZ$4+(CT196+CT197+CT198+CV196+CV197+CV198)*Cadeirante/30*FZ$4,IF(C196=3,IF(CS199+CU199=10,Fixo/30*FZ$4+(CS196+CS197+CS198+CU196+CU197+CU198)*Percapita/30*FZ$4+(CT199+CV199)*Cadeirante/30*FZ$4,IF(CS199+CU199&lt;=9,(CS199+CU199)*Crechee/30*FZ$4)+(CT199+CV199)*Cadeirante/30*FZ$4+(CS196+CS197+CS198+CU196+CU197+CU198)*Percapita/30*FZ$4)+IF(CS199+CU199&gt;=11,Fixo/30*FZ$4+(CS199+CU199-10)*Crechee/30*FZ$4,0),IF(C196=2,IF(CT196+CT197+CT198+CT199+CV196+CV197+CV198+CV199=1,Cadeirante/30*FZ$4,IF(CT196+CT197+CT198+CT199+CV196+CV197+CV198+CV199=2,Fixo/30*FZ$4,IF(CT196+CT197+CT198+CT199+CV196+CV197+CV198+CV199&gt;2,Fixo/30*FZ$4+(CT196+CT197+CT198+CT199+CV196+CV197+CV198+CV199-2)*Cadeirante/30*FZ$4)))+(CS196+CS197+CS198+CU196+CU197+CU198)*Percapita/30*FZ$4+(CS199+CU199)*Crechee/30*FZ$4,IF(C196=1,IF(CS196+CS197+CS198+CT196+CT197+CT198+CU196+CU197+CU198+CV196+CV197+CV198&lt;=15,(CS196+CS197+CS198+CU196+CU197+CU198)*Percapita/30*FZ$4,IF(CS196+CS197+CS198+CT196+CT197+CT198+CU196+CU197+CU198+CV196+CV197+CV198&gt;=16,Fixo/30*FZ$4+(CS196+CS197+CS198+CT196+CT197+CT198+CU196+CU197+CU198+CV196+CV197-16)*Percapita/30*FZ$4))))))</f>
        <v>0</v>
      </c>
      <c r="GA196" s="177">
        <f>IF(C196=4,SUM(CW196+CW197+CW198+CY196+CY197+CY198)*Percapita/30*GA$4+(CX196+CX197+CX198+CZ196+CZ197+CZ198)*Cadeirante/30*GA$4,IF(C196=3,IF(CW199+CY199=10,Fixo/30*GA$4+(CW196+CW197+CW198+CY196+CY197+CY198)*Percapita/30*GA$4+(CX199+CZ199)*Cadeirante/30*GA$4,IF(CW199+CY199&lt;=9,(CW199+CY199)*Crechee/30*GA$4)+(CX199+CZ199)*Cadeirante/30*GA$4+(CW196+CW197+CW198+CY196+CY197+CY198)*Percapita/30*GA$4)+IF(CW199+CY199&gt;=11,Fixo/30*GA$4+(CW199+CY199-10)*Crechee/30*GA$4,0),IF(C196=2,IF(CX196+CX197+CX198+CX199+CZ196+CZ197+CZ198+CZ199=1,Cadeirante/30*GA$4,IF(CX196+CX197+CX198+CX199+CZ196+CZ197+CZ198+CZ199=2,Fixo/30*GA$4,IF(CX196+CX197+CX198+CX199+CZ196+CZ197+CZ198+CZ199&gt;2,Fixo/30*GA$4+(CX196+CX197+CX198+CX199+CZ196+CZ197+CZ198+CZ199-2)*Cadeirante/30*GA$4)))+(CW196+CW197+CW198+CY196+CY197+CY198)*Percapita/30*GA$4+(CW199+CY199)*Crechee/30*GA$4,IF(C196=1,IF(CW196+CW197+CW198+CX196+CX197+CX198+CY196+CY197+CY198+CZ196+CZ197+CZ198&lt;=15,(CW196+CW197+CW198+CY196+CY197+CY198)*Percapita/30*GA$4,IF(CW196+CW197+CW198+CX196+CX197+CX198+CY196+CY197+CY198+CZ196+CZ197+CZ198&gt;=16,Fixo/30*GA$4+(CW196+CW197+CW198+CX196+CX197+CX198+CY196+CY197+CY198+CZ196+CZ197-16)*Percapita/30*GA$4))))))</f>
        <v>0</v>
      </c>
      <c r="GB196" s="177">
        <f>IF(C196=4,SUM(DA196+DA197+DA198+DC196+DC197+DC198)*Percapita/30*GB$4+(DB196+DB197+DB198+DD196+DD197+DD198)*Cadeirante/30*GB$4,IF(C196=3,IF(DA199+DC199=10,Fixo/30*GB$4+(DA196+DA197+DA198+DC196+DC197+DC198)*Percapita/30*GB$4+(DB199+DD199)*Cadeirante/30*GB$4,IF(DA199+DC199&lt;=9,(DA199+DC199)*Crechee/30*GB$4)+(DB199+DD199)*Cadeirante/30*GB$4+(DA196+DA197+DA198+DC196+DC197+DC198)*Percapita/30*GB$4)+IF(DA199+DC199&gt;=11,Fixo/30*GB$4+(DA199+DC199-10)*Crechee/30*GB$4,0),IF(C196=2,IF(DB196+DB197+DB198+DB199+DD196+DD197+DD198+DD199=1,Cadeirante/30*GB$4,IF(DB196+DB197+DB198+DB199+DD196+DD197+DD198+DD199=2,Fixo/30*GB$4,IF(DB196+DB197+DB198+DB199+DD196+DD197+DD198+DD199&gt;2,Fixo/30*GB$4+(DB196+DB197+DB198+DB199+DD196+DD197+DD198+DD199-2)*Cadeirante/30*GB$4)))+(DA196+DA197+DA198+DC196+DC197+DC198)*Percapita/30*GB$4+(DA199+DC199)*Crechee/30*GB$4,IF(C196=1,IF(DA196+DA197+DA198+DB196+DB197+DB198+DC196+DC197+DC198+DD196+DD197+DD198&lt;=15,(DA196+DA197+DA198+DC196+DC197+DC198)*Percapita/30*GB$4,IF(DA196+DA197+DA198+DB196+DB197+DB198+DC196+DC197+DC198+DD196+DD197+DD198&gt;=16,Fixo/30*GB$4+(DA196+DA197+DA198+DB196+DB197+DB198+DC196+DC197+DC198+DD196+DD197-16)*Percapita/30*GB$4))))))</f>
        <v>0</v>
      </c>
      <c r="GC196" s="177">
        <f>IF(C196=4,SUM(DE196+DE197+DE198+DG196+DG197+DG198)*Percapita/30*GC$4+(DF196+DF197+DF198+DH196+DH197+DH198)*Cadeirante/30*GC$4,IF(C196=3,IF(DE199+DG199=10,Fixo/30*GC$4+(DE196+DE197+DE198+DG196+DG197+DG198)*Percapita/30*GC$4+(DF199+DH199)*Cadeirante/30*GC$4,IF(DE199+DG199&lt;=9,(DE199+DG199)*Crechee/30*GC$4)+(DF199+DH199)*Cadeirante/30*GC$4+(DE196+DE197+DE198+DG196+DG197+DG198)*Percapita/30*GC$4)+IF(DE199+DG199&gt;=11,Fixo/30*GC$4+(DE199+DG199-10)*Crechee/30*GC$4,0),IF(C196=2,IF(DF196+DF197+DF198+DF199+DH196+DH197+DH198+DH199=1,Cadeirante/30*GC$4,IF(DF196+DF197+DF198+DF199+DH196+DH197+DH198+DH199=2,Fixo/30*GC$4,IF(DF196+DF197+DF198+DF199+DH196+DH197+DH198+DH199&gt;2,Fixo/30*GC$4+(DF196+DF197+DF198+DF199+DH196+DH197+DH198+DH199-2)*Cadeirante/30*GC$4)))+(DE196+DE197+DE198+DG196+DG197+DG198)*Percapita/30*GC$4+(DE199+DG199)*Crechee/30*GC$4,IF(C196=1,IF(DE196+DE197+DE198+DF196+DF197+DF198+DG196+DG197+DG198+DH196+DH197+DH198&lt;=15,(DE196+DE197+DE198+DG196+DG197+DG198)*Percapita/30*GC$4,IF(DE196+DE197+DE198+DF196+DF197+DF198+DG196+DG197+DG198+DH196+DH197+DH198&gt;=16,Fixo/30*GC$4+(DE196+DE197+DE198+DF196+DF197+DF198+DG196+DG197+DG198+DH196+DH197-16)*Percapita/30*GC$4))))))</f>
        <v>0</v>
      </c>
      <c r="GD196" s="177">
        <f>IF(C196=4,SUM(DI196+DI197+DI198+DK196+DK197+DK198)*Percapita/30*GD$4+(DJ196+DJ197+DJ198+DL196+DL197+DL198)*Cadeirante/30*GD$4,IF(C196=3,IF(DI199+DK199=10,Fixo/30*GD$4+(DI196+DI197+DI198+DK196+DK197+DK198)*Percapita/30*GD$4+(DJ199+DL199)*Cadeirante/30*GD$4,IF(DI199+DK199&lt;=9,(DI199+DK199)*Crechee/30*GD$4)+(DJ199+DL199)*Cadeirante/30*GD$4+(DI196+DI197+DI198+DK196+DK197+DK198)*Percapita/30*GD$4)+IF(DI199+DK199&gt;=11,Fixo/30*GD$4+(DI199+DK199-10)*Crechee/30*GD$4,0),IF(C196=2,IF(DJ196+DJ197+DJ198+DJ199+DL196+DL197+DL198+DL199=1,Cadeirante/30*GD$4,IF(DJ196+DJ197+DJ198+DJ199+DL196+DL197+DL198+DL199=2,Fixo/30*GD$4,IF(DJ196+DJ197+DJ198+DJ199+DL196+DL197+DL198+DL199&gt;2,Fixo/30*GD$4+(DJ196+DJ197+DJ198+DJ199+DL196+DL197+DL198+DL199-2)*Cadeirante/30*GD$4)))+(DI196+DI197+DI198+DK196+DK197+DK198)*Percapita/30*GD$4+(DI199+DK199)*Crechee/30*GD$4,IF(C196=1,IF(DI196+DI197+DI198+DJ196+DJ197+DJ198+DK196+DK197+DK198+DL196+DL197+DL198&lt;=15,(DI196+DI197+DI198+DK196+DK197+DK198)*Percapita/30*GD$4,IF(DI196+DI197+DI198+DJ196+DJ197+DJ198+DK196+DK197+DK198+DL196+DL197+DL198&gt;=16,Fixo/30*GD$4+(DI196+DI197+DI198+DJ196+DJ197+DJ198+DK196+DK197+DK198+DL196+DL197-16)*Percapita/30*GD$4))))))</f>
        <v>0</v>
      </c>
      <c r="GE196" s="177">
        <f>IF(C196=4,SUM(DM196+DM197+DM198+DO196+DO197+DO198)*Percapita/30*GE$4+(DN196+DN197+DN198+DP196+DP197+DP198)*Cadeirante/30*GE$4,IF(C196=3,IF(DM199+DO199=10,Fixo/30*GE$4+(DM196+DM197+DM198+DO196+DO197+DO198)*Percapita/30*GE$4+(DN199+DP199)*Cadeirante/30*GE$4,IF(DM199+DO199&lt;=9,(DM199+DO199)*Crechee/30*GE$4)+(DN199+DP199)*Cadeirante/30*GE$4+(DM196+DM197+DM198+DO196+DO197+DO198)*Percapita/30*GE$4)+IF(DM199+DO199&gt;=11,Fixo/30*GE$4+(DM199+DO199-10)*Crechee/30*GE$4,0),IF(C196=2,IF(DN196+DN197+DN198+DN199+DP196+DP197+DP198+DP199=1,Cadeirante/30*GE$4,IF(DN196+DN197+DN198+DN199+DP196+DP197+DP198+DP199=2,Fixo/30*GE$4,IF(DN196+DN197+DN198+DN199+DP196+DP197+DP198+DP199&gt;2,Fixo/30*GE$4+(DN196+DN197+DN198+DN199+DP196+DP197+DP198+DP199-2)*Cadeirante/30*GE$4)))+(DM196+DM197+DM198+DO196+DO197+DO198)*Percapita/30*GE$4+(DM199+DO199)*Crechee/30*GE$4,IF(C196=1,IF(DM196+DM197+DM198+DN196+DN197+DN198+DO196+DO197+DO198+DP196+DP197+DP198&lt;=15,(DM196+DM197+DM198+DO196+DO197+DO198)*Percapita/30*GE$4,IF(DM196+DM197+DM198+DN196+DN197+DN198+DO196+DO197+DO198+DP196+DP197+DP198&gt;=16,Fixo/30*GE$4+(DM196+DM197+DM198+DN196+DN197+DN198+DO196+DO197+DO198+DP196+DP197-16)*Percapita/30*GE$4))))))</f>
        <v>0</v>
      </c>
      <c r="GF196" s="177">
        <f>IF(C196=4,SUM(DQ196+DQ197+DQ198+DS196+DS197+DS198)*Percapita/30*GF$4+(DR196+DR197+DR198+DT196+DT197+DT198)*Cadeirante/30*GF$4,IF(C196=3,IF(DQ199+DS199=10,Fixo/30*GF$4+(DQ196+DQ197+DQ198+DS196+DS197+DS198)*Percapita/30*GF$4+(DR199+DT199)*Cadeirante/30*GF$4,IF(DQ199+DS199&lt;=9,(DQ199+DS199)*Crechee/30*GF$4)+(DR199+DT199)*Cadeirante/30*GF$4+(DQ196+DQ197+DQ198+DS196+DS197+DS198)*Percapita/30*GF$4)+IF(DQ199+DS199&gt;=11,Fixo/30*GF$4+(DQ199+DS199-10)*Crechee/30*GF$4,0),IF(C196=2,IF(DR196+DR197+DR198+DR199+DT196+DT197+DT198+DT199=1,Cadeirante/30*GF$4,IF(DR196+DR197+DR198+DR199+DT196+DT197+DT198+DT199=2,Fixo/30*GF$4,IF(DR196+DR197+DR198+DR199+DT196+DT197+DT198+DT199&gt;2,Fixo/30*GF$4+(DR196+DR197+DR198+DR199+DT196+DT197+DT198+DT199-2)*Cadeirante/30*GF$4)))+(DQ196+DQ197+DQ198+DS196+DS197+DS198)*Percapita/30*GF$4+(DQ199+DS199)*Crechee/30*GF$4,IF(C196=1,IF(DQ196+DQ197+DQ198+DR196+DR197+DR198+DS196+DS197+DS198+DT196+DT197+DT198&lt;=15,(DQ196+DQ197+DQ198+DS196+DS197+DS198)*Percapita/30*GF$4,IF(DQ196+DQ197+DQ198+DR196+DR197+DR198+DS196+DS197+DS198+DT196+DT197+DT198&gt;=16,Fixo/30*GF$4+(DQ196+DQ197+DQ198+DR196+DR197+DR198+DS196+DS197+DS198+DT196+DT197-16)*Percapita/30*GF$4))))))</f>
        <v>102.72800000000001</v>
      </c>
      <c r="GG196" s="177">
        <f>IF(C196=4,SUM(DU196+DU197+DU198+DW196+DW197+DW198)*Percapita/30*GG$4+(DV196+DV197+DV198+DX196+DX197+DX198)*Cadeirante/30*GG$4,IF(C196=3,IF(DU199+DW199=10,Fixo/30*GG$4+(DU196+DU197+DU198+DW196+DW197+DW198)*Percapita/30*GG$4+(DV199+DX199)*Cadeirante/30*GG$4,IF(DU199+DW199&lt;=9,(DU199+DW199)*Crechee/30*GG$4)+(DV199+DX199)*Cadeirante/30*GG$4+(DU196+DU197+DU198+DW196+DW197+DW198)*Percapita/30*GG$4)+IF(DU199+DW199&gt;=11,Fixo/30*GG$4+(DU199+DW199-10)*Crechee/30*GG$4,0),IF(C196=2,IF(DV196+DV197+DV198+DV199+DX196+DX197+DX198+DX199=1,Cadeirante/30*GG$4,IF(DV196+DV197+DV198+DV199+DX196+DX197+DX198+DX199=2,Fixo/30*GG$4,IF(DV196+DV197+DV198+DV199+DX196+DX197+DX198+DX199&gt;2,Fixo/30*GG$4+(DV196+DV197+DV198+DV199+DX196+DX197+DX198+DX199-2)*Cadeirante/30*GG$4)))+(DU196+DU197+DU198+DW196+DW197+DW198)*Percapita/30*GG$4+(DU199+DW199)*Crechee/30*GG$4,IF(C196=1,IF(DU196+DU197+DU198+DV196+DV197+DV198+DW196+DW197+DW198+DX196+DX197+DX198&lt;=15,(DU196+DU197+DU198+DW196+DW197+DW198)*Percapita/30*GG$4,IF(DU196+DU197+DU198+DV196+DV197+DV198+DW196+DW197+DW198+DX196+DX197+DX198&gt;=16,Fixo/30*GG$4+(DU196+DU197+DU198+DV196+DV197+DV198+DW196+DW197+DW198+DX196+DX197-16)*Percapita/30*GG$4))))))</f>
        <v>0</v>
      </c>
      <c r="GH196" s="177">
        <f>IF(C196=4,SUM(DY196+DY197+DY198+EA196+EA197+EA198)*Percapita/30*GH$4+(DZ196+DZ197+DZ198+EB196+EB197+EB198)*Cadeirante/30*GH$4,IF(C196=3,IF(DY199+EA199=10,Fixo/30*GH$4+(DY196+DY197+DY198+EA196+EA197+EA198)*Percapita/30*GH$4+(DZ199+EB199)*Cadeirante/30*GH$4,IF(DY199+EA199&lt;=9,(DY199+EA199)*Crechee/30*GH$4)+(DZ199+EB199)*Cadeirante/30*GH$4+(DY196+DY197+DY198+EA196+EA197+EA198)*Percapita/30*GH$4)+IF(DY199+EA199&gt;=11,Fixo/30*GH$4+(DY199+EA199-10)*Crechee/30*GH$4,0),IF(C196=2,IF(DZ196+DZ197+DZ198+DZ199+EB196+EB197+EB198+EB199=1,Cadeirante/30*GH$4,IF(DZ196+DZ197+DZ198+DZ199+EB196+EB197+EB198+EB199=2,Fixo/30*GH$4,IF(DZ196+DZ197+DZ198+DZ199+EB196+EB197+EB198+EB199&gt;2,Fixo/30*GH$4+(DZ196+DZ197+DZ198+DZ199+EB196+EB197+EB198+EB199-2)*Cadeirante/30*GH$4)))+(DY196+DY197+DY198+EA196+EA197+EA198)*Percapita/30*GH$4+(DY199+EA199)*Crechee/30*GH$4,IF(C196=1,IF(DY196+DY197+DY198+DZ196+DZ197+DZ198+EA196+EA197+EA198+EB196+EB197+EB198&lt;=15,(DY196+DY197+DY198+EA196+EA197+EA198)*Percapita/30*GH$4,IF(DY196+DY197+DY198+DZ196+DZ197+DZ198+EA196+EA197+EA198+EB196+EB197+EB198&gt;=16,Fixo/30*GH$4+(DY196+DY197+DY198+DZ196+DZ197+DZ198+EA196+EA197+EA198+EB196+EB197-16)*Percapita/30*GH$4))))))</f>
        <v>0</v>
      </c>
      <c r="GI196" s="177">
        <f>IF(C196=4,SUM(EC196+EC197+EC198+EE196+EE197+EE198)*Percapita/30*GI$4+(ED196+ED197+ED198+EF196+EF197+EF198)*Cadeirante/30*GI$4,IF(C196=3,IF(EC199+EE199=10,Fixo/30*GI$4+(EC196+EC197+EC198+EE196+EE197+EE198)*Percapita/30*GI$4+(ED199+EF199)*Cadeirante/30*GI$4,IF(EC199+EE199&lt;=9,(EC199+EE199)*Crechee/30*GI$4)+(ED199+EF199)*Cadeirante/30*GI$4+(EC196+EC197+EC198+EE196+EE197+EE198)*Percapita/30*GI$4)+IF(EC199+EE199&gt;=11,Fixo/30*GI$4+(EC199+EE199-10)*Crechee/30*GI$4,0),IF(C196=2,IF(ED196+ED197+ED198+ED199+EF196+EF197+EF198+EF199=1,Cadeirante/30*GI$4,IF(ED196+ED197+ED198+ED199+EF196+EF197+EF198+EF199=2,Fixo/30*GI$4,IF(ED196+ED197+ED198+ED199+EF196+EF197+EF198+EF199&gt;2,Fixo/30*GI$4+(ED196+ED197+ED198+ED199+EF196+EF197+EF198+EF199-2)*Cadeirante/30*GI$4)))+(EC196+EC197+EC198+EE196+EE197+EE198)*Percapita/30*GI$4+(EC199+EE199)*Crechee/30*GI$4,IF(C196=1,IF(EC196+EC197+EC198+ED196+ED197+ED198+EE196+EE197+EE198+EF196+EF197+EF198&lt;=15,(EC196+EC197+EC198+EE196+EE197+EE198)*Percapita/30*GI$4,IF(EC196+EC197+EC198+ED196+ED197+ED198+EE196+EE197+EE198+EF196+EF197+EF198&gt;=16,Fixo/30*GI$4+(EC196+EC197+EC198+ED196+ED197+ED198+EE196+EE197+EE198+EF196+EF197-16)*Percapita/30*GI$4))))))</f>
        <v>0</v>
      </c>
      <c r="GJ196" s="177">
        <f>IF(C196=4,SUM(EG196+EG197+EG198+EI196+EI197+EI198)*Percapita/30*GJ$4+(EH196+EH197+EH198+EJ196+EJ197+EJ198)*Cadeirante/30*GJ$4,IF(C196=3,IF(EG199+EI199=10,Fixo/30*GJ$4+(EG196+EG197+EG198+EI196+EI197+EI198)*Percapita/30*GJ$4+(EH199+EJ199)*Cadeirante/30*GJ$4,IF(EG199+EI199&lt;=9,(EG199+EI199)*Crechee/30*GJ$4)+(EH199+EJ199)*Cadeirante/30*GJ$4+(EG196+EG197+EG198+EI196+EI197+EI198)*Percapita/30*GJ$4)+IF(EG199+EI199&gt;=11,Fixo/30*GJ$4+(EG199+EI199-10)*Crechee/30*GJ$4,0),IF(C196=2,IF(EH196+EH197+EH198+EH199+EJ196+EJ197+EJ198+EJ199=1,Cadeirante/30*GJ$4,IF(EH196+EH197+EH198+EH199+EJ196+EJ197+EJ198+EJ199=2,Fixo/30*GJ$4,IF(EH196+EH197+EH198+EH199+EJ196+EJ197+EJ198+EJ199&gt;2,Fixo/30*GJ$4+(EH196+EH197+EH198+EH199+EJ196+EJ197+EJ198+EJ199-2)*Cadeirante/30*GJ$4)))+(EG196+EG197+EG198+EI196+EI197+EI198)*Percapita/30*GJ$4+(EG199+EI199)*Crechee/30*GJ$4,IF(C196=1,IF(EG196+EG197+EG198+EH196+EH197+EH198+EI196+EI197+EI198+EJ196+EJ197+EJ198&lt;=15,(EG196+EG197+EG198+EI196+EI197+EI198)*Percapita/30*GJ$4,IF(EG196+EG197+EG198+EH196+EH197+EH198+EI196+EI197+EI198+EJ196+EJ197+EJ198&gt;=16,Fixo/30*GJ$4+(EG196+EG197+EG198+EH196+EH197+EH198+EI196+EI197+EI198+EJ196+EJ197-16)*Percapita/30*GJ$4))))))</f>
        <v>0</v>
      </c>
      <c r="GK196" s="178"/>
      <c r="GL196" s="103">
        <f t="shared" si="175"/>
        <v>0</v>
      </c>
      <c r="GM196" s="124"/>
      <c r="GN196" s="104">
        <f>SUMIF(V196:V199,"&lt;0")*Cadeirante/30*GN$4+SUMIF(X196:X199,"&lt;0")*Cadeirante/30*GN$4</f>
        <v>0</v>
      </c>
      <c r="GO196" s="104">
        <f>SUMIF(Z196:Z199,"&lt;0")*Cadeirante/30*GO$4+SUMIF(AB196:AB199,"&lt;0")*Cadeirante/30*GO$4</f>
        <v>0</v>
      </c>
      <c r="GP196" s="104">
        <f>SUMIF(AD196:AD199,"&lt;0")*Cadeirante/30*GP$4+SUMIF(AF196:AF199,"&lt;0")*Cadeirante/30*GP$4</f>
        <v>0</v>
      </c>
      <c r="GQ196" s="104">
        <f>SUMIF(AH196:AH199,"&lt;0")*Cadeirante/30*GQ$4+SUMIF(AJ196:AJ199,"&lt;0")*Cadeirante/30*GQ$4</f>
        <v>0</v>
      </c>
      <c r="GR196" s="104">
        <f>SUMIF(AL196:AL199,"&lt;0")*Cadeirante/30*GR$4+SUMIF(AN196:AN199,"&lt;0")*Cadeirante/30*GR$4</f>
        <v>0</v>
      </c>
      <c r="GS196" s="104">
        <f>SUMIF(AP196:AP199,"&lt;0")*Cadeirante/30*GS$4+SUMIF(AR196:AR199,"&lt;0")*Cadeirante/30*GS$4</f>
        <v>0</v>
      </c>
      <c r="GT196" s="104">
        <f>SUMIF(AT196:AT199,"&lt;0")*Cadeirante/30*GT$4+SUMIF(AV196:AV199,"&lt;0")*Cadeirante/30*GT$4</f>
        <v>0</v>
      </c>
      <c r="GU196" s="104">
        <f>SUMIF(AX196:AX199,"&lt;0")*Cadeirante/30*GU$4+SUMIF(AZ196:AZ199,"&lt;0")*Cadeirante/30*GU$4</f>
        <v>0</v>
      </c>
      <c r="GV196" s="104">
        <f>SUMIF(BB196:BB199,"&lt;0")*Cadeirante/30*GV$4+SUMIF(BD196:BD199,"&lt;0")*Cadeirante/30*GV$4</f>
        <v>0</v>
      </c>
      <c r="GW196" s="104">
        <f>SUMIF(BF196:BF199,"&lt;0")*Cadeirante/30*GW$4+SUMIF(BH196:BH199,"&lt;0")*Cadeirante/30*GW$4</f>
        <v>0</v>
      </c>
      <c r="GX196" s="104">
        <f>SUMIF(BJ196:BJ199,"&lt;0")*Cadeirante/30*GX$4+SUMIF(BL196:BL199,"&lt;0")*Cadeirante/30*GX$4</f>
        <v>0</v>
      </c>
      <c r="GY196" s="104">
        <f>SUMIF(BN196:BN199,"&lt;0")*Cadeirante/30*GY$4+SUMIF(BP196:BP199,"&lt;0")*Cadeirante/30*GY$4</f>
        <v>0</v>
      </c>
      <c r="GZ196" s="104">
        <f>SUMIF(BR196:BR199,"&lt;0")*Cadeirante/30*GZ$4+SUMIF(BT196:BT199,"&lt;0")*Cadeirante/30*GZ$4</f>
        <v>0</v>
      </c>
      <c r="HA196" s="104">
        <f>SUMIF(BV196:BV199,"&lt;0")*Cadeirante/30*HA$4+SUMIF(BX196:BX199,"&lt;0")*Cadeirante/30*HA$4</f>
        <v>0</v>
      </c>
      <c r="HB196" s="104">
        <f>SUMIF(BZ196:BZ199,"&lt;0")*Cadeirante/30*HB$4+SUMIF(CB196:CB199,"&lt;0")*Cadeirante/30*HB$4</f>
        <v>0</v>
      </c>
      <c r="HC196" s="104">
        <f>SUMIF(CD196:CD199,"&lt;0")*Cadeirante/30*HC$4+SUMIF(CF196:CF199,"&lt;0")*Cadeirante/30*HC$4</f>
        <v>0</v>
      </c>
      <c r="HD196" s="104">
        <f>SUMIF(CH196:CH199,"&lt;0")*Cadeirante/30*HD$4+SUMIF(CJ196:CJ199,"&lt;0")*Cadeirante/30*HD$4</f>
        <v>0</v>
      </c>
      <c r="HE196" s="104">
        <f>SUMIF(CL196:CL199,"&lt;0")*Cadeirante/30*HE$4+SUMIF(CN196:CN199,"&lt;0")*Cadeirante/30*HE$4</f>
        <v>0</v>
      </c>
      <c r="HF196" s="104">
        <f>SUMIF(CP196:CP199,"&lt;0")*Cadeirante/30*HF$4+SUMIF(CR196:CR199,"&lt;0")*Cadeirante/30*HF$4</f>
        <v>0</v>
      </c>
      <c r="HG196" s="104">
        <f>SUMIF(CT196:CT199,"&lt;0")*Cadeirante/30*HG$4+SUMIF(CV196:CV199,"&lt;0")*Cadeirante/30*HG$4</f>
        <v>0</v>
      </c>
      <c r="HH196" s="104">
        <f>SUMIF(CX196:CX199,"&lt;0")*Cadeirante/30*HH$4+SUMIF(CZ196:CZ199,"&lt;0")*Cadeirante/30*HH$4</f>
        <v>0</v>
      </c>
      <c r="HI196" s="104">
        <f>SUMIF(DB196:DB199,"&lt;0")*Cadeirante/30*HI$4+SUMIF(DD196:DD199,"&lt;0")*Cadeirante/30*HI$4</f>
        <v>0</v>
      </c>
      <c r="HJ196" s="104">
        <f>SUMIF(DF196:DF199,"&lt;0")*Cadeirante/30*HJ$4+SUMIF(DH196:DH199,"&lt;0")*Cadeirante/30*HJ$4</f>
        <v>0</v>
      </c>
      <c r="HK196" s="104">
        <f>SUMIF(DJ196:DJ199,"&lt;0")*Cadeirante/30*HK$4+SUMIF(DL196:DL199,"&lt;0")*Cadeirante/30*HK$4</f>
        <v>0</v>
      </c>
      <c r="HL196" s="104">
        <f>SUMIF(DN196:DN199,"&lt;0")*Cadeirante/30*HL$4+SUMIF(DP196:DP199,"&lt;0")*Cadeirante/30*HL$4</f>
        <v>0</v>
      </c>
      <c r="HM196" s="104">
        <f>SUMIF(DR196:DR199,"&lt;0")*Cadeirante/30*HM$4+SUMIF(DT196:DT199,"&lt;0")*Cadeirante/30*HM$4</f>
        <v>0</v>
      </c>
      <c r="HN196" s="104">
        <f>SUMIF(DV196:DV199,"&lt;0")*Cadeirante/30*HN$4+SUMIF(DX196:DX199,"&lt;0")*Cadeirante/30*HN$4</f>
        <v>0</v>
      </c>
      <c r="HO196" s="104">
        <f>SUMIF(DZ196:DZ199,"&lt;0")*Cadeirante/30*HO$4+SUMIF(EB196:EB199,"&lt;0")*Cadeirante/30*HO$4</f>
        <v>0</v>
      </c>
      <c r="HP196" s="104">
        <f>SUMIF(ED196:ED199,"&lt;0")*Cadeirante/30*HP$4+SUMIF(EF196:EF199,"&lt;0")*Cadeirante/30*HP$4</f>
        <v>0</v>
      </c>
      <c r="HQ196" s="64"/>
      <c r="HR196" s="64"/>
      <c r="HS196" s="64"/>
      <c r="HT196" s="64"/>
      <c r="HU196" s="64"/>
      <c r="HV196" s="64"/>
      <c r="HW196" s="176">
        <v>17629.309999999998</v>
      </c>
      <c r="HX196" s="64"/>
      <c r="HY196" s="280">
        <f>IF(ISTEXT(EM196), VALUE(EM196), EM196)</f>
        <v>0</v>
      </c>
      <c r="HZ196" s="280">
        <f>IF(ISTEXT(EN196), VALUE(EN196), EN196)</f>
        <v>0</v>
      </c>
      <c r="IA196" s="280">
        <f>IF(ISTEXT(EO196), VALUE(EO196), EO196)</f>
        <v>0</v>
      </c>
      <c r="IB196" s="64" t="b">
        <f>HW196=FE196</f>
        <v>0</v>
      </c>
      <c r="IC196" s="64"/>
    </row>
    <row r="197" spans="1:237" s="106" customFormat="1" ht="22.5" customHeight="1" x14ac:dyDescent="0.25">
      <c r="A197" s="368" t="s">
        <v>3347</v>
      </c>
      <c r="B197" s="369" t="s">
        <v>3348</v>
      </c>
      <c r="C197" s="370" t="s">
        <v>3194</v>
      </c>
      <c r="D197" s="371" t="s">
        <v>3349</v>
      </c>
      <c r="E197" s="371" t="s">
        <v>3350</v>
      </c>
      <c r="F197" s="372" t="s">
        <v>3181</v>
      </c>
      <c r="G197" s="372" t="s">
        <v>3182</v>
      </c>
      <c r="H197" s="373" t="s">
        <v>2842</v>
      </c>
      <c r="I197" s="374" t="s">
        <v>2842</v>
      </c>
      <c r="J197" s="421" t="s">
        <v>3189</v>
      </c>
      <c r="K197" s="421" t="s">
        <v>3185</v>
      </c>
      <c r="L197" s="329">
        <f>CONTINUA!BV197</f>
        <v>0</v>
      </c>
      <c r="M197" s="329">
        <f>CONTINUA!BW197</f>
        <v>0</v>
      </c>
      <c r="N197" s="895"/>
      <c r="O197" s="896" t="s">
        <v>3442</v>
      </c>
      <c r="P197" s="897">
        <v>0</v>
      </c>
      <c r="Q197" s="400"/>
      <c r="R197" s="401"/>
      <c r="S197" s="400"/>
      <c r="T197" s="401"/>
      <c r="U197" s="400"/>
      <c r="V197" s="401"/>
      <c r="W197" s="400"/>
      <c r="X197" s="401"/>
      <c r="Y197" s="400"/>
      <c r="Z197" s="401"/>
      <c r="AA197" s="400"/>
      <c r="AB197" s="401"/>
      <c r="AC197" s="400"/>
      <c r="AD197" s="401"/>
      <c r="AE197" s="400"/>
      <c r="AF197" s="401"/>
      <c r="AG197" s="400"/>
      <c r="AH197" s="401"/>
      <c r="AI197" s="400"/>
      <c r="AJ197" s="401"/>
      <c r="AK197" s="400"/>
      <c r="AL197" s="401"/>
      <c r="AM197" s="400"/>
      <c r="AN197" s="401"/>
      <c r="AO197" s="400"/>
      <c r="AP197" s="401"/>
      <c r="AQ197" s="400"/>
      <c r="AR197" s="401"/>
      <c r="AS197" s="400"/>
      <c r="AT197" s="401"/>
      <c r="AU197" s="400"/>
      <c r="AV197" s="401"/>
      <c r="AW197" s="400"/>
      <c r="AX197" s="401"/>
      <c r="AY197" s="400"/>
      <c r="AZ197" s="401"/>
      <c r="BA197" s="400"/>
      <c r="BB197" s="401"/>
      <c r="BC197" s="400"/>
      <c r="BD197" s="401"/>
      <c r="BE197" s="400"/>
      <c r="BF197" s="401"/>
      <c r="BG197" s="400"/>
      <c r="BH197" s="401"/>
      <c r="BI197" s="400"/>
      <c r="BJ197" s="401"/>
      <c r="BK197" s="400"/>
      <c r="BL197" s="401"/>
      <c r="BM197" s="400"/>
      <c r="BN197" s="401"/>
      <c r="BO197" s="400"/>
      <c r="BP197" s="401"/>
      <c r="BQ197" s="400"/>
      <c r="BR197" s="401"/>
      <c r="BS197" s="400"/>
      <c r="BT197" s="401"/>
      <c r="BU197" s="400"/>
      <c r="BV197" s="401"/>
      <c r="BW197" s="400"/>
      <c r="BX197" s="401"/>
      <c r="BY197" s="400"/>
      <c r="BZ197" s="401"/>
      <c r="CA197" s="400"/>
      <c r="CB197" s="401"/>
      <c r="CC197" s="400"/>
      <c r="CD197" s="401"/>
      <c r="CE197" s="400"/>
      <c r="CF197" s="401"/>
      <c r="CG197" s="400"/>
      <c r="CH197" s="401"/>
      <c r="CI197" s="400"/>
      <c r="CJ197" s="401"/>
      <c r="CK197" s="400"/>
      <c r="CL197" s="401"/>
      <c r="CM197" s="400"/>
      <c r="CN197" s="401"/>
      <c r="CO197" s="400"/>
      <c r="CP197" s="401"/>
      <c r="CQ197" s="400"/>
      <c r="CR197" s="401"/>
      <c r="CS197" s="400"/>
      <c r="CT197" s="401"/>
      <c r="CU197" s="400"/>
      <c r="CV197" s="401"/>
      <c r="CW197" s="400"/>
      <c r="CX197" s="401"/>
      <c r="CY197" s="400"/>
      <c r="CZ197" s="401"/>
      <c r="DA197" s="400"/>
      <c r="DB197" s="401"/>
      <c r="DC197" s="400"/>
      <c r="DD197" s="401"/>
      <c r="DE197" s="400"/>
      <c r="DF197" s="401"/>
      <c r="DG197" s="400"/>
      <c r="DH197" s="401"/>
      <c r="DI197" s="400"/>
      <c r="DJ197" s="401"/>
      <c r="DK197" s="400"/>
      <c r="DL197" s="401"/>
      <c r="DM197" s="400"/>
      <c r="DN197" s="401"/>
      <c r="DO197" s="400"/>
      <c r="DP197" s="401"/>
      <c r="DQ197" s="400"/>
      <c r="DR197" s="401"/>
      <c r="DS197" s="400"/>
      <c r="DT197" s="401"/>
      <c r="DU197" s="400"/>
      <c r="DV197" s="401"/>
      <c r="DW197" s="400"/>
      <c r="DX197" s="401"/>
      <c r="DY197" s="400"/>
      <c r="DZ197" s="401"/>
      <c r="EA197" s="400"/>
      <c r="EB197" s="401"/>
      <c r="EC197" s="400"/>
      <c r="ED197" s="401"/>
      <c r="EE197" s="400"/>
      <c r="EF197" s="401"/>
      <c r="EG197" s="400"/>
      <c r="EH197" s="401"/>
      <c r="EI197" s="400"/>
      <c r="EJ197" s="447"/>
      <c r="EK197" s="511"/>
      <c r="EL197" s="514"/>
      <c r="EM197" s="448"/>
      <c r="EN197" s="344"/>
      <c r="EO197" s="345"/>
      <c r="EP197" s="171">
        <f t="shared" si="168"/>
        <v>0</v>
      </c>
      <c r="EQ197" s="171">
        <f t="shared" si="169"/>
        <v>0</v>
      </c>
      <c r="ER197" s="171">
        <f t="shared" si="170"/>
        <v>0</v>
      </c>
      <c r="ES197" s="171">
        <f t="shared" si="171"/>
        <v>0</v>
      </c>
      <c r="ET197" s="171">
        <f t="shared" si="172"/>
        <v>0</v>
      </c>
      <c r="EU197" s="171">
        <f t="shared" si="173"/>
        <v>0</v>
      </c>
      <c r="EV197" s="172">
        <f t="shared" si="174"/>
        <v>0</v>
      </c>
      <c r="EW197" s="173"/>
      <c r="EX197" s="248">
        <f t="shared" si="231"/>
        <v>0</v>
      </c>
      <c r="EY197" s="174">
        <f>(L197*regular)+(M197*Cadeirantee)</f>
        <v>0</v>
      </c>
      <c r="EZ197" s="249">
        <f>SUMIF(FG197:GJ197,"&gt;0")</f>
        <v>0</v>
      </c>
      <c r="FA197" s="249">
        <f>SUMIF(FG197:GJ197,"&lt;0")+SUMIF(GN197:HP197,"&lt;0")</f>
        <v>0</v>
      </c>
      <c r="FB197" s="174">
        <v>0</v>
      </c>
      <c r="FC197" s="126">
        <f>N197*km*'VALORES TABELA'!$B$13</f>
        <v>0</v>
      </c>
      <c r="FD197" s="250">
        <f t="shared" ref="FD197:FD200" si="232">GL197</f>
        <v>0</v>
      </c>
      <c r="FE197" s="105"/>
      <c r="FF197" s="119"/>
      <c r="FG197" s="119"/>
      <c r="FH197" s="119"/>
      <c r="FI197" s="119"/>
      <c r="FJ197" s="119"/>
      <c r="FK197" s="119"/>
      <c r="FL197" s="119"/>
      <c r="FM197" s="119"/>
      <c r="FN197" s="119"/>
      <c r="FO197" s="119"/>
      <c r="FP197" s="119"/>
      <c r="FQ197" s="119"/>
      <c r="FR197" s="119"/>
      <c r="FS197" s="119"/>
      <c r="FT197" s="119"/>
      <c r="FU197" s="119"/>
      <c r="FV197" s="119"/>
      <c r="FW197" s="119"/>
      <c r="FX197" s="119"/>
      <c r="FY197" s="119"/>
      <c r="FZ197" s="119"/>
      <c r="GA197" s="119"/>
      <c r="GB197" s="119"/>
      <c r="GC197" s="119"/>
      <c r="GD197" s="119"/>
      <c r="GE197" s="119"/>
      <c r="GF197" s="119"/>
      <c r="GG197" s="119"/>
      <c r="GH197" s="119"/>
      <c r="GI197" s="119"/>
      <c r="GJ197" s="119"/>
      <c r="GK197" s="251"/>
      <c r="GL197" s="103">
        <f t="shared" si="175"/>
        <v>0</v>
      </c>
      <c r="GM197" s="124"/>
      <c r="GN197" s="104"/>
      <c r="GO197" s="104"/>
      <c r="GP197" s="104"/>
      <c r="GQ197" s="104"/>
      <c r="GR197" s="104"/>
      <c r="GS197" s="104"/>
      <c r="GT197" s="104"/>
      <c r="GU197" s="104"/>
      <c r="GV197" s="104"/>
      <c r="GW197" s="104"/>
      <c r="GX197" s="104"/>
      <c r="GY197" s="104"/>
      <c r="GZ197" s="104"/>
      <c r="HA197" s="104"/>
      <c r="HB197" s="104"/>
      <c r="HC197" s="104"/>
      <c r="HD197" s="104"/>
      <c r="HE197" s="104"/>
      <c r="HF197" s="104"/>
      <c r="HG197" s="104"/>
      <c r="HH197" s="104"/>
      <c r="HI197" s="104"/>
      <c r="HJ197" s="104"/>
      <c r="HK197" s="104"/>
      <c r="HL197" s="104"/>
      <c r="HM197" s="104"/>
      <c r="HN197" s="104"/>
      <c r="HO197" s="104"/>
      <c r="HP197" s="104"/>
      <c r="HQ197" s="64"/>
      <c r="HR197" s="64"/>
      <c r="HS197" s="64"/>
      <c r="HT197" s="64"/>
      <c r="HU197" s="64"/>
      <c r="HV197" s="64"/>
      <c r="HW197" s="105"/>
      <c r="HX197" s="64"/>
      <c r="HY197" s="280">
        <f t="shared" ref="HY197:HY200" si="233">IF(ISTEXT(EM197), VALUE(EM197), EM197)</f>
        <v>0</v>
      </c>
      <c r="HZ197" s="280">
        <f t="shared" ref="HZ197:HZ200" si="234">IF(ISTEXT(EN197), VALUE(EN197), EN197)</f>
        <v>0</v>
      </c>
      <c r="IA197" s="280">
        <f t="shared" ref="IA197:IA200" si="235">IF(ISTEXT(EO197), VALUE(EO197), EO197)</f>
        <v>0</v>
      </c>
      <c r="IB197" s="64"/>
      <c r="IC197" s="64"/>
    </row>
    <row r="198" spans="1:237" s="106" customFormat="1" ht="22.5" customHeight="1" x14ac:dyDescent="0.25">
      <c r="A198" s="368" t="s">
        <v>3347</v>
      </c>
      <c r="B198" s="369" t="s">
        <v>3348</v>
      </c>
      <c r="C198" s="375" t="s">
        <v>3194</v>
      </c>
      <c r="D198" s="371" t="s">
        <v>3349</v>
      </c>
      <c r="E198" s="371" t="s">
        <v>3350</v>
      </c>
      <c r="F198" s="376" t="s">
        <v>3181</v>
      </c>
      <c r="G198" s="376" t="s">
        <v>3182</v>
      </c>
      <c r="H198" s="373" t="s">
        <v>2842</v>
      </c>
      <c r="I198" s="374" t="s">
        <v>2842</v>
      </c>
      <c r="J198" s="421" t="s">
        <v>3189</v>
      </c>
      <c r="K198" s="422" t="s">
        <v>3186</v>
      </c>
      <c r="L198" s="329">
        <f>CONTINUA!BV198</f>
        <v>0</v>
      </c>
      <c r="M198" s="329">
        <f>CONTINUA!BW198</f>
        <v>0</v>
      </c>
      <c r="N198" s="895"/>
      <c r="O198" s="896" t="s">
        <v>3442</v>
      </c>
      <c r="P198" s="897">
        <v>0</v>
      </c>
      <c r="Q198" s="400"/>
      <c r="R198" s="401"/>
      <c r="S198" s="400"/>
      <c r="T198" s="401"/>
      <c r="U198" s="400"/>
      <c r="V198" s="401"/>
      <c r="W198" s="400"/>
      <c r="X198" s="401"/>
      <c r="Y198" s="400"/>
      <c r="Z198" s="401"/>
      <c r="AA198" s="400"/>
      <c r="AB198" s="401"/>
      <c r="AC198" s="400"/>
      <c r="AD198" s="401"/>
      <c r="AE198" s="400"/>
      <c r="AF198" s="401"/>
      <c r="AG198" s="400"/>
      <c r="AH198" s="401"/>
      <c r="AI198" s="400"/>
      <c r="AJ198" s="401"/>
      <c r="AK198" s="400"/>
      <c r="AL198" s="401"/>
      <c r="AM198" s="400"/>
      <c r="AN198" s="401"/>
      <c r="AO198" s="400"/>
      <c r="AP198" s="401"/>
      <c r="AQ198" s="400"/>
      <c r="AR198" s="401"/>
      <c r="AS198" s="400"/>
      <c r="AT198" s="401"/>
      <c r="AU198" s="400"/>
      <c r="AV198" s="401"/>
      <c r="AW198" s="400"/>
      <c r="AX198" s="401"/>
      <c r="AY198" s="400"/>
      <c r="AZ198" s="401"/>
      <c r="BA198" s="400"/>
      <c r="BB198" s="401"/>
      <c r="BC198" s="400"/>
      <c r="BD198" s="401"/>
      <c r="BE198" s="400"/>
      <c r="BF198" s="401"/>
      <c r="BG198" s="400"/>
      <c r="BH198" s="401"/>
      <c r="BI198" s="400"/>
      <c r="BJ198" s="401"/>
      <c r="BK198" s="400"/>
      <c r="BL198" s="401"/>
      <c r="BM198" s="400"/>
      <c r="BN198" s="401"/>
      <c r="BO198" s="400"/>
      <c r="BP198" s="401"/>
      <c r="BQ198" s="400"/>
      <c r="BR198" s="401"/>
      <c r="BS198" s="400"/>
      <c r="BT198" s="401"/>
      <c r="BU198" s="400"/>
      <c r="BV198" s="401"/>
      <c r="BW198" s="400"/>
      <c r="BX198" s="401"/>
      <c r="BY198" s="400"/>
      <c r="BZ198" s="401"/>
      <c r="CA198" s="400"/>
      <c r="CB198" s="401"/>
      <c r="CC198" s="400"/>
      <c r="CD198" s="401"/>
      <c r="CE198" s="400"/>
      <c r="CF198" s="401"/>
      <c r="CG198" s="400"/>
      <c r="CH198" s="401"/>
      <c r="CI198" s="400"/>
      <c r="CJ198" s="401"/>
      <c r="CK198" s="400"/>
      <c r="CL198" s="401"/>
      <c r="CM198" s="400"/>
      <c r="CN198" s="401"/>
      <c r="CO198" s="400"/>
      <c r="CP198" s="401"/>
      <c r="CQ198" s="400"/>
      <c r="CR198" s="401"/>
      <c r="CS198" s="400"/>
      <c r="CT198" s="401"/>
      <c r="CU198" s="400"/>
      <c r="CV198" s="401"/>
      <c r="CW198" s="400"/>
      <c r="CX198" s="401"/>
      <c r="CY198" s="400"/>
      <c r="CZ198" s="401"/>
      <c r="DA198" s="400"/>
      <c r="DB198" s="401"/>
      <c r="DC198" s="400"/>
      <c r="DD198" s="401"/>
      <c r="DE198" s="400"/>
      <c r="DF198" s="401"/>
      <c r="DG198" s="400"/>
      <c r="DH198" s="401"/>
      <c r="DI198" s="400"/>
      <c r="DJ198" s="401"/>
      <c r="DK198" s="400"/>
      <c r="DL198" s="401"/>
      <c r="DM198" s="400"/>
      <c r="DN198" s="401"/>
      <c r="DO198" s="400"/>
      <c r="DP198" s="401"/>
      <c r="DQ198" s="400"/>
      <c r="DR198" s="401"/>
      <c r="DS198" s="400"/>
      <c r="DT198" s="401"/>
      <c r="DU198" s="400"/>
      <c r="DV198" s="401"/>
      <c r="DW198" s="400"/>
      <c r="DX198" s="401"/>
      <c r="DY198" s="400"/>
      <c r="DZ198" s="401"/>
      <c r="EA198" s="400"/>
      <c r="EB198" s="401"/>
      <c r="EC198" s="400"/>
      <c r="ED198" s="401"/>
      <c r="EE198" s="400"/>
      <c r="EF198" s="401"/>
      <c r="EG198" s="400"/>
      <c r="EH198" s="401"/>
      <c r="EI198" s="400"/>
      <c r="EJ198" s="447"/>
      <c r="EK198" s="511"/>
      <c r="EL198" s="514"/>
      <c r="EM198" s="448"/>
      <c r="EN198" s="344"/>
      <c r="EO198" s="345"/>
      <c r="EP198" s="171">
        <f t="shared" si="168"/>
        <v>0</v>
      </c>
      <c r="EQ198" s="171">
        <f t="shared" si="169"/>
        <v>0</v>
      </c>
      <c r="ER198" s="171">
        <f t="shared" si="170"/>
        <v>0</v>
      </c>
      <c r="ES198" s="171">
        <f t="shared" si="171"/>
        <v>0</v>
      </c>
      <c r="ET198" s="171">
        <f t="shared" si="172"/>
        <v>0</v>
      </c>
      <c r="EU198" s="171">
        <f t="shared" si="173"/>
        <v>0</v>
      </c>
      <c r="EV198" s="172">
        <f t="shared" si="174"/>
        <v>0</v>
      </c>
      <c r="EW198" s="125"/>
      <c r="EX198" s="248">
        <f t="shared" si="231"/>
        <v>0</v>
      </c>
      <c r="EY198" s="174">
        <f>(L198*regular)+(M198*Cadeirantee)</f>
        <v>0</v>
      </c>
      <c r="EZ198" s="249">
        <f>SUMIF(FG198:GJ198,"&gt;0")</f>
        <v>0</v>
      </c>
      <c r="FA198" s="249">
        <f>SUMIF(FG198:GJ198,"&lt;0")+SUMIF(GN198:HP198,"&lt;0")</f>
        <v>0</v>
      </c>
      <c r="FB198" s="174">
        <v>0</v>
      </c>
      <c r="FC198" s="126">
        <f>N198*km*'VALORES TABELA'!$B$13</f>
        <v>0</v>
      </c>
      <c r="FD198" s="250">
        <f t="shared" si="232"/>
        <v>0</v>
      </c>
      <c r="FE198" s="105"/>
      <c r="FF198" s="108"/>
      <c r="FG198" s="108"/>
      <c r="FH198" s="108"/>
      <c r="FI198" s="108"/>
      <c r="FJ198" s="108"/>
      <c r="FK198" s="108"/>
      <c r="FL198" s="108"/>
      <c r="FM198" s="108"/>
      <c r="FN198" s="108"/>
      <c r="FO198" s="108"/>
      <c r="FP198" s="108"/>
      <c r="FQ198" s="108"/>
      <c r="FR198" s="108"/>
      <c r="FS198" s="108"/>
      <c r="FT198" s="108"/>
      <c r="FU198" s="108"/>
      <c r="FV198" s="108"/>
      <c r="FW198" s="108"/>
      <c r="FX198" s="108"/>
      <c r="FY198" s="108"/>
      <c r="FZ198" s="108"/>
      <c r="GA198" s="108"/>
      <c r="GB198" s="108"/>
      <c r="GC198" s="108"/>
      <c r="GD198" s="108"/>
      <c r="GE198" s="108"/>
      <c r="GF198" s="108"/>
      <c r="GG198" s="108"/>
      <c r="GH198" s="108"/>
      <c r="GI198" s="108"/>
      <c r="GJ198" s="108"/>
      <c r="GK198" s="251"/>
      <c r="GL198" s="103">
        <f t="shared" si="175"/>
        <v>0</v>
      </c>
      <c r="GM198" s="124"/>
      <c r="GN198" s="104"/>
      <c r="GO198" s="104"/>
      <c r="GP198" s="104"/>
      <c r="GQ198" s="104"/>
      <c r="GR198" s="104"/>
      <c r="GS198" s="104"/>
      <c r="GT198" s="104"/>
      <c r="GU198" s="104"/>
      <c r="GV198" s="104"/>
      <c r="GW198" s="104"/>
      <c r="GX198" s="104"/>
      <c r="GY198" s="104"/>
      <c r="GZ198" s="104"/>
      <c r="HA198" s="104"/>
      <c r="HB198" s="104"/>
      <c r="HC198" s="104"/>
      <c r="HD198" s="104"/>
      <c r="HE198" s="104"/>
      <c r="HF198" s="104"/>
      <c r="HG198" s="104"/>
      <c r="HH198" s="104"/>
      <c r="HI198" s="104"/>
      <c r="HJ198" s="104"/>
      <c r="HK198" s="104"/>
      <c r="HL198" s="104"/>
      <c r="HM198" s="104"/>
      <c r="HN198" s="104"/>
      <c r="HO198" s="104"/>
      <c r="HP198" s="104"/>
      <c r="HQ198" s="64"/>
      <c r="HR198" s="64"/>
      <c r="HS198" s="64"/>
      <c r="HT198" s="64"/>
      <c r="HU198" s="64"/>
      <c r="HV198" s="64"/>
      <c r="HW198" s="105"/>
      <c r="HX198" s="64"/>
      <c r="HY198" s="280">
        <f t="shared" si="233"/>
        <v>0</v>
      </c>
      <c r="HZ198" s="280">
        <f t="shared" si="234"/>
        <v>0</v>
      </c>
      <c r="IA198" s="280">
        <f t="shared" si="235"/>
        <v>0</v>
      </c>
      <c r="IB198" s="64"/>
      <c r="IC198" s="64"/>
    </row>
    <row r="199" spans="1:237" s="106" customFormat="1" ht="22.5" customHeight="1" x14ac:dyDescent="0.25">
      <c r="A199" s="368" t="s">
        <v>3347</v>
      </c>
      <c r="B199" s="369" t="s">
        <v>3348</v>
      </c>
      <c r="C199" s="375" t="s">
        <v>3194</v>
      </c>
      <c r="D199" s="371" t="s">
        <v>3349</v>
      </c>
      <c r="E199" s="371" t="s">
        <v>3350</v>
      </c>
      <c r="F199" s="376" t="s">
        <v>3181</v>
      </c>
      <c r="G199" s="376" t="s">
        <v>3182</v>
      </c>
      <c r="H199" s="373" t="s">
        <v>2842</v>
      </c>
      <c r="I199" s="374" t="s">
        <v>2842</v>
      </c>
      <c r="J199" s="421" t="s">
        <v>3189</v>
      </c>
      <c r="K199" s="423" t="s">
        <v>3187</v>
      </c>
      <c r="L199" s="329">
        <f>CONTINUA!BV199</f>
        <v>0</v>
      </c>
      <c r="M199" s="329">
        <f>CONTINUA!BW199</f>
        <v>0</v>
      </c>
      <c r="N199" s="895"/>
      <c r="O199" s="896" t="s">
        <v>3442</v>
      </c>
      <c r="P199" s="897">
        <v>0</v>
      </c>
      <c r="Q199" s="400">
        <v>11</v>
      </c>
      <c r="R199" s="401"/>
      <c r="S199" s="400"/>
      <c r="T199" s="401"/>
      <c r="U199" s="400"/>
      <c r="V199" s="401"/>
      <c r="W199" s="400"/>
      <c r="X199" s="401"/>
      <c r="Y199" s="400"/>
      <c r="Z199" s="401"/>
      <c r="AA199" s="400"/>
      <c r="AB199" s="401"/>
      <c r="AC199" s="400"/>
      <c r="AD199" s="401"/>
      <c r="AE199" s="400"/>
      <c r="AF199" s="401"/>
      <c r="AG199" s="400"/>
      <c r="AH199" s="401"/>
      <c r="AI199" s="400"/>
      <c r="AJ199" s="401"/>
      <c r="AK199" s="400"/>
      <c r="AL199" s="401"/>
      <c r="AM199" s="400"/>
      <c r="AN199" s="401"/>
      <c r="AO199" s="400"/>
      <c r="AP199" s="401"/>
      <c r="AQ199" s="400"/>
      <c r="AR199" s="401"/>
      <c r="AS199" s="400"/>
      <c r="AT199" s="401"/>
      <c r="AU199" s="400"/>
      <c r="AV199" s="401"/>
      <c r="AW199" s="400"/>
      <c r="AX199" s="401"/>
      <c r="AY199" s="400"/>
      <c r="AZ199" s="401"/>
      <c r="BA199" s="400"/>
      <c r="BB199" s="401"/>
      <c r="BC199" s="400"/>
      <c r="BD199" s="401"/>
      <c r="BE199" s="400"/>
      <c r="BF199" s="401"/>
      <c r="BG199" s="400"/>
      <c r="BH199" s="401"/>
      <c r="BI199" s="400"/>
      <c r="BJ199" s="401"/>
      <c r="BK199" s="400"/>
      <c r="BL199" s="401"/>
      <c r="BM199" s="400"/>
      <c r="BN199" s="401"/>
      <c r="BO199" s="400"/>
      <c r="BP199" s="401"/>
      <c r="BQ199" s="400"/>
      <c r="BR199" s="401"/>
      <c r="BS199" s="400"/>
      <c r="BT199" s="401"/>
      <c r="BU199" s="400"/>
      <c r="BV199" s="401"/>
      <c r="BW199" s="400"/>
      <c r="BX199" s="401"/>
      <c r="BY199" s="400"/>
      <c r="BZ199" s="401"/>
      <c r="CA199" s="400"/>
      <c r="CB199" s="401"/>
      <c r="CC199" s="400"/>
      <c r="CD199" s="401"/>
      <c r="CE199" s="400"/>
      <c r="CF199" s="401"/>
      <c r="CG199" s="400"/>
      <c r="CH199" s="401"/>
      <c r="CI199" s="400"/>
      <c r="CJ199" s="401"/>
      <c r="CK199" s="400"/>
      <c r="CL199" s="401"/>
      <c r="CM199" s="400"/>
      <c r="CN199" s="401"/>
      <c r="CO199" s="400"/>
      <c r="CP199" s="401"/>
      <c r="CQ199" s="400"/>
      <c r="CR199" s="401"/>
      <c r="CS199" s="400"/>
      <c r="CT199" s="401"/>
      <c r="CU199" s="400"/>
      <c r="CV199" s="401"/>
      <c r="CW199" s="400"/>
      <c r="CX199" s="401"/>
      <c r="CY199" s="400"/>
      <c r="CZ199" s="401"/>
      <c r="DA199" s="400"/>
      <c r="DB199" s="401"/>
      <c r="DC199" s="400"/>
      <c r="DD199" s="401"/>
      <c r="DE199" s="400"/>
      <c r="DF199" s="401"/>
      <c r="DG199" s="400"/>
      <c r="DH199" s="401"/>
      <c r="DI199" s="400"/>
      <c r="DJ199" s="401"/>
      <c r="DK199" s="400"/>
      <c r="DL199" s="401"/>
      <c r="DM199" s="400"/>
      <c r="DN199" s="401"/>
      <c r="DO199" s="400"/>
      <c r="DP199" s="401"/>
      <c r="DQ199" s="400"/>
      <c r="DR199" s="401"/>
      <c r="DS199" s="400"/>
      <c r="DT199" s="401"/>
      <c r="DU199" s="400"/>
      <c r="DV199" s="401"/>
      <c r="DW199" s="400"/>
      <c r="DX199" s="401"/>
      <c r="DY199" s="400"/>
      <c r="DZ199" s="401"/>
      <c r="EA199" s="400"/>
      <c r="EB199" s="401"/>
      <c r="EC199" s="400"/>
      <c r="ED199" s="401"/>
      <c r="EE199" s="400"/>
      <c r="EF199" s="401"/>
      <c r="EG199" s="400"/>
      <c r="EH199" s="401"/>
      <c r="EI199" s="400"/>
      <c r="EJ199" s="447"/>
      <c r="EK199" s="511"/>
      <c r="EL199" s="514"/>
      <c r="EM199" s="448"/>
      <c r="EN199" s="344"/>
      <c r="EO199" s="345"/>
      <c r="EP199" s="171">
        <f t="shared" si="168"/>
        <v>11</v>
      </c>
      <c r="EQ199" s="171">
        <f t="shared" si="169"/>
        <v>0</v>
      </c>
      <c r="ER199" s="171">
        <f t="shared" si="170"/>
        <v>0</v>
      </c>
      <c r="ES199" s="171">
        <f t="shared" si="171"/>
        <v>0</v>
      </c>
      <c r="ET199" s="171">
        <f t="shared" si="172"/>
        <v>0</v>
      </c>
      <c r="EU199" s="171">
        <f t="shared" si="173"/>
        <v>0</v>
      </c>
      <c r="EV199" s="172">
        <f t="shared" si="174"/>
        <v>11</v>
      </c>
      <c r="EW199" s="127"/>
      <c r="EX199" s="248">
        <f t="shared" si="231"/>
        <v>0</v>
      </c>
      <c r="EY199" s="174">
        <f>(L199*regular)+(M199*Cadeirantee)</f>
        <v>0</v>
      </c>
      <c r="EZ199" s="249">
        <f>SUMIF(FG199:GJ199,"&gt;0")</f>
        <v>0</v>
      </c>
      <c r="FA199" s="249">
        <f>SUMIF(FG199:GJ199,"&lt;0")+SUMIF(GN199:HP199,"&lt;0")</f>
        <v>0</v>
      </c>
      <c r="FB199" s="174">
        <v>0</v>
      </c>
      <c r="FC199" s="126">
        <f>N199*km*'VALORES TABELA'!$B$13</f>
        <v>0</v>
      </c>
      <c r="FD199" s="250">
        <f t="shared" si="232"/>
        <v>0</v>
      </c>
      <c r="FE199" s="105"/>
      <c r="FF199" s="118"/>
      <c r="FG199" s="118"/>
      <c r="FH199" s="118"/>
      <c r="FI199" s="118"/>
      <c r="FJ199" s="118"/>
      <c r="FK199" s="118"/>
      <c r="FL199" s="118"/>
      <c r="FM199" s="118"/>
      <c r="FN199" s="118"/>
      <c r="FO199" s="118"/>
      <c r="FP199" s="118"/>
      <c r="FQ199" s="118"/>
      <c r="FR199" s="118"/>
      <c r="FS199" s="118"/>
      <c r="FT199" s="118"/>
      <c r="FU199" s="118"/>
      <c r="FV199" s="118"/>
      <c r="FW199" s="118"/>
      <c r="FX199" s="118"/>
      <c r="FY199" s="118"/>
      <c r="FZ199" s="118"/>
      <c r="GA199" s="118"/>
      <c r="GB199" s="118"/>
      <c r="GC199" s="118"/>
      <c r="GD199" s="118"/>
      <c r="GE199" s="118"/>
      <c r="GF199" s="118"/>
      <c r="GG199" s="118"/>
      <c r="GH199" s="118"/>
      <c r="GI199" s="118"/>
      <c r="GJ199" s="118"/>
      <c r="GK199" s="252"/>
      <c r="GL199" s="103">
        <f t="shared" si="175"/>
        <v>0</v>
      </c>
      <c r="GM199" s="124"/>
      <c r="GN199" s="104"/>
      <c r="GO199" s="104"/>
      <c r="GP199" s="104"/>
      <c r="GQ199" s="104"/>
      <c r="GR199" s="104"/>
      <c r="GS199" s="104"/>
      <c r="GT199" s="104"/>
      <c r="GU199" s="104"/>
      <c r="GV199" s="104"/>
      <c r="GW199" s="104"/>
      <c r="GX199" s="104"/>
      <c r="GY199" s="104"/>
      <c r="GZ199" s="104"/>
      <c r="HA199" s="104"/>
      <c r="HB199" s="104"/>
      <c r="HC199" s="104"/>
      <c r="HD199" s="104"/>
      <c r="HE199" s="104"/>
      <c r="HF199" s="104"/>
      <c r="HG199" s="104"/>
      <c r="HH199" s="104"/>
      <c r="HI199" s="104"/>
      <c r="HJ199" s="104"/>
      <c r="HK199" s="104"/>
      <c r="HL199" s="104"/>
      <c r="HM199" s="104"/>
      <c r="HN199" s="104"/>
      <c r="HO199" s="104"/>
      <c r="HP199" s="104"/>
      <c r="HQ199" s="64"/>
      <c r="HR199" s="65"/>
      <c r="HS199" s="65"/>
      <c r="HT199" s="65"/>
      <c r="HU199" s="65"/>
      <c r="HV199" s="65"/>
      <c r="HW199" s="105"/>
      <c r="HX199" s="65"/>
      <c r="HY199" s="280">
        <f t="shared" si="233"/>
        <v>0</v>
      </c>
      <c r="HZ199" s="280">
        <f t="shared" si="234"/>
        <v>0</v>
      </c>
      <c r="IA199" s="280">
        <f t="shared" si="235"/>
        <v>0</v>
      </c>
      <c r="IB199" s="65"/>
      <c r="IC199" s="65"/>
    </row>
    <row r="200" spans="1:237" s="106" customFormat="1" ht="22.5" customHeight="1" thickBot="1" x14ac:dyDescent="0.3">
      <c r="A200" s="377" t="s">
        <v>3347</v>
      </c>
      <c r="B200" s="378" t="s">
        <v>3348</v>
      </c>
      <c r="C200" s="379" t="s">
        <v>3194</v>
      </c>
      <c r="D200" s="380" t="s">
        <v>3349</v>
      </c>
      <c r="E200" s="380" t="s">
        <v>3350</v>
      </c>
      <c r="F200" s="381" t="s">
        <v>3181</v>
      </c>
      <c r="G200" s="381" t="s">
        <v>3182</v>
      </c>
      <c r="H200" s="382" t="s">
        <v>2842</v>
      </c>
      <c r="I200" s="383" t="s">
        <v>2842</v>
      </c>
      <c r="J200" s="421" t="s">
        <v>3189</v>
      </c>
      <c r="K200" s="424" t="s">
        <v>60</v>
      </c>
      <c r="L200" s="329">
        <f>CONTINUA!BV200</f>
        <v>0</v>
      </c>
      <c r="M200" s="329">
        <f>CONTINUA!BW200</f>
        <v>0</v>
      </c>
      <c r="N200" s="895"/>
      <c r="O200" s="896" t="s">
        <v>3442</v>
      </c>
      <c r="P200" s="897">
        <v>0</v>
      </c>
      <c r="Q200" s="400"/>
      <c r="R200" s="401"/>
      <c r="S200" s="400"/>
      <c r="T200" s="401"/>
      <c r="U200" s="400"/>
      <c r="V200" s="401"/>
      <c r="W200" s="400"/>
      <c r="X200" s="401"/>
      <c r="Y200" s="400"/>
      <c r="Z200" s="401"/>
      <c r="AA200" s="400"/>
      <c r="AB200" s="401"/>
      <c r="AC200" s="400"/>
      <c r="AD200" s="401"/>
      <c r="AE200" s="400"/>
      <c r="AF200" s="401"/>
      <c r="AG200" s="400"/>
      <c r="AH200" s="401"/>
      <c r="AI200" s="400"/>
      <c r="AJ200" s="401"/>
      <c r="AK200" s="400"/>
      <c r="AL200" s="401"/>
      <c r="AM200" s="400"/>
      <c r="AN200" s="401"/>
      <c r="AO200" s="400"/>
      <c r="AP200" s="401"/>
      <c r="AQ200" s="400"/>
      <c r="AR200" s="401"/>
      <c r="AS200" s="400"/>
      <c r="AT200" s="401"/>
      <c r="AU200" s="400"/>
      <c r="AV200" s="401"/>
      <c r="AW200" s="400"/>
      <c r="AX200" s="401"/>
      <c r="AY200" s="400"/>
      <c r="AZ200" s="401"/>
      <c r="BA200" s="400"/>
      <c r="BB200" s="401"/>
      <c r="BC200" s="400"/>
      <c r="BD200" s="401"/>
      <c r="BE200" s="400"/>
      <c r="BF200" s="401"/>
      <c r="BG200" s="400"/>
      <c r="BH200" s="401"/>
      <c r="BI200" s="400"/>
      <c r="BJ200" s="401"/>
      <c r="BK200" s="400"/>
      <c r="BL200" s="401"/>
      <c r="BM200" s="400"/>
      <c r="BN200" s="401"/>
      <c r="BO200" s="400"/>
      <c r="BP200" s="401"/>
      <c r="BQ200" s="400"/>
      <c r="BR200" s="401"/>
      <c r="BS200" s="400"/>
      <c r="BT200" s="401"/>
      <c r="BU200" s="400"/>
      <c r="BV200" s="401"/>
      <c r="BW200" s="400"/>
      <c r="BX200" s="401"/>
      <c r="BY200" s="400"/>
      <c r="BZ200" s="401"/>
      <c r="CA200" s="400"/>
      <c r="CB200" s="401"/>
      <c r="CC200" s="400"/>
      <c r="CD200" s="401"/>
      <c r="CE200" s="400"/>
      <c r="CF200" s="401"/>
      <c r="CG200" s="400"/>
      <c r="CH200" s="401"/>
      <c r="CI200" s="400"/>
      <c r="CJ200" s="401"/>
      <c r="CK200" s="400"/>
      <c r="CL200" s="401"/>
      <c r="CM200" s="400"/>
      <c r="CN200" s="401"/>
      <c r="CO200" s="400"/>
      <c r="CP200" s="401"/>
      <c r="CQ200" s="400"/>
      <c r="CR200" s="401"/>
      <c r="CS200" s="400"/>
      <c r="CT200" s="401"/>
      <c r="CU200" s="400"/>
      <c r="CV200" s="401"/>
      <c r="CW200" s="400"/>
      <c r="CX200" s="401"/>
      <c r="CY200" s="400"/>
      <c r="CZ200" s="401"/>
      <c r="DA200" s="400"/>
      <c r="DB200" s="401"/>
      <c r="DC200" s="400"/>
      <c r="DD200" s="401"/>
      <c r="DE200" s="400"/>
      <c r="DF200" s="401"/>
      <c r="DG200" s="400"/>
      <c r="DH200" s="401"/>
      <c r="DI200" s="400"/>
      <c r="DJ200" s="401"/>
      <c r="DK200" s="400"/>
      <c r="DL200" s="401"/>
      <c r="DM200" s="400"/>
      <c r="DN200" s="401"/>
      <c r="DO200" s="400"/>
      <c r="DP200" s="401"/>
      <c r="DQ200" s="400"/>
      <c r="DR200" s="401"/>
      <c r="DS200" s="400"/>
      <c r="DT200" s="401"/>
      <c r="DU200" s="400"/>
      <c r="DV200" s="401"/>
      <c r="DW200" s="400"/>
      <c r="DX200" s="401"/>
      <c r="DY200" s="400"/>
      <c r="DZ200" s="401"/>
      <c r="EA200" s="400"/>
      <c r="EB200" s="401"/>
      <c r="EC200" s="400"/>
      <c r="ED200" s="401"/>
      <c r="EE200" s="400"/>
      <c r="EF200" s="401"/>
      <c r="EG200" s="400"/>
      <c r="EH200" s="401"/>
      <c r="EI200" s="400"/>
      <c r="EJ200" s="447"/>
      <c r="EK200" s="512"/>
      <c r="EL200" s="515"/>
      <c r="EM200" s="450"/>
      <c r="EN200" s="348"/>
      <c r="EO200" s="348"/>
      <c r="EP200" s="179">
        <f t="shared" si="168"/>
        <v>0</v>
      </c>
      <c r="EQ200" s="179">
        <f t="shared" si="169"/>
        <v>0</v>
      </c>
      <c r="ER200" s="179">
        <f t="shared" si="170"/>
        <v>0</v>
      </c>
      <c r="ES200" s="179">
        <f t="shared" si="171"/>
        <v>0</v>
      </c>
      <c r="ET200" s="179">
        <f t="shared" si="172"/>
        <v>0</v>
      </c>
      <c r="EU200" s="179">
        <f t="shared" si="173"/>
        <v>0</v>
      </c>
      <c r="EV200" s="172">
        <f t="shared" si="174"/>
        <v>0</v>
      </c>
      <c r="EW200" s="253"/>
      <c r="EX200" s="254">
        <v>0</v>
      </c>
      <c r="EY200" s="180">
        <v>0</v>
      </c>
      <c r="EZ200" s="255">
        <v>0</v>
      </c>
      <c r="FA200" s="255">
        <v>0</v>
      </c>
      <c r="FB200" s="180">
        <f>SUM(FF200:GI200)/2</f>
        <v>0</v>
      </c>
      <c r="FC200" s="256">
        <f>N200*km*'VALORES TABELA'!$B$13</f>
        <v>0</v>
      </c>
      <c r="FD200" s="250">
        <f t="shared" si="232"/>
        <v>0</v>
      </c>
      <c r="FE200" s="257"/>
      <c r="FF200" s="181">
        <f>((Q200+S200)*Percapita)+((R200+T200)*Cadeirante)</f>
        <v>0</v>
      </c>
      <c r="FG200" s="181">
        <f>((U200+W200)*Percapita/30*FG$4)+((V200+X200)*Cadeirante/30*FG$4)</f>
        <v>0</v>
      </c>
      <c r="FH200" s="181">
        <f>((Y200+AA200)*Percapita/30*FH$4)+((Z200+AB200)*Cadeirante/30*FH$4)</f>
        <v>0</v>
      </c>
      <c r="FI200" s="181">
        <f>((AC200+AE200)*Percapita/30*FI$4)+((AD200+AF200)*Cadeirante/30*FI$4)</f>
        <v>0</v>
      </c>
      <c r="FJ200" s="181">
        <f>((AG200+AI200)*Percapita/30*FJ$4)+((AH200+AJ200)*Cadeirante/30*FJ$4)</f>
        <v>0</v>
      </c>
      <c r="FK200" s="181">
        <f>((AK200+AM200)*Percapita/30*FK$4)+((AL200+AN200)*Cadeirante/30*FK$4)</f>
        <v>0</v>
      </c>
      <c r="FL200" s="181">
        <f>((AO200+AQ200)*Percapita/30*FL$4)+((AP200+AR200)*Cadeirante/30*FL$4)</f>
        <v>0</v>
      </c>
      <c r="FM200" s="181">
        <f>((AS200+AU200)*Percapita/30*FM$4)+((AT200+AV200)*Cadeirante/30*FM$4)</f>
        <v>0</v>
      </c>
      <c r="FN200" s="181">
        <f>((AW200+AY200)*Percapita/30*FN$4)+((AX200+AZ200)*Cadeirante/30*FN$4)</f>
        <v>0</v>
      </c>
      <c r="FO200" s="181">
        <f>((BA200+BC200)*Percapita/30*FO$4)+((BB200+BD200)*Cadeirante/30*FO$4)</f>
        <v>0</v>
      </c>
      <c r="FP200" s="181">
        <f>((BE200+BG200)*Percapita/30*FP$4)+((BF200+BH200)*Cadeirante/30*FP$4)</f>
        <v>0</v>
      </c>
      <c r="FQ200" s="181">
        <f>((BI200+BK200)*Percapita/30*FQ$4)+((BJ200+BL200)*Cadeirante/30*FQ$4)</f>
        <v>0</v>
      </c>
      <c r="FR200" s="181">
        <f>((BM200+BO200)*Percapita/30*FR$4)+((BN200+BP200)*Cadeirante/30*FR$4)</f>
        <v>0</v>
      </c>
      <c r="FS200" s="181">
        <f>((BQ200+BS200)*Percapita/30*FS$4)+((BR200+BT200)*Cadeirante/30*FS$4)</f>
        <v>0</v>
      </c>
      <c r="FT200" s="181">
        <f>((BU200+BW200)*Percapita/30*FT$4)+((BV200+BX200)*Cadeirante/30*FT$4)</f>
        <v>0</v>
      </c>
      <c r="FU200" s="181">
        <f>((BY200+CA200)*Percapita/30*FU$4)+((BZ200+CB200)*Cadeirante/30*FU$4)</f>
        <v>0</v>
      </c>
      <c r="FV200" s="181">
        <f>((CC200+CE200)*Percapita/30*FV$4)+((CD200+CF200)*Cadeirante/30*FV$4)</f>
        <v>0</v>
      </c>
      <c r="FW200" s="181">
        <f>((CG200+CI200)*Percapita/30*FW$4)+((CI200+CK200)*Cadeirante/30*FW$4)</f>
        <v>0</v>
      </c>
      <c r="FX200" s="181">
        <f>((CK200+CM200)*Percapita/30*FX$4)+((CL200+CN200)*Cadeirante/30*FX$4)</f>
        <v>0</v>
      </c>
      <c r="FY200" s="181">
        <f>((CO200+CQ200)*Percapita/30*FY$4)+((CP200+CR200)*Cadeirante/30*FY$4)</f>
        <v>0</v>
      </c>
      <c r="FZ200" s="181">
        <f>((CS200+CU200)*Percapita/30*FZ$4)+((CT200+CV200)*Cadeirante/30*FZ$4)</f>
        <v>0</v>
      </c>
      <c r="GA200" s="181">
        <f>((CW200+CY200)*Percapita/30*GA$4)+((CX200+CZ200)*Cadeirante/30*GA$4)</f>
        <v>0</v>
      </c>
      <c r="GB200" s="181">
        <f>((DA200+DC200)*Percapita/30*GB$4)+((DB200+DD200)*Cadeirante/30*GB$4)</f>
        <v>0</v>
      </c>
      <c r="GC200" s="181">
        <f>((DE200+DG200)*Percapita/30*GC$4)+((DF200+DH200)*Cadeirante/30*GC$4)</f>
        <v>0</v>
      </c>
      <c r="GD200" s="181">
        <f>((DI200+DK200)*Percapita/30*GD$4)+((DJ200+DL200)*Cadeirante/30*GD$4)</f>
        <v>0</v>
      </c>
      <c r="GE200" s="181">
        <f>((DM200+DO200)*Percapita/30*GE$4)+((DN200+DP200)*Cadeirante/30*GE$4)</f>
        <v>0</v>
      </c>
      <c r="GF200" s="181">
        <f>((DQ200+DS200)*Percapita/30*GF$4)+((DR200+DT200)*Cadeirante/30*GF$4)</f>
        <v>0</v>
      </c>
      <c r="GG200" s="181">
        <f>((DU200+DW200)*Percapita/30*GG$4)+((DV200+DX200)*Cadeirante/30*GG$4)</f>
        <v>0</v>
      </c>
      <c r="GH200" s="181">
        <f>((DY200+EA200)*Percapita/30*GH$4)+((DZ200+EB200)*Cadeirante/30*GH$4)</f>
        <v>0</v>
      </c>
      <c r="GI200" s="181">
        <f>((EC200+EE200)*Percapita/30*GI$4)+((ED200+EF200)*Cadeirante/30*GI$4)</f>
        <v>0</v>
      </c>
      <c r="GJ200" s="181">
        <f>((EG200+EI200)*Percapita)+((EH200+EJ200)*Cadeirante)</f>
        <v>0</v>
      </c>
      <c r="GK200" s="258"/>
      <c r="GL200" s="103">
        <f t="shared" si="175"/>
        <v>0</v>
      </c>
      <c r="GM200" s="124"/>
      <c r="GN200" s="182"/>
      <c r="GO200" s="182"/>
      <c r="GP200" s="182"/>
      <c r="GQ200" s="182"/>
      <c r="GR200" s="182"/>
      <c r="GS200" s="182"/>
      <c r="GT200" s="182"/>
      <c r="GU200" s="182"/>
      <c r="GV200" s="182"/>
      <c r="GW200" s="182"/>
      <c r="GX200" s="182"/>
      <c r="GY200" s="182"/>
      <c r="GZ200" s="182"/>
      <c r="HA200" s="182"/>
      <c r="HB200" s="182"/>
      <c r="HC200" s="182"/>
      <c r="HD200" s="182"/>
      <c r="HE200" s="182"/>
      <c r="HF200" s="182"/>
      <c r="HG200" s="182"/>
      <c r="HH200" s="182"/>
      <c r="HI200" s="182"/>
      <c r="HJ200" s="182"/>
      <c r="HK200" s="182"/>
      <c r="HL200" s="182"/>
      <c r="HM200" s="182"/>
      <c r="HN200" s="182"/>
      <c r="HO200" s="182"/>
      <c r="HP200" s="259"/>
      <c r="HQ200" s="64"/>
      <c r="HW200" s="257"/>
      <c r="HY200" s="280">
        <f t="shared" si="233"/>
        <v>0</v>
      </c>
      <c r="HZ200" s="280">
        <f t="shared" si="234"/>
        <v>0</v>
      </c>
      <c r="IA200" s="280">
        <f t="shared" si="235"/>
        <v>0</v>
      </c>
    </row>
    <row r="201" spans="1:237" s="106" customFormat="1" ht="22.5" customHeight="1" x14ac:dyDescent="0.25">
      <c r="A201" t="s">
        <v>3351</v>
      </c>
      <c r="B201" s="522" t="s">
        <v>3352</v>
      </c>
      <c r="C201" s="523">
        <v>1</v>
      </c>
      <c r="D201" s="524" t="s">
        <v>3353</v>
      </c>
      <c r="E201" s="524" t="s">
        <v>3354</v>
      </c>
      <c r="F201" s="525" t="s">
        <v>3181</v>
      </c>
      <c r="G201" s="525" t="s">
        <v>3182</v>
      </c>
      <c r="H201" s="350" t="s">
        <v>2843</v>
      </c>
      <c r="I201" s="351" t="s">
        <v>2843</v>
      </c>
      <c r="J201" s="409" t="s">
        <v>3183</v>
      </c>
      <c r="K201" s="410" t="s">
        <v>3184</v>
      </c>
      <c r="L201" s="329">
        <f>CONTINUA!BV201</f>
        <v>0</v>
      </c>
      <c r="M201" s="329">
        <f>CONTINUA!BW201</f>
        <v>0</v>
      </c>
      <c r="N201" s="895"/>
      <c r="O201" s="896" t="s">
        <v>3443</v>
      </c>
      <c r="P201" s="897">
        <v>0</v>
      </c>
      <c r="Q201" s="400"/>
      <c r="R201" s="401"/>
      <c r="S201" s="400"/>
      <c r="T201" s="401"/>
      <c r="U201" s="400"/>
      <c r="V201" s="401"/>
      <c r="W201" s="400"/>
      <c r="X201" s="401"/>
      <c r="Y201" s="400"/>
      <c r="Z201" s="401"/>
      <c r="AA201" s="400"/>
      <c r="AB201" s="401"/>
      <c r="AC201" s="400"/>
      <c r="AD201" s="401"/>
      <c r="AE201" s="400"/>
      <c r="AF201" s="401"/>
      <c r="AG201" s="400"/>
      <c r="AH201" s="401"/>
      <c r="AI201" s="400"/>
      <c r="AJ201" s="401"/>
      <c r="AK201" s="400"/>
      <c r="AL201" s="401"/>
      <c r="AM201" s="400"/>
      <c r="AN201" s="401"/>
      <c r="AO201" s="400"/>
      <c r="AP201" s="401"/>
      <c r="AQ201" s="400"/>
      <c r="AR201" s="401"/>
      <c r="AS201" s="400"/>
      <c r="AT201" s="401"/>
      <c r="AU201" s="400"/>
      <c r="AV201" s="401"/>
      <c r="AW201" s="400"/>
      <c r="AX201" s="401"/>
      <c r="AY201" s="400"/>
      <c r="AZ201" s="401"/>
      <c r="BA201" s="400"/>
      <c r="BB201" s="401"/>
      <c r="BC201" s="400"/>
      <c r="BD201" s="401"/>
      <c r="BE201" s="400"/>
      <c r="BF201" s="401"/>
      <c r="BG201" s="400"/>
      <c r="BH201" s="401"/>
      <c r="BI201" s="400"/>
      <c r="BJ201" s="401"/>
      <c r="BK201" s="400"/>
      <c r="BL201" s="401"/>
      <c r="BM201" s="400"/>
      <c r="BN201" s="401"/>
      <c r="BO201" s="400"/>
      <c r="BP201" s="401"/>
      <c r="BQ201" s="400"/>
      <c r="BR201" s="401"/>
      <c r="BS201" s="400"/>
      <c r="BT201" s="401"/>
      <c r="BU201" s="400"/>
      <c r="BV201" s="401"/>
      <c r="BW201" s="400"/>
      <c r="BX201" s="401"/>
      <c r="BY201" s="400"/>
      <c r="BZ201" s="401"/>
      <c r="CA201" s="400"/>
      <c r="CB201" s="401"/>
      <c r="CC201" s="400"/>
      <c r="CD201" s="401"/>
      <c r="CE201" s="400"/>
      <c r="CF201" s="401"/>
      <c r="CG201" s="400"/>
      <c r="CH201" s="401"/>
      <c r="CI201" s="400"/>
      <c r="CJ201" s="401"/>
      <c r="CK201" s="400"/>
      <c r="CL201" s="401"/>
      <c r="CM201" s="400"/>
      <c r="CN201" s="401"/>
      <c r="CO201" s="400"/>
      <c r="CP201" s="401"/>
      <c r="CQ201" s="400"/>
      <c r="CR201" s="401"/>
      <c r="CS201" s="400"/>
      <c r="CT201" s="401"/>
      <c r="CU201" s="400"/>
      <c r="CV201" s="401"/>
      <c r="CW201" s="400"/>
      <c r="CX201" s="401"/>
      <c r="CY201" s="400"/>
      <c r="CZ201" s="401"/>
      <c r="DA201" s="400"/>
      <c r="DB201" s="401"/>
      <c r="DC201" s="400"/>
      <c r="DD201" s="401"/>
      <c r="DE201" s="400"/>
      <c r="DF201" s="401"/>
      <c r="DG201" s="400"/>
      <c r="DH201" s="401"/>
      <c r="DI201" s="400"/>
      <c r="DJ201" s="401"/>
      <c r="DK201" s="400"/>
      <c r="DL201" s="401"/>
      <c r="DM201" s="400"/>
      <c r="DN201" s="401"/>
      <c r="DO201" s="400"/>
      <c r="DP201" s="401"/>
      <c r="DQ201" s="400"/>
      <c r="DR201" s="401"/>
      <c r="DS201" s="400"/>
      <c r="DT201" s="401"/>
      <c r="DU201" s="400"/>
      <c r="DV201" s="401"/>
      <c r="DW201" s="400"/>
      <c r="DX201" s="401"/>
      <c r="DY201" s="400"/>
      <c r="DZ201" s="401"/>
      <c r="EA201" s="400"/>
      <c r="EB201" s="401"/>
      <c r="EC201" s="400"/>
      <c r="ED201" s="401"/>
      <c r="EE201" s="400"/>
      <c r="EF201" s="401"/>
      <c r="EG201" s="400"/>
      <c r="EH201" s="401"/>
      <c r="EI201" s="400"/>
      <c r="EJ201" s="447"/>
      <c r="EK201" s="510"/>
      <c r="EL201" s="513"/>
      <c r="EM201" s="520"/>
      <c r="EN201" s="520"/>
      <c r="EO201" s="520"/>
      <c r="EP201" s="171">
        <f t="shared" si="168"/>
        <v>0</v>
      </c>
      <c r="EQ201" s="171">
        <f t="shared" si="169"/>
        <v>0</v>
      </c>
      <c r="ER201" s="171">
        <f t="shared" si="170"/>
        <v>0</v>
      </c>
      <c r="ES201" s="171">
        <f t="shared" si="171"/>
        <v>0</v>
      </c>
      <c r="ET201" s="171">
        <f t="shared" si="172"/>
        <v>0</v>
      </c>
      <c r="EU201" s="171">
        <f t="shared" si="173"/>
        <v>0</v>
      </c>
      <c r="EV201" s="172">
        <f t="shared" si="174"/>
        <v>0</v>
      </c>
      <c r="EW201" s="367">
        <f>IF(C201=4,IF(MAX(Q201:EJ203)&gt;0,(Especiall/30*(IF(($G201-$F201)=($G$5-$F$5),30,IF(DAY($G201)=31,($G201-$F201),($G201-$F201)+1)))),0),0)</f>
        <v>0</v>
      </c>
      <c r="EX201" s="248">
        <f t="shared" ref="EX201:EX204" si="236">FF201</f>
        <v>11730.050000000001</v>
      </c>
      <c r="EY201" s="174">
        <f>(L201*regular)+(M201*Cadeirantee)</f>
        <v>0</v>
      </c>
      <c r="EZ201" s="249">
        <f>SUMIF(FG201:GJ201,"&gt;0")</f>
        <v>0</v>
      </c>
      <c r="FA201" s="249">
        <f>SUMIF(FG201:GJ201,"&lt;0")+SUMIF(GN201:HP201,"&lt;0")</f>
        <v>-603.52700000000004</v>
      </c>
      <c r="FB201" s="174">
        <v>0</v>
      </c>
      <c r="FC201" s="175">
        <f>N201*km*'VALORES TABELA'!$B$13</f>
        <v>0</v>
      </c>
      <c r="FD201" s="250">
        <f>GL201</f>
        <v>0</v>
      </c>
      <c r="FE201" s="176">
        <f>(EW201+EW202+EW203+EW204+EX201+EX202+EX203+EX204+EY201+EY202+EY203+EY204+EY205+EZ201+EZ202+EZ203+EZ204+FA201+FA202+FA203+FA204+FC201+FC202+FC203+FC204+HY201-HZ201-IA201+FD201+FD202+FD203+FD204+FB205)</f>
        <v>11126.523000000001</v>
      </c>
      <c r="FF201" s="177">
        <f>IF(C201=4,SUM(Q201+Q202+Q203+S201+S202+S203)*Percapita/30*FF$4+(R201+R202+R203+T201+T202+T203)*Cadeirante/30*FF$4,IF(C201=3,IF(Q204+S204=10,Fixo/30*FF$4+(Q201+Q202+Q203+S201+S202+S203)*Percapita/30*FF$4+(R204+T204)*Cadeirante/30*FF$4,IF(Q204+S204&lt;=9,(Q204+S204)*Crechee/30*FF$4)+(R204+T204)*Cadeirante/30*FF$4+(Q201+Q202+Q203+S201+S202+S203)*Percapita/30*FF$4)+IF(Q204+S204&gt;=11,Fixo/30*FF$4+(Q204+S204-10)*Crechee/30*FF$4,0),IF(C201=2,IF(R201+R202+R203+R204+T201+T202+T203+T204=1,Cadeirante/30*FF$4,IF(R201+R202+R203+R204+T201+T202+T203+T204=2,Fixo/30*FF$4,IF(R201+R202+R203+R204+T201+T202+T203+T204&gt;2,Fixo/30*FF$4+(R201+R202+R203+R204+T201+T202+T203+T204-2)*Cadeirante/30*FF$4)))+(Q201+Q202+Q203+S201+S202+S203)*Percapita/30*FF$4+(Q204+S204)*Crechee/30*FF$4,IF(C201=1,IF(Q201+Q202+Q203+R201+R202+R203+S201+S202+S203+T201+T202+T203&lt;=15,(Q201+Q202+Q203+S201+S202+S203)*Percapita/30*FF$4,IF(Q201+Q202+Q203+R201+R202+R203+S201+S202+S203+T201+T202+T203&gt;=16,Fixo/30*FF$4+(Q201+Q202+Q203+R201+R202+R203+S201+S202+S203+T201+T202-16)*Percapita/30*FF$4))))))</f>
        <v>11730.050000000001</v>
      </c>
      <c r="FG201" s="177">
        <f>IF(C201=4,SUM(U201+U202+U203+W201+W202+W203)*Percapita/30*FG$4+(V201+V202+V203+X201+X202+X203)*Cadeirante/30*FG$4,IF(C201=3,IF(U204+W204=10,Fixo/30*FG$4+(U201+U202+U203+W201+W202+W203)*Percapita/30*FG$4+(V204+X204)*Cadeirante/30*FG$4,IF(U204+W204&lt;=9,(U204+W204)*Crechee/30*FG$4)+(V204+X204)*Cadeirante/30*FG$4+(U201+U202+U203+W201+W202+W203)*Percapita/30*FG$4)+IF(U204+W204&gt;=11,Fixo/30*FG$4+(U204+W204-10)*Crechee/30*FG$4,0),IF(C201=2,IF(V201+V202+V203+V204+X201+X202+X203+X204=1,Cadeirante/30*FG$4,IF(V201+V202+V203+V204+X201+X202+X203+X204=2,Fixo/30*FG$4,IF(V201+V202+V203+V204+X201+X202+X203+X204&gt;2,Fixo/30*FG$4+(V201+V202+V203+V204+X201+X202+X203+X204-2)*Cadeirante/30*FG$4)))+(U201+U202+U203+W201+W202+W203)*Percapita/30*FG$4+(U204+W204)*Crechee/30*FG$4,IF(C201=1,IF(U201+U202+U203+V201+V202+V203+W201+W202+W203+X201+X202+X203&lt;=15,(U201+U202+U203+W201+W202+W203)*Percapita/30*FG$4,IF(U201+U202+U203+V201+V202+V203+W201+W202+W203+X201+X202+X203&gt;=16,Fixo/30*FG$4+(U201+U202+U203+V201+V202+V203+W201+W202+W203+X201+X202-16)*Percapita/30*FG$4))))))</f>
        <v>0</v>
      </c>
      <c r="FH201" s="177">
        <f>IF(C201=4,SUM(Y201+Y202+Y203+AA201+AA202+AA203)*Percapita/30*FH$4+(Z201+Z202+Z203+AB201+AB202+AB203)*Cadeirante/30*FH$4,IF(C201=3,IF(Y204+AA204=10,Fixo/30*FH$4+(Y201+Y202+Y203+AA201+AA202+AA203)*Percapita/30*FH$4+(Z204+AB204)*Cadeirante/30*FH$4,IF(Y204+AA204&lt;=9,(Y204+AA204)*Crechee/30*FH$4)+(Z204+AB204)*Cadeirante/30*FH$4+(Y201+Y202+Y203+AA201+AA202+AA203)*Percapita/30*FH$4)+IF(Y204+AA204&gt;=11,Fixo/30*FH$4+(Y204+AA204-10)*Crechee/30*FH$4,0),IF(C201=2,IF(Z201+Z202+Z203+Z204+AB201+AB202+AB203+AB204=1,Cadeirante/30*FH$4,IF(Z201+Z202+Z203+Z204+AB201+AB202+AB203+AB204=2,Fixo/30*FH$4,IF(Z201+Z202+Z203+Z204+AB201+AB202+AB203+AB204&gt;2,Fixo/30*FH$4+(Z201+Z202+Z203+Z204+AB201+AB202+AB203+AB204-2)*Cadeirante/30*FH$4)))+(Y201+Y202+Y203+AA201+AA202+AA203)*Percapita/30*FH$4+(Y204+AA204)*Crechee/30*FH$4,IF(C201=1,IF(Y201+Y202+Y203+Z201+Z202+Z203+AA201+AA202+AA203+AB201+AB202+AB203&lt;=15,(Y201+Y202+Y203+AA201+AA202+AA203)*Percapita/30*FH$4,IF(Y201+Y202+Y203+Z201+Z202+Z203+AA201+AA202+AA203+AB201+AB202+AB203&gt;=16,Fixo/30*FH$4+(Y201+Y202+Y203+Z201+Z202+Z203+AA201+AA202+AA203+AB201+AB202-16)*Percapita/30*FH$4))))))</f>
        <v>0</v>
      </c>
      <c r="FI201" s="177">
        <f>IF(C201=4,SUM(AC201+AC202+AC203+AE201+AE202+AE203)*Percapita/30*FI$4+(AD201+AD202+AD203+AF201+AF202+AF203)*Cadeirante/30*FI$4,IF(C201=3,IF(AC204+AE204=10,Fixo/30*FI$4+(AC201+AC202+AC203+AE201+AE202+AE203)*Percapita/30*FI$4+(AD204+AF204)*Cadeirante/30*FI$4,IF(AC204+AE204&lt;=9,(AC204+AE204)*Crechee/30*FI$4)+(AD204+AF204)*Cadeirante/30*FI$4+(AC201+AC202+AC203+AE201+AE202+AE203)*Percapita/30*FI$4)+IF(AC204+AE204&gt;=11,Fixo/30*FI$4+(AC204+AE204-10)*Crechee/30*FI$4,0),IF(C201=2,IF(AD201+AD202+AD203+AD204+AF201+AF202+AF203+AF204=1,Cadeirante/30*FI$4,IF(AD201+AD202+AD203+AD204+AF201+AF202+AF203+AF204=2,Fixo/30*FI$4,IF(AD201+AD202+AD203+AD204+AF201+AF202+AF203+AF204&gt;2,Fixo/30*FI$4+(AD201+AD202+AD203+AD204+AF201+AF202+AF203+AF204-2)*Cadeirante/30*FI$4)))+(AC201+AC202+AC203+AE201+AE202+AE203)*Percapita/30*FI$4+(AC204+AE204)*Crechee/30*FI$4,IF(C201=1,IF(AC201+AC202+AC203+AD201+AD202+AD203+AE201+AE202+AE203+AF201+AF202+AF203&lt;=15,(AC201+AC202+AC203+AE201+AE202+AE203)*Percapita/30*FI$4,IF(AC201+AC202+AC203+AD201+AD202+AD203+AE201+AE202+AE203+AF201+AF202+AF203&gt;=16,Fixo/30*FI$4+(AC201+AC202+AC203+AD201+AD202+AD203+AE201+AE202+AE203+AF201+AF202-16)*Percapita/30*FI$4))))))</f>
        <v>0</v>
      </c>
      <c r="FJ201" s="177">
        <f>IF(C201=4,SUM(AG201+AG202+AG203+AI201+AI202+AI203)*Percapita/30*FJ$4+(AH201+AH202+AH203+AJ201+AJ202+AJ203)*Cadeirante/30*FJ$4,IF(C201=3,IF(AG204+AI204=10,Fixo/30*FJ$4+(AG201+AG202+AG203+AI201+AI202+AI203)*Percapita/30*FJ$4+(AH204+AJ204)*Cadeirante/30*FJ$4,IF(AG204+AI204&lt;=9,(AG204+AI204)*Crechee/30*FJ$4)+(AH204+AJ204)*Cadeirante/30*FJ$4+(AG201+AG202+AG203+AI201+AI202+AI203)*Percapita/30*FJ$4)+IF(AG204+AI204&gt;=11,Fixo/30*FJ$4+(AG204+AI204-10)*Crechee/30*FJ$4,0),IF(C201=2,IF(AH201+AH202+AH203+AH204+AJ201+AJ202+AJ203+AJ204=1,Cadeirante/30*FJ$4,IF(AH201+AH202+AH203+AH204+AJ201+AJ202+AJ203+AJ204=2,Fixo/30*FJ$4,IF(AH201+AH202+AH203+AH204+AJ201+AJ202+AJ203+AJ204&gt;2,Fixo/30*FJ$4+(AH201+AH202+AH203+AH204+AJ201+AJ202+AJ203+AJ204-2)*Cadeirante/30*FJ$4)))+(AG201+AG202+AG203+AI201+AI202+AI203)*Percapita/30*FJ$4+(AG204+AI204)*Crechee/30*FJ$4,IF(C201=1,IF(AG201+AG202+AG203+AH201+AH202+AH203+AI201+AI202+AI203+AJ201+AJ202+AJ203&lt;=15,(AG201+AG202+AG203+AI201+AI202+AI203)*Percapita/30*FJ$4,IF(AG201+AG202+AG203+AH201+AH202+AH203+AI201+AI202+AI203+AJ201+AJ202+AJ203&gt;=16,Fixo/30*FJ$4+(AG201+AG202+AG203+AH201+AH202+AH203+AI201+AI202+AI203+AJ201+AJ202-16)*Percapita/30*FJ$4))))))</f>
        <v>0</v>
      </c>
      <c r="FK201" s="177">
        <f>IF(C201=4,SUM(AK201+AK202+AK203+AM201+AM202+AM203)*Percapita/30*FK$4+(AL201+AL202+AL203+AN201+AN202+AN203)*Cadeirante/30*FK$4,IF(C201=3,IF(AK204+AM204=10,Fixo/30*FK$4+(AK201+AK202+AK203+AM201+AM202+AM203)*Percapita/30*FK$4+(AL204+AN204)*Cadeirante/30*FK$4,IF(AK204+AM204&lt;=9,(AK204+AM204)*Crechee/30*FK$4)+(AL204+AN204)*Cadeirante/30*FK$4+(AK201+AK202+AK203+AM201+AM202+AM203)*Percapita/30*FK$4)+IF(AK204+AM204&gt;=11,Fixo/30*FK$4+(AK204+AM204-10)*Crechee/30*FK$4,0),IF(C201=2,IF(AL201+AL202+AL203+AL204+AN201+AN202+AN203+AN204=1,Cadeirante/30*FK$4,IF(AL201+AL202+AL203+AL204+AN201+AN202+AN203+AN204=2,Fixo/30*FK$4,IF(AL201+AL202+AL203+AL204+AN201+AN202+AN203+AN204&gt;2,Fixo/30*FK$4+(AL201+AL202+AL203+AL204+AN201+AN202+AN203+AN204-2)*Cadeirante/30*FK$4)))+(AK201+AK202+AK203+AM201+AM202+AM203)*Percapita/30*FK$4+(AK204+AM204)*Crechee/30*FK$4,IF(C201=1,IF(AK201+AK202+AK203+AL201+AL202+AL203+AM201+AM202+AM203+AN201+AN202+AN203&lt;=15,(AK201+AK202+AK203+AM201+AM202+AM203)*Percapita/30*FK$4,IF(AK201+AK202+AK203+AL201+AL202+AL203+AM201+AM202+AM203+AN201+AN202+AN203&gt;=16,Fixo/30*FK$4+(AK201+AK202+AK203+AL201+AL202+AL203+AM201+AM202+AM203+AN201+AN202-16)*Percapita/30*FK$4))))))</f>
        <v>-321.02500000000003</v>
      </c>
      <c r="FL201" s="177">
        <f>IF(C201=4,SUM(AO201+AO202+AO203+AQ201+AQ202+AQ203)*Percapita/30*FL$4+(AP201+AP202+AP203+AR201+AR202+AR203)*Cadeirante/30*FL$4,IF(C201=3,IF(AO204+AQ204=10,Fixo/30*FL$4+(AO201+AO202+AO203+AQ201+AQ202+AQ203)*Percapita/30*FL$4+(AP204+AR204)*Cadeirante/30*FL$4,IF(AO204+AQ204&lt;=9,(AO204+AQ204)*Crechee/30*FL$4)+(AP204+AR204)*Cadeirante/30*FL$4+(AO201+AO202+AO203+AQ201+AQ202+AQ203)*Percapita/30*FL$4)+IF(AO204+AQ204&gt;=11,Fixo/30*FL$4+(AO204+AQ204-10)*Crechee/30*FL$4,0),IF(C201=2,IF(AP201+AP202+AP203+AP204+AR201+AR202+AR203+AR204=1,Cadeirante/30*FL$4,IF(AP201+AP202+AP203+AP204+AR201+AR202+AR203+AR204=2,Fixo/30*FL$4,IF(AP201+AP202+AP203+AP204+AR201+AR202+AR203+AR204&gt;2,Fixo/30*FL$4+(AP201+AP202+AP203+AP204+AR201+AR202+AR203+AR204-2)*Cadeirante/30*FL$4)))+(AO201+AO202+AO203+AQ201+AQ202+AQ203)*Percapita/30*FL$4+(AO204+AQ204)*Crechee/30*FL$4,IF(C201=1,IF(AO201+AO202+AO203+AP201+AP202+AP203+AQ201+AQ202+AQ203+AR201+AR202+AR203&lt;=15,(AO201+AO202+AO203+AQ201+AQ202+AQ203)*Percapita/30*FL$4,IF(AO201+AO202+AO203+AP201+AP202+AP203+AQ201+AQ202+AQ203+AR201+AR202+AR203&gt;=16,Fixo/30*FL$4+(AO201+AO202+AO203+AP201+AP202+AP203+AQ201+AQ202+AQ203+AR201+AR202-16)*Percapita/30*FL$4))))))</f>
        <v>0</v>
      </c>
      <c r="FM201" s="177">
        <f>IF(C201=4,SUM(AS201+AS202+AS203+AU201+AU202+AU203)*Percapita/30*FM$4+(AT201+AT202+AT203+AV201+AV202+AV203)*Cadeirante/30*FM$4,IF(C201=3,IF(AS204+AU204=10,Fixo/30*FM$4+(AS201+AS202+AS203+AU201+AU202+AU203)*Percapita/30*FM$4+(AT204+AV204)*Cadeirante/30*FM$4,IF(AS204+AU204&lt;=9,(AS204+AU204)*Crechee/30*FM$4)+(AT204+AV204)*Cadeirante/30*FM$4+(AS201+AS202+AS203+AU201+AU202+AU203)*Percapita/30*FM$4)+IF(AS204+AU204&gt;=11,Fixo/30*FM$4+(AS204+AU204-10)*Crechee/30*FM$4,0),IF(C201=2,IF(AT201+AT202+AT203+AT204+AV201+AV202+AV203+AV204=1,Cadeirante/30*FM$4,IF(AT201+AT202+AT203+AT204+AV201+AV202+AV203+AV204=2,Fixo/30*FM$4,IF(AT201+AT202+AT203+AT204+AV201+AV202+AV203+AV204&gt;2,Fixo/30*FM$4+(AT201+AT202+AT203+AT204+AV201+AV202+AV203+AV204-2)*Cadeirante/30*FM$4)))+(AS201+AS202+AS203+AU201+AU202+AU203)*Percapita/30*FM$4+(AS204+AU204)*Crechee/30*FM$4,IF(C201=1,IF(AS201+AS202+AS203+AT201+AT202+AT203+AU201+AU202+AU203+AV201+AV202+AV203&lt;=15,(AS201+AS202+AS203+AU201+AU202+AU203)*Percapita/30*FM$4,IF(AS201+AS202+AS203+AT201+AT202+AT203+AU201+AU202+AU203+AV201+AV202+AV203&gt;=16,Fixo/30*FM$4+(AS201+AS202+AS203+AT201+AT202+AT203+AU201+AU202+AU203+AV201+AV202-16)*Percapita/30*FM$4))))))</f>
        <v>0</v>
      </c>
      <c r="FN201" s="177">
        <f>IF(C201=4,SUM(AW201+AW202+AW203+AY201+AY202+AY203)*Percapita/30*FN$4+(AX201+AX202+AX203+AZ201+AZ202+AZ203)*Cadeirante/30*FN$4,IF(C201=3,IF(AW204+AY204=10,Fixo/30*FN$4+(AW201+AW202+AW203+AY201+AY202+AY203)*Percapita/30*FN$4+(AX204+AZ204)*Cadeirante/30*FN$4,IF(AW204+AY204&lt;=9,(AW204+AY204)*Crechee/30*FN$4)+(AX204+AZ204)*Cadeirante/30*FN$4+(AW201+AW202+AW203+AY201+AY202+AY203)*Percapita/30*FN$4)+IF(AW204+AY204&gt;=11,Fixo/30*FN$4+(AW204+AY204-10)*Crechee/30*FN$4,0),IF(C201=2,IF(AX201+AX202+AX203+AX204+AZ201+AZ202+AZ203+AZ204=1,Cadeirante/30*FN$4,IF(AX201+AX202+AX203+AX204+AZ201+AZ202+AZ203+AZ204=2,Fixo/30*FN$4,IF(AX201+AX202+AX203+AX204+AZ201+AZ202+AZ203+AZ204&gt;2,Fixo/30*FN$4+(AX201+AX202+AX203+AX204+AZ201+AZ202+AZ203+AZ204-2)*Cadeirante/30*FN$4)))+(AW201+AW202+AW203+AY201+AY202+AY203)*Percapita/30*FN$4+(AW204+AY204)*Crechee/30*FN$4,IF(C201=1,IF(AW201+AW202+AW203+AX201+AX202+AX203+AY201+AY202+AY203+AZ201+AZ202+AZ203&lt;=15,(AW201+AW202+AW203+AY201+AY202+AY203)*Percapita/30*FN$4,IF(AW201+AW202+AW203+AX201+AX202+AX203+AY201+AY202+AY203+AZ201+AZ202+AZ203&gt;=16,Fixo/30*FN$4+(AW201+AW202+AW203+AX201+AX202+AX203+AY201+AY202+AY203+AZ201+AZ202-16)*Percapita/30*FN$4))))))</f>
        <v>-282.50200000000001</v>
      </c>
      <c r="FO201" s="177">
        <f>IF(C201=4,SUM(BA201+BA202+BA203+BC201+BC202+BC203)*Percapita/30*FO$4+(BB201+BB202+BB203+BD201+BD202+BD203)*Cadeirante/30*FO$4,IF(C201=3,IF(BA204+BC204=10,Fixo/30*FO$4+(BA201+BA202+BA203+BC201+BC202+BC203)*Percapita/30*FO$4+(BB204+BD204)*Cadeirante/30*FO$4,IF(BA204+BC204&lt;=9,(BA204+BC204)*Crechee/30*FO$4)+(BB204+BD204)*Cadeirante/30*FO$4+(BA201+BA202+BA203+BC201+BC202+BC203)*Percapita/30*FO$4)+IF(BA204+BC204&gt;=11,Fixo/30*FO$4+(BA204+BC204-10)*Crechee/30*FO$4,0),IF(C201=2,IF(BB201+BB202+BB203+BB204+BD201+BD202+BD203+BD204=1,Cadeirante/30*FO$4,IF(BB201+BB202+BB203+BB204+BD201+BD202+BD203+BD204=2,Fixo/30*FO$4,IF(BB201+BB202+BB203+BB204+BD201+BD202+BD203+BD204&gt;2,Fixo/30*FO$4+(BB201+BB202+BB203+BB204+BD201+BD202+BD203+BD204-2)*Cadeirante/30*FO$4)))+(BA201+BA202+BA203+BC201+BC202+BC203)*Percapita/30*FO$4+(BA204+BC204)*Crechee/30*FO$4,IF(C201=1,IF(BA201+BA202+BA203+BB201+BB202+BB203+BC201+BC202+BC203+BD201+BD202+BD203&lt;=15,(BA201+BA202+BA203+BC201+BC202+BC203)*Percapita/30*FO$4,IF(BA201+BA202+BA203+BB201+BB202+BB203+BC201+BC202+BC203+BD201+BD202+BD203&gt;=16,Fixo/30*FO$4+(BA201+BA202+BA203+BB201+BB202+BB203+BC201+BC202+BC203+BD201+BD202-16)*Percapita/30*FO$4))))))</f>
        <v>0</v>
      </c>
      <c r="FP201" s="177">
        <f>IF(C201=4,SUM(BE201+BE202+BE203+BG201+BG202+BG203)*Percapita/30*FP$4+(BF201+BF202+BF203+BH201+BH202+BH203)*Cadeirante/30*FP$4,IF(C201=3,IF(BE204+BG204=10,Fixo/30*FP$4+(BE201+BE202+BE203+BG201+BG202+BG203)*Percapita/30*FP$4+(BF204+BH204)*Cadeirante/30*FP$4,IF(BE204+BG204&lt;=9,(BE204+BG204)*Crechee/30*FP$4)+(BF204+BH204)*Cadeirante/30*FP$4+(BE201+BE202+BE203+BG201+BG202+BG203)*Percapita/30*FP$4)+IF(BE204+BG204&gt;=11,Fixo/30*FP$4+(BE204+BG204-10)*Crechee/30*FP$4,0),IF(C201=2,IF(BF201+BF202+BF203+BF204+BH201+BH202+BH203+BH204=1,Cadeirante/30*FP$4,IF(BF201+BF202+BF203+BF204+BH201+BH202+BH203+BH204=2,Fixo/30*FP$4,IF(BF201+BF202+BF203+BF204+BH201+BH202+BH203+BH204&gt;2,Fixo/30*FP$4+(BF201+BF202+BF203+BF204+BH201+BH202+BH203+BH204-2)*Cadeirante/30*FP$4)))+(BE201+BE202+BE203+BG201+BG202+BG203)*Percapita/30*FP$4+(BE204+BG204)*Crechee/30*FP$4,IF(C201=1,IF(BE201+BE202+BE203+BF201+BF202+BF203+BG201+BG202+BG203+BH201+BH202+BH203&lt;=15,(BE201+BE202+BE203+BG201+BG202+BG203)*Percapita/30*FP$4,IF(BE201+BE202+BE203+BF201+BF202+BF203+BG201+BG202+BG203+BH201+BH202+BH203&gt;=16,Fixo/30*FP$4+(BE201+BE202+BE203+BF201+BF202+BF203+BG201+BG202+BG203+BH201+BH202-16)*Percapita/30*FP$4))))))</f>
        <v>0</v>
      </c>
      <c r="FQ201" s="177">
        <f>IF(C201=4,SUM(BI201+BI202+BI203+BK201+BK202+BK203)*Percapita/30*FQ$4+(BJ201+BJ202+BJ203+BL201+BL202+BL203)*Cadeirante/30*FQ$4,IF(C201=3,IF(BI204+BK204=10,Fixo/30*FQ$4+(BI201+BI202+BI203+BK201+BK202+BK203)*Percapita/30*FQ$4+(BJ204+BL204)*Cadeirante/30*FQ$4,IF(BI204+BK204&lt;=9,(BI204+BK204)*Crechee/30*FQ$4)+(BJ204+BL204)*Cadeirante/30*FQ$4+(BI201+BI202+BI203+BK201+BK202+BK203)*Percapita/30*FQ$4)+IF(BI204+BK204&gt;=11,Fixo/30*FQ$4+(BI204+BK204-10)*Crechee/30*FQ$4,0),IF(C201=2,IF(BJ201+BJ202+BJ203+BJ204+BL201+BL202+BL203+BL204=1,Cadeirante/30*FQ$4,IF(BJ201+BJ202+BJ203+BJ204+BL201+BL202+BL203+BL204=2,Fixo/30*FQ$4,IF(BJ201+BJ202+BJ203+BJ204+BL201+BL202+BL203+BL204&gt;2,Fixo/30*FQ$4+(BJ201+BJ202+BJ203+BJ204+BL201+BL202+BL203+BL204-2)*Cadeirante/30*FQ$4)))+(BI201+BI202+BI203+BK201+BK202+BK203)*Percapita/30*FQ$4+(BI204+BK204)*Crechee/30*FQ$4,IF(C201=1,IF(BI201+BI202+BI203+BJ201+BJ202+BJ203+BK201+BK202+BK203+BL201+BL202+BL203&lt;=15,(BI201+BI202+BI203+BK201+BK202+BK203)*Percapita/30*FQ$4,IF(BI201+BI202+BI203+BJ201+BJ202+BJ203+BK201+BK202+BK203+BL201+BL202+BL203&gt;=16,Fixo/30*FQ$4+(BI201+BI202+BI203+BJ201+BJ202+BJ203+BK201+BK202+BK203+BL201+BL202-16)*Percapita/30*FQ$4))))))</f>
        <v>0</v>
      </c>
      <c r="FR201" s="177">
        <f>IF(C201=4,SUM(BM201+BM202+BM203+BO201+BO202+BO203)*Percapita/30*FR$4+(BN201+BN202+BN203+BP201+BP202+BP203)*Cadeirante/30*FR$4,IF(C201=3,IF(BM204+BO204=10,Fixo/30*FR$4+(BM201+BM202+BM203+BO201+BO202+BO203)*Percapita/30*FR$4+(BN204+BP204)*Cadeirante/30*FR$4,IF(BM204+BO204&lt;=9,(BM204+BO204)*Crechee/30*FR$4)+(BN204+BP204)*Cadeirante/30*FR$4+(BM201+BM202+BM203+BO201+BO202+BO203)*Percapita/30*FR$4)+IF(BM204+BO204&gt;=11,Fixo/30*FR$4+(BM204+BO204-10)*Crechee/30*FR$4,0),IF(C201=2,IF(BN201+BN202+BN203+BN204+BP201+BP202+BP203+BP204=1,Cadeirante/30*FR$4,IF(BN201+BN202+BN203+BN204+BP201+BP202+BP203+BP204=2,Fixo/30*FR$4,IF(BN201+BN202+BN203+BN204+BP201+BP202+BP203+BP204&gt;2,Fixo/30*FR$4+(BN201+BN202+BN203+BN204+BP201+BP202+BP203+BP204-2)*Cadeirante/30*FR$4)))+(BM201+BM202+BM203+BO201+BO202+BO203)*Percapita/30*FR$4+(BM204+BO204)*Crechee/30*FR$4,IF(C201=1,IF(BM201+BM202+BM203+BN201+BN202+BN203+BO201+BO202+BO203+BP201+BP202+BP203&lt;=15,(BM201+BM202+BM203+BO201+BO202+BO203)*Percapita/30*FR$4,IF(BM201+BM202+BM203+BN201+BN202+BN203+BO201+BO202+BO203+BP201+BP202+BP203&gt;=16,Fixo/30*FR$4+(BM201+BM202+BM203+BN201+BN202+BN203+BO201+BO202+BO203+BP201+BP202-16)*Percapita/30*FR$4))))))</f>
        <v>0</v>
      </c>
      <c r="FS201" s="177">
        <f>IF(C201=4,SUM(BQ201+BQ202+BQ203+BS201+BS202+BS203)*Percapita/30*FS$4+(BR201+BR202+BR203+BT201+BT202+BT203)*Cadeirante/30*FS$4,IF(C201=3,IF(BQ204+BS204=10,Fixo/30*FS$4+(BQ201+BQ202+BQ203+BS201+BS202+BS203)*Percapita/30*FS$4+(BR204+BT204)*Cadeirante/30*FS$4,IF(BQ204+BS204&lt;=9,(BQ204+BS204)*Crechee/30*FS$4)+(BR204+BT204)*Cadeirante/30*FS$4+(BQ201+BQ202+BQ203+BS201+BS202+BS203)*Percapita/30*FS$4)+IF(BQ204+BS204&gt;=11,Fixo/30*FS$4+(BQ204+BS204-10)*Crechee/30*FS$4,0),IF(C201=2,IF(BR201+BR202+BR203+BR204+BT201+BT202+BT203+BT204=1,Cadeirante/30*FS$4,IF(BR201+BR202+BR203+BR204+BT201+BT202+BT203+BT204=2,Fixo/30*FS$4,IF(BR201+BR202+BR203+BR204+BT201+BT202+BT203+BT204&gt;2,Fixo/30*FS$4+(BR201+BR202+BR203+BR204+BT201+BT202+BT203+BT204-2)*Cadeirante/30*FS$4)))+(BQ201+BQ202+BQ203+BS201+BS202+BS203)*Percapita/30*FS$4+(BQ204+BS204)*Crechee/30*FS$4,IF(C201=1,IF(BQ201+BQ202+BQ203+BR201+BR202+BR203+BS201+BS202+BS203+BT201+BT202+BT203&lt;=15,(BQ201+BQ202+BQ203+BS201+BS202+BS203)*Percapita/30*FS$4,IF(BQ201+BQ202+BQ203+BR201+BR202+BR203+BS201+BS202+BS203+BT201+BT202+BT203&gt;=16,Fixo/30*FS$4+(BQ201+BQ202+BQ203+BR201+BR202+BR203+BS201+BS202+BS203+BT201+BT202-16)*Percapita/30*FS$4))))))</f>
        <v>0</v>
      </c>
      <c r="FT201" s="177">
        <f>IF(C201=4,SUM(BU201+BU202+BU203+BW201+BW202+BW203)*Percapita/30*FT$4+(BV201+BV202+BV203+BX201+BX202+BX203)*Cadeirante/30*FT$4,IF(C201=3,IF(BU204+BW204=10,Fixo/30*FT$4+(BU201+BU202+BU203+BW201+BW202+BW203)*Percapita/30*FT$4+(BV204+BX204)*Cadeirante/30*FT$4,IF(BU204+BW204&lt;=9,(BU204+BW204)*Crechee/30*FT$4)+(BV204+BX204)*Cadeirante/30*FT$4+(BU201+BU202+BU203+BW201+BW202+BW203)*Percapita/30*FT$4)+IF(BU204+BW204&gt;=11,Fixo/30*FT$4+(BU204+BW204-10)*Crechee/30*FT$4,0),IF(C201=2,IF(BV201+BV202+BV203+BV204+BX201+BX202+BX203+BX204=1,Cadeirante/30*FT$4,IF(BV201+BV202+BV203+BV204+BX201+BX202+BX203+BX204=2,Fixo/30*FT$4,IF(BV201+BV202+BV203+BV204+BX201+BX202+BX203+BX204&gt;2,Fixo/30*FT$4+(BV201+BV202+BV203+BV204+BX201+BX202+BX203+BX204-2)*Cadeirante/30*FT$4)))+(BU201+BU202+BU203+BW201+BW202+BW203)*Percapita/30*FT$4+(BU204+BW204)*Crechee/30*FT$4,IF(C201=1,IF(BU201+BU202+BU203+BV201+BV202+BV203+BW201+BW202+BW203+BX201+BX202+BX203&lt;=15,(BU201+BU202+BU203+BW201+BW202+BW203)*Percapita/30*FT$4,IF(BU201+BU202+BU203+BV201+BV202+BV203+BW201+BW202+BW203+BX201+BX202+BX203&gt;=16,Fixo/30*FT$4+(BU201+BU202+BU203+BV201+BV202+BV203+BW201+BW202+BW203+BX201+BX202-16)*Percapita/30*FT$4))))))</f>
        <v>0</v>
      </c>
      <c r="FU201" s="177">
        <f>IF(C201=4,SUM(BY201+BY202+BY203+CA201+CA202+CA203)*Percapita/30*FU$4+(BZ201+BZ202+BZ203+CB201+CB202+CB203)*Cadeirante/30*FU$4,IF(C201=3,IF(BY204+CA204=10,Fixo/30*FU$4+(BY201+BY202+BY203+CA201+CA202+CA203)*Percapita/30*FU$4+(BZ204+CB204)*Cadeirante/30*FU$4,IF(BY204+CA204&lt;=9,(BY204+CA204)*Crechee/30*FU$4)+(BZ204+CB204)*Cadeirante/30*FU$4+(BY201+BY202+BY203+CA201+CA202+CA203)*Percapita/30*FU$4)+IF(BY204+CA204&gt;=11,Fixo/30*FU$4+(BY204+CA204-10)*Crechee/30*FU$4,0),IF(C201=2,IF(BZ201+BZ202+BZ203+BZ204+CB201+CB202+CB203+CB204=1,Cadeirante/30*FU$4,IF(BZ201+BZ202+BZ203+BZ204+CB201+CB202+CB203+CB204=2,Fixo/30*FU$4,IF(BZ201+BZ202+BZ203+BZ204+CB201+CB202+CB203+CB204&gt;2,Fixo/30*FU$4+(BZ201+BZ202+BZ203+BZ204+CB201+CB202+CB203+CB204-2)*Cadeirante/30*FU$4)))+(BY201+BY202+BY203+CA201+CA202+CA203)*Percapita/30*FU$4+(BY204+CA204)*Crechee/30*FU$4,IF(C201=1,IF(BY201+BY202+BY203+BZ201+BZ202+BZ203+CA201+CA202+CA203+CB201+CB202+CB203&lt;=15,(BY201+BY202+BY203+CA201+CA202+CA203)*Percapita/30*FU$4,IF(BY201+BY202+BY203+BZ201+BZ202+BZ203+CA201+CA202+CA203+CB201+CB202+CB203&gt;=16,Fixo/30*FU$4+(BY201+BY202+BY203+BZ201+BZ202+BZ203+CA201+CA202+CA203+CB201+CB202-16)*Percapita/30*FU$4))))))</f>
        <v>0</v>
      </c>
      <c r="FV201" s="177">
        <f>IF(C201=4,SUM(CC201+CC202+CC203+CE201+CE202+CE203)*Percapita/30*FV$4+(CD201+CD202+CD203+CF201+CF202+CF203)*Cadeirante/30*FV$4,IF(C201=3,IF(CC204+CE204=10,Fixo/30*FV$4+(CC201+CC202+CC203+CE201+CE202+CE203)*Percapita/30*FV$4+(CD204+CF204)*Cadeirante/30*FV$4,IF(CC204+CE204&lt;=9,(CC204+CE204)*Crechee/30*FV$4)+(CD204+CF204)*Cadeirante/30*FV$4+(CC201+CC202+CC203+CE201+CE202+CE203)*Percapita/30*FV$4)+IF(CC204+CE204&gt;=11,Fixo/30*FV$4+(CC204+CE204-10)*Crechee/30*FV$4,0),IF(C201=2,IF(CD201+CD202+CD203+CD204+CF201+CF202+CF203+CF204=1,Cadeirante/30*FV$4,IF(CD201+CD202+CD203+CD204+CF201+CF202+CF203+CF204=2,Fixo/30*FV$4,IF(CD201+CD202+CD203+CD204+CF201+CF202+CF203+CF204&gt;2,Fixo/30*FV$4+(CD201+CD202+CD203+CD204+CF201+CF202+CF203+CF204-2)*Cadeirante/30*FV$4)))+(CC201+CC202+CC203+CE201+CE202+CE203)*Percapita/30*FV$4+(CC204+CE204)*Crechee/30*FV$4,IF(C201=1,IF(CC201+CC202+CC203+CD201+CD202+CD203+CE201+CE202+CE203+CF201+CF202+CF203&lt;=15,(CC201+CC202+CC203+CE201+CE202+CE203)*Percapita/30*FV$4,IF(CC201+CC202+CC203+CD201+CD202+CD203+CE201+CE202+CE203+CF201+CF202+CF203&gt;=16,Fixo/30*FV$4+(CC201+CC202+CC203+CD201+CD202+CD203+CE201+CE202+CE203+CF201+CF202-16)*Percapita/30*FV$4))))))</f>
        <v>0</v>
      </c>
      <c r="FW201" s="177">
        <f>IF(C201=4,SUM(CG201+CG202+CG203+CI201+CI202+CI203)*Percapita/30*FW$4+(CH201+CH202+CH203+CJ201+CJ202+CJ203)*Cadeirante/30*FW$4,IF(C201=3,IF(CG204+CI204=10,Fixo/30*FW$4+(CG201+CG202+CG203+CI201+CI202+CI203)*Percapita/30*FW$4+(CH204+CJ204)*Cadeirante/30*FW$4,IF(CG204+CI204&lt;=9,(CG204+CI204)*Crechee/30*FW$4)+(CH204+CJ204)*Cadeirante/30*FW$4+(CG201+CG202+CG203+CI201+CI202+CI203)*Percapita/30*FW$4)+IF(CG204+CI204&gt;=11,Fixo/30*FW$4+(CG204+CI204-10)*Crechee/30*FW$4,0),IF(C201=2,IF(CH201+CH202+CH203+CH204+CJ201+CJ202+CJ203+CJ204=1,Cadeirante/30*FW$4,IF(CH201+CH202+CH203+CH204+CJ201+CJ202+CJ203+CJ204=2,Fixo/30*FW$4,IF(CH201+CH202+CH203+CH204+CJ201+CJ202+CJ203+CJ204&gt;2,Fixo/30*FW$4+(CH201+CH202+CH203+CH204+CJ201+CJ202+CJ203+CJ204-2)*Cadeirante/30*FW$4)))+(CG201+CG202+CG203+CI201+CI202+CI203)*Percapita/30*FW$4+(CG204+CI204)*Crechee/30*FW$4,IF(C201=1,IF(CG201+CG202+CG203+CH201+CH202+CH203+CI201+CI202+CI203+CJ201+CJ202+CJ203&lt;=15,(CG201+CG202+CG203+CI201+CI202+CI203)*Percapita/30*FW$4,IF(CG201+CG202+CG203+CH201+CH202+CH203+CI201+CI202+CI203+CJ201+CJ202+CJ203&gt;=16,Fixo/30*FW$4+(CG201+CG202+CG203+CH201+CH202+CH203+CI201+CI202+CI203+CJ201+CJ202-16)*Percapita/30*FW$4))))))</f>
        <v>0</v>
      </c>
      <c r="FX201" s="177">
        <f>IF(C201=4,SUM(CK201+CK202+CK203+CM201+CM202+CM203)*Percapita/30*FX$4+(CL201+CL202+CL203+CN201+CN202+CN203)*Cadeirante/30*FX$4,IF(C201=3,IF(CK204+CM204=10,Fixo/30*FX$4+(CK201+CK202+CK203+CM201+CM202+CM203)*Percapita/30*FX$4+(CL204+CN204)*Cadeirante/30*FX$4,IF(CK204+CM204&lt;=9,(CK204+CM204)*Crechee/30*FX$4)+(CL204+CN204)*Cadeirante/30*FX$4+(CK201+CK202+CK203+CM201+CM202+CM203)*Percapita/30*FX$4)+IF(CK204+CM204&gt;=11,Fixo/30*FX$4+(CK204+CM204-10)*Crechee/30*FX$4,0),IF(C201=2,IF(CL201+CL202+CL203+CL204+CN201+CN202+CN203+CN204=1,Cadeirante/30*FX$4,IF(CL201+CL202+CL203+CL204+CN201+CN202+CN203+CN204=2,Fixo/30*FX$4,IF(CL201+CL202+CL203+CL204+CN201+CN202+CN203+CN204&gt;2,Fixo/30*FX$4+(CL201+CL202+CL203+CL204+CN201+CN202+CN203+CN204-2)*Cadeirante/30*FX$4)))+(CK201+CK202+CK203+CM201+CM202+CM203)*Percapita/30*FX$4+(CK204+CM204)*Crechee/30*FX$4,IF(C201=1,IF(CK201+CK202+CK203+CL201+CL202+CL203+CM201+CM202+CM203+CN201+CN202+CN203&lt;=15,(CK201+CK202+CK203+CM201+CM202+CM203)*Percapita/30*FX$4,IF(CK201+CK202+CK203+CL201+CL202+CL203+CM201+CM202+CM203+CN201+CN202+CN203&gt;=16,Fixo/30*FX$4+(CK201+CK202+CK203+CL201+CL202+CL203+CM201+CM202+CM203+CN201+CN202-16)*Percapita/30*FX$4))))))</f>
        <v>0</v>
      </c>
      <c r="FY201" s="177">
        <f>IF(C201=4,SUM(CO201+CO202+CO203+CQ201+CQ202+CQ203)*Percapita/30*FY$4+(CP201+CP202+CP203+CR201+CR202+CR203)*Cadeirante/30*FY$4,IF(C201=3,IF(CO204+CQ204=10,Fixo/30*FY$4+(CO201+CO202+CO203+CQ201+CQ202+CQ203)*Percapita/30*FY$4+(CP204+CR204)*Cadeirante/30*FY$4,IF(CO204+CQ204&lt;=9,(CO204+CQ204)*Crechee/30*FY$4)+(CP204+CR204)*Cadeirante/30*FY$4+(CO201+CO202+CO203+CQ201+CQ202+CQ203)*Percapita/30*FY$4)+IF(CO204+CQ204&gt;=11,Fixo/30*FY$4+(CO204+CQ204-10)*Crechee/30*FY$4,0),IF(C201=2,IF(CP201+CP202+CP203+CP204+CR201+CR202+CR203+CR204=1,Cadeirante/30*FY$4,IF(CP201+CP202+CP203+CP204+CR201+CR202+CR203+CR204=2,Fixo/30*FY$4,IF(CP201+CP202+CP203+CP204+CR201+CR202+CR203+CR204&gt;2,Fixo/30*FY$4+(CP201+CP202+CP203+CP204+CR201+CR202+CR203+CR204-2)*Cadeirante/30*FY$4)))+(CO201+CO202+CO203+CQ201+CQ202+CQ203)*Percapita/30*FY$4+(CO204+CQ204)*Crechee/30*FY$4,IF(C201=1,IF(CO201+CO202+CO203+CP201+CP202+CP203+CQ201+CQ202+CQ203+CR201+CR202+CR203&lt;=15,(CO201+CO202+CO203+CQ201+CQ202+CQ203)*Percapita/30*FY$4,IF(CO201+CO202+CO203+CP201+CP202+CP203+CQ201+CQ202+CQ203+CR201+CR202+CR203&gt;=16,Fixo/30*FY$4+(CO201+CO202+CO203+CP201+CP202+CP203+CQ201+CQ202+CQ203+CR201+CR202-16)*Percapita/30*FY$4))))))</f>
        <v>0</v>
      </c>
      <c r="FZ201" s="177">
        <f>IF(C201=4,SUM(CS201+CS202+CS203+CU201+CU202+CU203)*Percapita/30*FZ$4+(CT201+CT202+CT203+CV201+CV202+CV203)*Cadeirante/30*FZ$4,IF(C201=3,IF(CS204+CU204=10,Fixo/30*FZ$4+(CS201+CS202+CS203+CU201+CU202+CU203)*Percapita/30*FZ$4+(CT204+CV204)*Cadeirante/30*FZ$4,IF(CS204+CU204&lt;=9,(CS204+CU204)*Crechee/30*FZ$4)+(CT204+CV204)*Cadeirante/30*FZ$4+(CS201+CS202+CS203+CU201+CU202+CU203)*Percapita/30*FZ$4)+IF(CS204+CU204&gt;=11,Fixo/30*FZ$4+(CS204+CU204-10)*Crechee/30*FZ$4,0),IF(C201=2,IF(CT201+CT202+CT203+CT204+CV201+CV202+CV203+CV204=1,Cadeirante/30*FZ$4,IF(CT201+CT202+CT203+CT204+CV201+CV202+CV203+CV204=2,Fixo/30*FZ$4,IF(CT201+CT202+CT203+CT204+CV201+CV202+CV203+CV204&gt;2,Fixo/30*FZ$4+(CT201+CT202+CT203+CT204+CV201+CV202+CV203+CV204-2)*Cadeirante/30*FZ$4)))+(CS201+CS202+CS203+CU201+CU202+CU203)*Percapita/30*FZ$4+(CS204+CU204)*Crechee/30*FZ$4,IF(C201=1,IF(CS201+CS202+CS203+CT201+CT202+CT203+CU201+CU202+CU203+CV201+CV202+CV203&lt;=15,(CS201+CS202+CS203+CU201+CU202+CU203)*Percapita/30*FZ$4,IF(CS201+CS202+CS203+CT201+CT202+CT203+CU201+CU202+CU203+CV201+CV202+CV203&gt;=16,Fixo/30*FZ$4+(CS201+CS202+CS203+CT201+CT202+CT203+CU201+CU202+CU203+CV201+CV202-16)*Percapita/30*FZ$4))))))</f>
        <v>0</v>
      </c>
      <c r="GA201" s="177">
        <f>IF(C201=4,SUM(CW201+CW202+CW203+CY201+CY202+CY203)*Percapita/30*GA$4+(CX201+CX202+CX203+CZ201+CZ202+CZ203)*Cadeirante/30*GA$4,IF(C201=3,IF(CW204+CY204=10,Fixo/30*GA$4+(CW201+CW202+CW203+CY201+CY202+CY203)*Percapita/30*GA$4+(CX204+CZ204)*Cadeirante/30*GA$4,IF(CW204+CY204&lt;=9,(CW204+CY204)*Crechee/30*GA$4)+(CX204+CZ204)*Cadeirante/30*GA$4+(CW201+CW202+CW203+CY201+CY202+CY203)*Percapita/30*GA$4)+IF(CW204+CY204&gt;=11,Fixo/30*GA$4+(CW204+CY204-10)*Crechee/30*GA$4,0),IF(C201=2,IF(CX201+CX202+CX203+CX204+CZ201+CZ202+CZ203+CZ204=1,Cadeirante/30*GA$4,IF(CX201+CX202+CX203+CX204+CZ201+CZ202+CZ203+CZ204=2,Fixo/30*GA$4,IF(CX201+CX202+CX203+CX204+CZ201+CZ202+CZ203+CZ204&gt;2,Fixo/30*GA$4+(CX201+CX202+CX203+CX204+CZ201+CZ202+CZ203+CZ204-2)*Cadeirante/30*GA$4)))+(CW201+CW202+CW203+CY201+CY202+CY203)*Percapita/30*GA$4+(CW204+CY204)*Crechee/30*GA$4,IF(C201=1,IF(CW201+CW202+CW203+CX201+CX202+CX203+CY201+CY202+CY203+CZ201+CZ202+CZ203&lt;=15,(CW201+CW202+CW203+CY201+CY202+CY203)*Percapita/30*GA$4,IF(CW201+CW202+CW203+CX201+CX202+CX203+CY201+CY202+CY203+CZ201+CZ202+CZ203&gt;=16,Fixo/30*GA$4+(CW201+CW202+CW203+CX201+CX202+CX203+CY201+CY202+CY203+CZ201+CZ202-16)*Percapita/30*GA$4))))))</f>
        <v>0</v>
      </c>
      <c r="GB201" s="177">
        <f>IF(C201=4,SUM(DA201+DA202+DA203+DC201+DC202+DC203)*Percapita/30*GB$4+(DB201+DB202+DB203+DD201+DD202+DD203)*Cadeirante/30*GB$4,IF(C201=3,IF(DA204+DC204=10,Fixo/30*GB$4+(DA201+DA202+DA203+DC201+DC202+DC203)*Percapita/30*GB$4+(DB204+DD204)*Cadeirante/30*GB$4,IF(DA204+DC204&lt;=9,(DA204+DC204)*Crechee/30*GB$4)+(DB204+DD204)*Cadeirante/30*GB$4+(DA201+DA202+DA203+DC201+DC202+DC203)*Percapita/30*GB$4)+IF(DA204+DC204&gt;=11,Fixo/30*GB$4+(DA204+DC204-10)*Crechee/30*GB$4,0),IF(C201=2,IF(DB201+DB202+DB203+DB204+DD201+DD202+DD203+DD204=1,Cadeirante/30*GB$4,IF(DB201+DB202+DB203+DB204+DD201+DD202+DD203+DD204=2,Fixo/30*GB$4,IF(DB201+DB202+DB203+DB204+DD201+DD202+DD203+DD204&gt;2,Fixo/30*GB$4+(DB201+DB202+DB203+DB204+DD201+DD202+DD203+DD204-2)*Cadeirante/30*GB$4)))+(DA201+DA202+DA203+DC201+DC202+DC203)*Percapita/30*GB$4+(DA204+DC204)*Crechee/30*GB$4,IF(C201=1,IF(DA201+DA202+DA203+DB201+DB202+DB203+DC201+DC202+DC203+DD201+DD202+DD203&lt;=15,(DA201+DA202+DA203+DC201+DC202+DC203)*Percapita/30*GB$4,IF(DA201+DA202+DA203+DB201+DB202+DB203+DC201+DC202+DC203+DD201+DD202+DD203&gt;=16,Fixo/30*GB$4+(DA201+DA202+DA203+DB201+DB202+DB203+DC201+DC202+DC203+DD201+DD202-16)*Percapita/30*GB$4))))))</f>
        <v>0</v>
      </c>
      <c r="GC201" s="177">
        <f>IF(C201=4,SUM(DE201+DE202+DE203+DG201+DG202+DG203)*Percapita/30*GC$4+(DF201+DF202+DF203+DH201+DH202+DH203)*Cadeirante/30*GC$4,IF(C201=3,IF(DE204+DG204=10,Fixo/30*GC$4+(DE201+DE202+DE203+DG201+DG202+DG203)*Percapita/30*GC$4+(DF204+DH204)*Cadeirante/30*GC$4,IF(DE204+DG204&lt;=9,(DE204+DG204)*Crechee/30*GC$4)+(DF204+DH204)*Cadeirante/30*GC$4+(DE201+DE202+DE203+DG201+DG202+DG203)*Percapita/30*GC$4)+IF(DE204+DG204&gt;=11,Fixo/30*GC$4+(DE204+DG204-10)*Crechee/30*GC$4,0),IF(C201=2,IF(DF201+DF202+DF203+DF204+DH201+DH202+DH203+DH204=1,Cadeirante/30*GC$4,IF(DF201+DF202+DF203+DF204+DH201+DH202+DH203+DH204=2,Fixo/30*GC$4,IF(DF201+DF202+DF203+DF204+DH201+DH202+DH203+DH204&gt;2,Fixo/30*GC$4+(DF201+DF202+DF203+DF204+DH201+DH202+DH203+DH204-2)*Cadeirante/30*GC$4)))+(DE201+DE202+DE203+DG201+DG202+DG203)*Percapita/30*GC$4+(DE204+DG204)*Crechee/30*GC$4,IF(C201=1,IF(DE201+DE202+DE203+DF201+DF202+DF203+DG201+DG202+DG203+DH201+DH202+DH203&lt;=15,(DE201+DE202+DE203+DG201+DG202+DG203)*Percapita/30*GC$4,IF(DE201+DE202+DE203+DF201+DF202+DF203+DG201+DG202+DG203+DH201+DH202+DH203&gt;=16,Fixo/30*GC$4+(DE201+DE202+DE203+DF201+DF202+DF203+DG201+DG202+DG203+DH201+DH202-16)*Percapita/30*GC$4))))))</f>
        <v>0</v>
      </c>
      <c r="GD201" s="177">
        <f>IF(C201=4,SUM(DI201+DI202+DI203+DK201+DK202+DK203)*Percapita/30*GD$4+(DJ201+DJ202+DJ203+DL201+DL202+DL203)*Cadeirante/30*GD$4,IF(C201=3,IF(DI204+DK204=10,Fixo/30*GD$4+(DI201+DI202+DI203+DK201+DK202+DK203)*Percapita/30*GD$4+(DJ204+DL204)*Cadeirante/30*GD$4,IF(DI204+DK204&lt;=9,(DI204+DK204)*Crechee/30*GD$4)+(DJ204+DL204)*Cadeirante/30*GD$4+(DI201+DI202+DI203+DK201+DK202+DK203)*Percapita/30*GD$4)+IF(DI204+DK204&gt;=11,Fixo/30*GD$4+(DI204+DK204-10)*Crechee/30*GD$4,0),IF(C201=2,IF(DJ201+DJ202+DJ203+DJ204+DL201+DL202+DL203+DL204=1,Cadeirante/30*GD$4,IF(DJ201+DJ202+DJ203+DJ204+DL201+DL202+DL203+DL204=2,Fixo/30*GD$4,IF(DJ201+DJ202+DJ203+DJ204+DL201+DL202+DL203+DL204&gt;2,Fixo/30*GD$4+(DJ201+DJ202+DJ203+DJ204+DL201+DL202+DL203+DL204-2)*Cadeirante/30*GD$4)))+(DI201+DI202+DI203+DK201+DK202+DK203)*Percapita/30*GD$4+(DI204+DK204)*Crechee/30*GD$4,IF(C201=1,IF(DI201+DI202+DI203+DJ201+DJ202+DJ203+DK201+DK202+DK203+DL201+DL202+DL203&lt;=15,(DI201+DI202+DI203+DK201+DK202+DK203)*Percapita/30*GD$4,IF(DI201+DI202+DI203+DJ201+DJ202+DJ203+DK201+DK202+DK203+DL201+DL202+DL203&gt;=16,Fixo/30*GD$4+(DI201+DI202+DI203+DJ201+DJ202+DJ203+DK201+DK202+DK203+DL201+DL202-16)*Percapita/30*GD$4))))))</f>
        <v>0</v>
      </c>
      <c r="GE201" s="177">
        <f>IF(C201=4,SUM(DM201+DM202+DM203+DO201+DO202+DO203)*Percapita/30*GE$4+(DN201+DN202+DN203+DP201+DP202+DP203)*Cadeirante/30*GE$4,IF(C201=3,IF(DM204+DO204=10,Fixo/30*GE$4+(DM201+DM202+DM203+DO201+DO202+DO203)*Percapita/30*GE$4+(DN204+DP204)*Cadeirante/30*GE$4,IF(DM204+DO204&lt;=9,(DM204+DO204)*Crechee/30*GE$4)+(DN204+DP204)*Cadeirante/30*GE$4+(DM201+DM202+DM203+DO201+DO202+DO203)*Percapita/30*GE$4)+IF(DM204+DO204&gt;=11,Fixo/30*GE$4+(DM204+DO204-10)*Crechee/30*GE$4,0),IF(C201=2,IF(DN201+DN202+DN203+DN204+DP201+DP202+DP203+DP204=1,Cadeirante/30*GE$4,IF(DN201+DN202+DN203+DN204+DP201+DP202+DP203+DP204=2,Fixo/30*GE$4,IF(DN201+DN202+DN203+DN204+DP201+DP202+DP203+DP204&gt;2,Fixo/30*GE$4+(DN201+DN202+DN203+DN204+DP201+DP202+DP203+DP204-2)*Cadeirante/30*GE$4)))+(DM201+DM202+DM203+DO201+DO202+DO203)*Percapita/30*GE$4+(DM204+DO204)*Crechee/30*GE$4,IF(C201=1,IF(DM201+DM202+DM203+DN201+DN202+DN203+DO201+DO202+DO203+DP201+DP202+DP203&lt;=15,(DM201+DM202+DM203+DO201+DO202+DO203)*Percapita/30*GE$4,IF(DM201+DM202+DM203+DN201+DN202+DN203+DO201+DO202+DO203+DP201+DP202+DP203&gt;=16,Fixo/30*GE$4+(DM201+DM202+DM203+DN201+DN202+DN203+DO201+DO202+DO203+DP201+DP202-16)*Percapita/30*GE$4))))))</f>
        <v>0</v>
      </c>
      <c r="GF201" s="177">
        <f>IF(C201=4,SUM(DQ201+DQ202+DQ203+DS201+DS202+DS203)*Percapita/30*GF$4+(DR201+DR202+DR203+DT201+DT202+DT203)*Cadeirante/30*GF$4,IF(C201=3,IF(DQ204+DS204=10,Fixo/30*GF$4+(DQ201+DQ202+DQ203+DS201+DS202+DS203)*Percapita/30*GF$4+(DR204+DT204)*Cadeirante/30*GF$4,IF(DQ204+DS204&lt;=9,(DQ204+DS204)*Crechee/30*GF$4)+(DR204+DT204)*Cadeirante/30*GF$4+(DQ201+DQ202+DQ203+DS201+DS202+DS203)*Percapita/30*GF$4)+IF(DQ204+DS204&gt;=11,Fixo/30*GF$4+(DQ204+DS204-10)*Crechee/30*GF$4,0),IF(C201=2,IF(DR201+DR202+DR203+DR204+DT201+DT202+DT203+DT204=1,Cadeirante/30*GF$4,IF(DR201+DR202+DR203+DR204+DT201+DT202+DT203+DT204=2,Fixo/30*GF$4,IF(DR201+DR202+DR203+DR204+DT201+DT202+DT203+DT204&gt;2,Fixo/30*GF$4+(DR201+DR202+DR203+DR204+DT201+DT202+DT203+DT204-2)*Cadeirante/30*GF$4)))+(DQ201+DQ202+DQ203+DS201+DS202+DS203)*Percapita/30*GF$4+(DQ204+DS204)*Crechee/30*GF$4,IF(C201=1,IF(DQ201+DQ202+DQ203+DR201+DR202+DR203+DS201+DS202+DS203+DT201+DT202+DT203&lt;=15,(DQ201+DQ202+DQ203+DS201+DS202+DS203)*Percapita/30*GF$4,IF(DQ201+DQ202+DQ203+DR201+DR202+DR203+DS201+DS202+DS203+DT201+DT202+DT203&gt;=16,Fixo/30*GF$4+(DQ201+DQ202+DQ203+DR201+DR202+DR203+DS201+DS202+DS203+DT201+DT202-16)*Percapita/30*GF$4))))))</f>
        <v>0</v>
      </c>
      <c r="GG201" s="177">
        <f>IF(C201=4,SUM(DU201+DU202+DU203+DW201+DW202+DW203)*Percapita/30*GG$4+(DV201+DV202+DV203+DX201+DX202+DX203)*Cadeirante/30*GG$4,IF(C201=3,IF(DU204+DW204=10,Fixo/30*GG$4+(DU201+DU202+DU203+DW201+DW202+DW203)*Percapita/30*GG$4+(DV204+DX204)*Cadeirante/30*GG$4,IF(DU204+DW204&lt;=9,(DU204+DW204)*Crechee/30*GG$4)+(DV204+DX204)*Cadeirante/30*GG$4+(DU201+DU202+DU203+DW201+DW202+DW203)*Percapita/30*GG$4)+IF(DU204+DW204&gt;=11,Fixo/30*GG$4+(DU204+DW204-10)*Crechee/30*GG$4,0),IF(C201=2,IF(DV201+DV202+DV203+DV204+DX201+DX202+DX203+DX204=1,Cadeirante/30*GG$4,IF(DV201+DV202+DV203+DV204+DX201+DX202+DX203+DX204=2,Fixo/30*GG$4,IF(DV201+DV202+DV203+DV204+DX201+DX202+DX203+DX204&gt;2,Fixo/30*GG$4+(DV201+DV202+DV203+DV204+DX201+DX202+DX203+DX204-2)*Cadeirante/30*GG$4)))+(DU201+DU202+DU203+DW201+DW202+DW203)*Percapita/30*GG$4+(DU204+DW204)*Crechee/30*GG$4,IF(C201=1,IF(DU201+DU202+DU203+DV201+DV202+DV203+DW201+DW202+DW203+DX201+DX202+DX203&lt;=15,(DU201+DU202+DU203+DW201+DW202+DW203)*Percapita/30*GG$4,IF(DU201+DU202+DU203+DV201+DV202+DV203+DW201+DW202+DW203+DX201+DX202+DX203&gt;=16,Fixo/30*GG$4+(DU201+DU202+DU203+DV201+DV202+DV203+DW201+DW202+DW203+DX201+DX202-16)*Percapita/30*GG$4))))))</f>
        <v>0</v>
      </c>
      <c r="GH201" s="177">
        <f>IF(C201=4,SUM(DY201+DY202+DY203+EA201+EA202+EA203)*Percapita/30*GH$4+(DZ201+DZ202+DZ203+EB201+EB202+EB203)*Cadeirante/30*GH$4,IF(C201=3,IF(DY204+EA204=10,Fixo/30*GH$4+(DY201+DY202+DY203+EA201+EA202+EA203)*Percapita/30*GH$4+(DZ204+EB204)*Cadeirante/30*GH$4,IF(DY204+EA204&lt;=9,(DY204+EA204)*Crechee/30*GH$4)+(DZ204+EB204)*Cadeirante/30*GH$4+(DY201+DY202+DY203+EA201+EA202+EA203)*Percapita/30*GH$4)+IF(DY204+EA204&gt;=11,Fixo/30*GH$4+(DY204+EA204-10)*Crechee/30*GH$4,0),IF(C201=2,IF(DZ201+DZ202+DZ203+DZ204+EB201+EB202+EB203+EB204=1,Cadeirante/30*GH$4,IF(DZ201+DZ202+DZ203+DZ204+EB201+EB202+EB203+EB204=2,Fixo/30*GH$4,IF(DZ201+DZ202+DZ203+DZ204+EB201+EB202+EB203+EB204&gt;2,Fixo/30*GH$4+(DZ201+DZ202+DZ203+DZ204+EB201+EB202+EB203+EB204-2)*Cadeirante/30*GH$4)))+(DY201+DY202+DY203+EA201+EA202+EA203)*Percapita/30*GH$4+(DY204+EA204)*Crechee/30*GH$4,IF(C201=1,IF(DY201+DY202+DY203+DZ201+DZ202+DZ203+EA201+EA202+EA203+EB201+EB202+EB203&lt;=15,(DY201+DY202+DY203+EA201+EA202+EA203)*Percapita/30*GH$4,IF(DY201+DY202+DY203+DZ201+DZ202+DZ203+EA201+EA202+EA203+EB201+EB202+EB203&gt;=16,Fixo/30*GH$4+(DY201+DY202+DY203+DZ201+DZ202+DZ203+EA201+EA202+EA203+EB201+EB202-16)*Percapita/30*GH$4))))))</f>
        <v>0</v>
      </c>
      <c r="GI201" s="177">
        <f>IF(C201=4,SUM(EC201+EC202+EC203+EE201+EE202+EE203)*Percapita/30*GI$4+(ED201+ED202+ED203+EF201+EF202+EF203)*Cadeirante/30*GI$4,IF(C201=3,IF(EC204+EE204=10,Fixo/30*GI$4+(EC201+EC202+EC203+EE201+EE202+EE203)*Percapita/30*GI$4+(ED204+EF204)*Cadeirante/30*GI$4,IF(EC204+EE204&lt;=9,(EC204+EE204)*Crechee/30*GI$4)+(ED204+EF204)*Cadeirante/30*GI$4+(EC201+EC202+EC203+EE201+EE202+EE203)*Percapita/30*GI$4)+IF(EC204+EE204&gt;=11,Fixo/30*GI$4+(EC204+EE204-10)*Crechee/30*GI$4,0),IF(C201=2,IF(ED201+ED202+ED203+ED204+EF201+EF202+EF203+EF204=1,Cadeirante/30*GI$4,IF(ED201+ED202+ED203+ED204+EF201+EF202+EF203+EF204=2,Fixo/30*GI$4,IF(ED201+ED202+ED203+ED204+EF201+EF202+EF203+EF204&gt;2,Fixo/30*GI$4+(ED201+ED202+ED203+ED204+EF201+EF202+EF203+EF204-2)*Cadeirante/30*GI$4)))+(EC201+EC202+EC203+EE201+EE202+EE203)*Percapita/30*GI$4+(EC204+EE204)*Crechee/30*GI$4,IF(C201=1,IF(EC201+EC202+EC203+ED201+ED202+ED203+EE201+EE202+EE203+EF201+EF202+EF203&lt;=15,(EC201+EC202+EC203+EE201+EE202+EE203)*Percapita/30*GI$4,IF(EC201+EC202+EC203+ED201+ED202+ED203+EE201+EE202+EE203+EF201+EF202+EF203&gt;=16,Fixo/30*GI$4+(EC201+EC202+EC203+ED201+ED202+ED203+EE201+EE202+EE203+EF201+EF202-16)*Percapita/30*GI$4))))))</f>
        <v>0</v>
      </c>
      <c r="GJ201" s="177">
        <f>IF(C201=4,SUM(EG201+EG202+EG203+EI201+EI202+EI203)*Percapita/30*GJ$4+(EH201+EH202+EH203+EJ201+EJ202+EJ203)*Cadeirante/30*GJ$4,IF(C201=3,IF(EG204+EI204=10,Fixo/30*GJ$4+(EG201+EG202+EG203+EI201+EI202+EI203)*Percapita/30*GJ$4+(EH204+EJ204)*Cadeirante/30*GJ$4,IF(EG204+EI204&lt;=9,(EG204+EI204)*Crechee/30*GJ$4)+(EH204+EJ204)*Cadeirante/30*GJ$4+(EG201+EG202+EG203+EI201+EI202+EI203)*Percapita/30*GJ$4)+IF(EG204+EI204&gt;=11,Fixo/30*GJ$4+(EG204+EI204-10)*Crechee/30*GJ$4,0),IF(C201=2,IF(EH201+EH202+EH203+EH204+EJ201+EJ202+EJ203+EJ204=1,Cadeirante/30*GJ$4,IF(EH201+EH202+EH203+EH204+EJ201+EJ202+EJ203+EJ204=2,Fixo/30*GJ$4,IF(EH201+EH202+EH203+EH204+EJ201+EJ202+EJ203+EJ204&gt;2,Fixo/30*GJ$4+(EH201+EH202+EH203+EH204+EJ201+EJ202+EJ203+EJ204-2)*Cadeirante/30*GJ$4)))+(EG201+EG202+EG203+EI201+EI202+EI203)*Percapita/30*GJ$4+(EG204+EI204)*Crechee/30*GJ$4,IF(C201=1,IF(EG201+EG202+EG203+EH201+EH202+EH203+EI201+EI202+EI203+EJ201+EJ202+EJ203&lt;=15,(EG201+EG202+EG203+EI201+EI202+EI203)*Percapita/30*GJ$4,IF(EG201+EG202+EG203+EH201+EH202+EH203+EI201+EI202+EI203+EJ201+EJ202+EJ203&gt;=16,Fixo/30*GJ$4+(EG201+EG202+EG203+EH201+EH202+EH203+EI201+EI202+EI203+EJ201+EJ202-16)*Percapita/30*GJ$4))))))</f>
        <v>0</v>
      </c>
      <c r="GK201" s="178"/>
      <c r="GL201" s="103">
        <f t="shared" si="175"/>
        <v>0</v>
      </c>
      <c r="GM201" s="124"/>
      <c r="GN201" s="104">
        <f>SUMIF(V201:V204,"&lt;0")*Cadeirante/30*GN$4+SUMIF(X201:X204,"&lt;0")*Cadeirante/30*GN$4</f>
        <v>0</v>
      </c>
      <c r="GO201" s="104">
        <f>SUMIF(Z201:Z204,"&lt;0")*Cadeirante/30*GO$4+SUMIF(AB201:AB204,"&lt;0")*Cadeirante/30*GO$4</f>
        <v>0</v>
      </c>
      <c r="GP201" s="104">
        <f>SUMIF(AD201:AD204,"&lt;0")*Cadeirante/30*GP$4+SUMIF(AF201:AF204,"&lt;0")*Cadeirante/30*GP$4</f>
        <v>0</v>
      </c>
      <c r="GQ201" s="104">
        <f>SUMIF(AH201:AH204,"&lt;0")*Cadeirante/30*GQ$4+SUMIF(AJ201:AJ204,"&lt;0")*Cadeirante/30*GQ$4</f>
        <v>0</v>
      </c>
      <c r="GR201" s="104">
        <f>SUMIF(AL201:AL204,"&lt;0")*Cadeirante/30*GR$4+SUMIF(AN201:AN204,"&lt;0")*Cadeirante/30*GR$4</f>
        <v>0</v>
      </c>
      <c r="GS201" s="104">
        <f>SUMIF(AP201:AP204,"&lt;0")*Cadeirante/30*GS$4+SUMIF(AR201:AR204,"&lt;0")*Cadeirante/30*GS$4</f>
        <v>0</v>
      </c>
      <c r="GT201" s="104">
        <f>SUMIF(AT201:AT204,"&lt;0")*Cadeirante/30*GT$4+SUMIF(AV201:AV204,"&lt;0")*Cadeirante/30*GT$4</f>
        <v>0</v>
      </c>
      <c r="GU201" s="104">
        <f>SUMIF(AX201:AX204,"&lt;0")*Cadeirante/30*GU$4+SUMIF(AZ201:AZ204,"&lt;0")*Cadeirante/30*GU$4</f>
        <v>0</v>
      </c>
      <c r="GV201" s="104">
        <f>SUMIF(BB201:BB204,"&lt;0")*Cadeirante/30*GV$4+SUMIF(BD201:BD204,"&lt;0")*Cadeirante/30*GV$4</f>
        <v>0</v>
      </c>
      <c r="GW201" s="104">
        <f>SUMIF(BF201:BF204,"&lt;0")*Cadeirante/30*GW$4+SUMIF(BH201:BH204,"&lt;0")*Cadeirante/30*GW$4</f>
        <v>0</v>
      </c>
      <c r="GX201" s="104">
        <f>SUMIF(BJ201:BJ204,"&lt;0")*Cadeirante/30*GX$4+SUMIF(BL201:BL204,"&lt;0")*Cadeirante/30*GX$4</f>
        <v>0</v>
      </c>
      <c r="GY201" s="104">
        <f>SUMIF(BN201:BN204,"&lt;0")*Cadeirante/30*GY$4+SUMIF(BP201:BP204,"&lt;0")*Cadeirante/30*GY$4</f>
        <v>0</v>
      </c>
      <c r="GZ201" s="104">
        <f>SUMIF(BR201:BR204,"&lt;0")*Cadeirante/30*GZ$4+SUMIF(BT201:BT204,"&lt;0")*Cadeirante/30*GZ$4</f>
        <v>0</v>
      </c>
      <c r="HA201" s="104">
        <f>SUMIF(BV201:BV204,"&lt;0")*Cadeirante/30*HA$4+SUMIF(BX201:BX204,"&lt;0")*Cadeirante/30*HA$4</f>
        <v>0</v>
      </c>
      <c r="HB201" s="104">
        <f>SUMIF(BZ201:BZ204,"&lt;0")*Cadeirante/30*HB$4+SUMIF(CB201:CB204,"&lt;0")*Cadeirante/30*HB$4</f>
        <v>0</v>
      </c>
      <c r="HC201" s="104">
        <f>SUMIF(CD201:CD204,"&lt;0")*Cadeirante/30*HC$4+SUMIF(CF201:CF204,"&lt;0")*Cadeirante/30*HC$4</f>
        <v>0</v>
      </c>
      <c r="HD201" s="104">
        <f>SUMIF(CH201:CH204,"&lt;0")*Cadeirante/30*HD$4+SUMIF(CJ201:CJ204,"&lt;0")*Cadeirante/30*HD$4</f>
        <v>0</v>
      </c>
      <c r="HE201" s="104">
        <f>SUMIF(CL201:CL204,"&lt;0")*Cadeirante/30*HE$4+SUMIF(CN201:CN204,"&lt;0")*Cadeirante/30*HE$4</f>
        <v>0</v>
      </c>
      <c r="HF201" s="104">
        <f>SUMIF(CP201:CP204,"&lt;0")*Cadeirante/30*HF$4+SUMIF(CR201:CR204,"&lt;0")*Cadeirante/30*HF$4</f>
        <v>0</v>
      </c>
      <c r="HG201" s="104">
        <f>SUMIF(CT201:CT204,"&lt;0")*Cadeirante/30*HG$4+SUMIF(CV201:CV204,"&lt;0")*Cadeirante/30*HG$4</f>
        <v>0</v>
      </c>
      <c r="HH201" s="104">
        <f>SUMIF(CX201:CX204,"&lt;0")*Cadeirante/30*HH$4+SUMIF(CZ201:CZ204,"&lt;0")*Cadeirante/30*HH$4</f>
        <v>0</v>
      </c>
      <c r="HI201" s="104">
        <f>SUMIF(DB201:DB204,"&lt;0")*Cadeirante/30*HI$4+SUMIF(DD201:DD204,"&lt;0")*Cadeirante/30*HI$4</f>
        <v>0</v>
      </c>
      <c r="HJ201" s="104">
        <f>SUMIF(DF201:DF204,"&lt;0")*Cadeirante/30*HJ$4+SUMIF(DH201:DH204,"&lt;0")*Cadeirante/30*HJ$4</f>
        <v>0</v>
      </c>
      <c r="HK201" s="104">
        <f>SUMIF(DJ201:DJ204,"&lt;0")*Cadeirante/30*HK$4+SUMIF(DL201:DL204,"&lt;0")*Cadeirante/30*HK$4</f>
        <v>0</v>
      </c>
      <c r="HL201" s="104">
        <f>SUMIF(DN201:DN204,"&lt;0")*Cadeirante/30*HL$4+SUMIF(DP201:DP204,"&lt;0")*Cadeirante/30*HL$4</f>
        <v>0</v>
      </c>
      <c r="HM201" s="104">
        <f>SUMIF(DR201:DR204,"&lt;0")*Cadeirante/30*HM$4+SUMIF(DT201:DT204,"&lt;0")*Cadeirante/30*HM$4</f>
        <v>0</v>
      </c>
      <c r="HN201" s="104">
        <f>SUMIF(DV201:DV204,"&lt;0")*Cadeirante/30*HN$4+SUMIF(DX201:DX204,"&lt;0")*Cadeirante/30*HN$4</f>
        <v>0</v>
      </c>
      <c r="HO201" s="104">
        <f>SUMIF(DZ201:DZ204,"&lt;0")*Cadeirante/30*HO$4+SUMIF(EB201:EB204,"&lt;0")*Cadeirante/30*HO$4</f>
        <v>0</v>
      </c>
      <c r="HP201" s="104">
        <f>SUMIF(ED201:ED204,"&lt;0")*Cadeirante/30*HP$4+SUMIF(EF201:EF204,"&lt;0")*Cadeirante/30*HP$4</f>
        <v>0</v>
      </c>
      <c r="HQ201" s="64"/>
      <c r="HR201" s="64"/>
      <c r="HS201" s="64"/>
      <c r="HT201" s="64"/>
      <c r="HU201" s="64"/>
      <c r="HV201" s="64"/>
      <c r="HW201" s="176">
        <v>17629.309999999998</v>
      </c>
      <c r="HX201" s="64"/>
      <c r="HY201" s="280">
        <f>IF(ISTEXT(EM201), VALUE(EM201), EM201)</f>
        <v>0</v>
      </c>
      <c r="HZ201" s="280">
        <f>IF(ISTEXT(EN201), VALUE(EN201), EN201)</f>
        <v>0</v>
      </c>
      <c r="IA201" s="280">
        <f>IF(ISTEXT(EO201), VALUE(EO201), EO201)</f>
        <v>0</v>
      </c>
      <c r="IB201" s="64" t="b">
        <f>HW201=FE201</f>
        <v>0</v>
      </c>
      <c r="IC201" s="64"/>
    </row>
    <row r="202" spans="1:237" s="106" customFormat="1" ht="22.5" customHeight="1" x14ac:dyDescent="0.25">
      <c r="A202" s="368" t="s">
        <v>3351</v>
      </c>
      <c r="B202" s="369" t="s">
        <v>3352</v>
      </c>
      <c r="C202" s="370" t="s">
        <v>3193</v>
      </c>
      <c r="D202" s="371" t="s">
        <v>3353</v>
      </c>
      <c r="E202" s="371" t="s">
        <v>3354</v>
      </c>
      <c r="F202" s="372" t="s">
        <v>3181</v>
      </c>
      <c r="G202" s="372" t="s">
        <v>3182</v>
      </c>
      <c r="H202" s="373" t="s">
        <v>2843</v>
      </c>
      <c r="I202" s="374" t="s">
        <v>2843</v>
      </c>
      <c r="J202" s="421" t="s">
        <v>3183</v>
      </c>
      <c r="K202" s="421" t="s">
        <v>3185</v>
      </c>
      <c r="L202" s="329">
        <f>CONTINUA!BV202</f>
        <v>0</v>
      </c>
      <c r="M202" s="329">
        <f>CONTINUA!BW202</f>
        <v>0</v>
      </c>
      <c r="N202" s="895"/>
      <c r="O202" s="896" t="s">
        <v>3443</v>
      </c>
      <c r="P202" s="897">
        <v>0</v>
      </c>
      <c r="Q202" s="400">
        <v>27</v>
      </c>
      <c r="R202" s="401"/>
      <c r="S202" s="400"/>
      <c r="T202" s="401"/>
      <c r="U202" s="400"/>
      <c r="V202" s="401"/>
      <c r="W202" s="400"/>
      <c r="X202" s="401"/>
      <c r="Y202" s="400"/>
      <c r="Z202" s="401"/>
      <c r="AA202" s="400"/>
      <c r="AB202" s="401"/>
      <c r="AC202" s="400"/>
      <c r="AD202" s="401"/>
      <c r="AE202" s="400"/>
      <c r="AF202" s="401"/>
      <c r="AG202" s="400"/>
      <c r="AH202" s="401"/>
      <c r="AI202" s="400"/>
      <c r="AJ202" s="401"/>
      <c r="AK202" s="400">
        <v>-1</v>
      </c>
      <c r="AL202" s="401"/>
      <c r="AM202" s="400"/>
      <c r="AN202" s="401"/>
      <c r="AO202" s="400"/>
      <c r="AP202" s="401"/>
      <c r="AQ202" s="400"/>
      <c r="AR202" s="401"/>
      <c r="AS202" s="400"/>
      <c r="AT202" s="401"/>
      <c r="AU202" s="400"/>
      <c r="AV202" s="401"/>
      <c r="AW202" s="400">
        <v>-1</v>
      </c>
      <c r="AX202" s="401"/>
      <c r="AY202" s="400"/>
      <c r="AZ202" s="401"/>
      <c r="BA202" s="400"/>
      <c r="BB202" s="401"/>
      <c r="BC202" s="400"/>
      <c r="BD202" s="401"/>
      <c r="BE202" s="400"/>
      <c r="BF202" s="401"/>
      <c r="BG202" s="400"/>
      <c r="BH202" s="401"/>
      <c r="BI202" s="400"/>
      <c r="BJ202" s="401"/>
      <c r="BK202" s="400"/>
      <c r="BL202" s="401"/>
      <c r="BM202" s="400"/>
      <c r="BN202" s="401"/>
      <c r="BO202" s="400"/>
      <c r="BP202" s="401"/>
      <c r="BQ202" s="400"/>
      <c r="BR202" s="401"/>
      <c r="BS202" s="400"/>
      <c r="BT202" s="401"/>
      <c r="BU202" s="400"/>
      <c r="BV202" s="401"/>
      <c r="BW202" s="400"/>
      <c r="BX202" s="401"/>
      <c r="BY202" s="400"/>
      <c r="BZ202" s="401"/>
      <c r="CA202" s="400"/>
      <c r="CB202" s="401"/>
      <c r="CC202" s="400"/>
      <c r="CD202" s="401"/>
      <c r="CE202" s="400"/>
      <c r="CF202" s="401"/>
      <c r="CG202" s="400"/>
      <c r="CH202" s="401"/>
      <c r="CI202" s="400"/>
      <c r="CJ202" s="401"/>
      <c r="CK202" s="400"/>
      <c r="CL202" s="401"/>
      <c r="CM202" s="400"/>
      <c r="CN202" s="401"/>
      <c r="CO202" s="400"/>
      <c r="CP202" s="401"/>
      <c r="CQ202" s="400"/>
      <c r="CR202" s="401"/>
      <c r="CS202" s="400"/>
      <c r="CT202" s="401"/>
      <c r="CU202" s="400"/>
      <c r="CV202" s="401"/>
      <c r="CW202" s="400"/>
      <c r="CX202" s="401"/>
      <c r="CY202" s="400"/>
      <c r="CZ202" s="401"/>
      <c r="DA202" s="400"/>
      <c r="DB202" s="401"/>
      <c r="DC202" s="400"/>
      <c r="DD202" s="401"/>
      <c r="DE202" s="400"/>
      <c r="DF202" s="401"/>
      <c r="DG202" s="400"/>
      <c r="DH202" s="401"/>
      <c r="DI202" s="400"/>
      <c r="DJ202" s="401"/>
      <c r="DK202" s="400"/>
      <c r="DL202" s="401"/>
      <c r="DM202" s="400"/>
      <c r="DN202" s="401"/>
      <c r="DO202" s="400"/>
      <c r="DP202" s="401"/>
      <c r="DQ202" s="400"/>
      <c r="DR202" s="401"/>
      <c r="DS202" s="400"/>
      <c r="DT202" s="401"/>
      <c r="DU202" s="400"/>
      <c r="DV202" s="401"/>
      <c r="DW202" s="400"/>
      <c r="DX202" s="401"/>
      <c r="DY202" s="400"/>
      <c r="DZ202" s="401"/>
      <c r="EA202" s="400"/>
      <c r="EB202" s="401"/>
      <c r="EC202" s="400"/>
      <c r="ED202" s="401"/>
      <c r="EE202" s="400"/>
      <c r="EF202" s="401"/>
      <c r="EG202" s="400"/>
      <c r="EH202" s="401"/>
      <c r="EI202" s="400"/>
      <c r="EJ202" s="447"/>
      <c r="EK202" s="511"/>
      <c r="EL202" s="514"/>
      <c r="EM202" s="448"/>
      <c r="EN202" s="344"/>
      <c r="EO202" s="345"/>
      <c r="EP202" s="171">
        <f t="shared" si="168"/>
        <v>27</v>
      </c>
      <c r="EQ202" s="171">
        <f t="shared" si="169"/>
        <v>-2</v>
      </c>
      <c r="ER202" s="171">
        <f t="shared" si="170"/>
        <v>0</v>
      </c>
      <c r="ES202" s="171">
        <f t="shared" si="171"/>
        <v>0</v>
      </c>
      <c r="ET202" s="171">
        <f t="shared" si="172"/>
        <v>0</v>
      </c>
      <c r="EU202" s="171">
        <f t="shared" si="173"/>
        <v>0</v>
      </c>
      <c r="EV202" s="172">
        <f t="shared" si="174"/>
        <v>25</v>
      </c>
      <c r="EW202" s="173"/>
      <c r="EX202" s="248">
        <f t="shared" si="236"/>
        <v>0</v>
      </c>
      <c r="EY202" s="174">
        <f>(L202*regular)+(M202*Cadeirantee)</f>
        <v>0</v>
      </c>
      <c r="EZ202" s="249">
        <f>SUMIF(FG202:GJ202,"&gt;0")</f>
        <v>0</v>
      </c>
      <c r="FA202" s="249">
        <f>SUMIF(FG202:GJ202,"&lt;0")+SUMIF(GN202:HP202,"&lt;0")</f>
        <v>0</v>
      </c>
      <c r="FB202" s="174">
        <v>0</v>
      </c>
      <c r="FC202" s="126">
        <f>N202*km*'VALORES TABELA'!$B$13</f>
        <v>0</v>
      </c>
      <c r="FD202" s="250">
        <f t="shared" ref="FD202:FD205" si="237">GL202</f>
        <v>0</v>
      </c>
      <c r="FE202" s="105"/>
      <c r="FF202" s="119"/>
      <c r="FG202" s="119"/>
      <c r="FH202" s="119"/>
      <c r="FI202" s="119"/>
      <c r="FJ202" s="119"/>
      <c r="FK202" s="119"/>
      <c r="FL202" s="119"/>
      <c r="FM202" s="119"/>
      <c r="FN202" s="119"/>
      <c r="FO202" s="119"/>
      <c r="FP202" s="119"/>
      <c r="FQ202" s="119"/>
      <c r="FR202" s="119"/>
      <c r="FS202" s="119"/>
      <c r="FT202" s="119"/>
      <c r="FU202" s="119"/>
      <c r="FV202" s="119"/>
      <c r="FW202" s="119"/>
      <c r="FX202" s="119"/>
      <c r="FY202" s="119"/>
      <c r="FZ202" s="119"/>
      <c r="GA202" s="119"/>
      <c r="GB202" s="119"/>
      <c r="GC202" s="119"/>
      <c r="GD202" s="119"/>
      <c r="GE202" s="119"/>
      <c r="GF202" s="119"/>
      <c r="GG202" s="119"/>
      <c r="GH202" s="119"/>
      <c r="GI202" s="119"/>
      <c r="GJ202" s="119"/>
      <c r="GK202" s="251"/>
      <c r="GL202" s="103">
        <f t="shared" si="175"/>
        <v>0</v>
      </c>
      <c r="GM202" s="124"/>
      <c r="GN202" s="104"/>
      <c r="GO202" s="104"/>
      <c r="GP202" s="104"/>
      <c r="GQ202" s="104"/>
      <c r="GR202" s="104"/>
      <c r="GS202" s="104"/>
      <c r="GT202" s="104"/>
      <c r="GU202" s="104"/>
      <c r="GV202" s="104"/>
      <c r="GW202" s="104"/>
      <c r="GX202" s="104"/>
      <c r="GY202" s="104"/>
      <c r="GZ202" s="104"/>
      <c r="HA202" s="104"/>
      <c r="HB202" s="104"/>
      <c r="HC202" s="104"/>
      <c r="HD202" s="104"/>
      <c r="HE202" s="104"/>
      <c r="HF202" s="104"/>
      <c r="HG202" s="104"/>
      <c r="HH202" s="104"/>
      <c r="HI202" s="104"/>
      <c r="HJ202" s="104"/>
      <c r="HK202" s="104"/>
      <c r="HL202" s="104"/>
      <c r="HM202" s="104"/>
      <c r="HN202" s="104"/>
      <c r="HO202" s="104"/>
      <c r="HP202" s="104"/>
      <c r="HQ202" s="64"/>
      <c r="HR202" s="64"/>
      <c r="HS202" s="64"/>
      <c r="HT202" s="64"/>
      <c r="HU202" s="64"/>
      <c r="HV202" s="64"/>
      <c r="HW202" s="105"/>
      <c r="HX202" s="64"/>
      <c r="HY202" s="280">
        <f t="shared" ref="HY202:HY205" si="238">IF(ISTEXT(EM202), VALUE(EM202), EM202)</f>
        <v>0</v>
      </c>
      <c r="HZ202" s="280">
        <f t="shared" ref="HZ202:HZ205" si="239">IF(ISTEXT(EN202), VALUE(EN202), EN202)</f>
        <v>0</v>
      </c>
      <c r="IA202" s="280">
        <f t="shared" ref="IA202:IA205" si="240">IF(ISTEXT(EO202), VALUE(EO202), EO202)</f>
        <v>0</v>
      </c>
      <c r="IB202" s="64"/>
      <c r="IC202" s="64"/>
    </row>
    <row r="203" spans="1:237" s="106" customFormat="1" ht="22.5" customHeight="1" x14ac:dyDescent="0.25">
      <c r="A203" s="368" t="s">
        <v>3351</v>
      </c>
      <c r="B203" s="369" t="s">
        <v>3352</v>
      </c>
      <c r="C203" s="375" t="s">
        <v>3193</v>
      </c>
      <c r="D203" s="371" t="s">
        <v>3353</v>
      </c>
      <c r="E203" s="371" t="s">
        <v>3354</v>
      </c>
      <c r="F203" s="376" t="s">
        <v>3181</v>
      </c>
      <c r="G203" s="376" t="s">
        <v>3182</v>
      </c>
      <c r="H203" s="373" t="s">
        <v>2843</v>
      </c>
      <c r="I203" s="374" t="s">
        <v>2843</v>
      </c>
      <c r="J203" s="421" t="s">
        <v>3183</v>
      </c>
      <c r="K203" s="422" t="s">
        <v>3186</v>
      </c>
      <c r="L203" s="329">
        <f>CONTINUA!BV203</f>
        <v>0</v>
      </c>
      <c r="M203" s="329">
        <f>CONTINUA!BW203</f>
        <v>0</v>
      </c>
      <c r="N203" s="895"/>
      <c r="O203" s="896" t="s">
        <v>3443</v>
      </c>
      <c r="P203" s="897">
        <v>0</v>
      </c>
      <c r="Q203" s="400"/>
      <c r="R203" s="401"/>
      <c r="S203" s="400"/>
      <c r="T203" s="401"/>
      <c r="U203" s="400"/>
      <c r="V203" s="401"/>
      <c r="W203" s="400"/>
      <c r="X203" s="401"/>
      <c r="Y203" s="400"/>
      <c r="Z203" s="401"/>
      <c r="AA203" s="400"/>
      <c r="AB203" s="401"/>
      <c r="AC203" s="400"/>
      <c r="AD203" s="401"/>
      <c r="AE203" s="400"/>
      <c r="AF203" s="401"/>
      <c r="AG203" s="400"/>
      <c r="AH203" s="401"/>
      <c r="AI203" s="400"/>
      <c r="AJ203" s="401"/>
      <c r="AK203" s="400"/>
      <c r="AL203" s="401"/>
      <c r="AM203" s="400"/>
      <c r="AN203" s="401"/>
      <c r="AO203" s="400"/>
      <c r="AP203" s="401"/>
      <c r="AQ203" s="400"/>
      <c r="AR203" s="401"/>
      <c r="AS203" s="400"/>
      <c r="AT203" s="401"/>
      <c r="AU203" s="400"/>
      <c r="AV203" s="401"/>
      <c r="AW203" s="400"/>
      <c r="AX203" s="401"/>
      <c r="AY203" s="400"/>
      <c r="AZ203" s="401"/>
      <c r="BA203" s="400"/>
      <c r="BB203" s="401"/>
      <c r="BC203" s="400"/>
      <c r="BD203" s="401"/>
      <c r="BE203" s="400"/>
      <c r="BF203" s="401"/>
      <c r="BG203" s="400"/>
      <c r="BH203" s="401"/>
      <c r="BI203" s="400"/>
      <c r="BJ203" s="401"/>
      <c r="BK203" s="400"/>
      <c r="BL203" s="401"/>
      <c r="BM203" s="400"/>
      <c r="BN203" s="401"/>
      <c r="BO203" s="400"/>
      <c r="BP203" s="401"/>
      <c r="BQ203" s="400"/>
      <c r="BR203" s="401"/>
      <c r="BS203" s="400"/>
      <c r="BT203" s="401"/>
      <c r="BU203" s="400"/>
      <c r="BV203" s="401"/>
      <c r="BW203" s="400"/>
      <c r="BX203" s="401"/>
      <c r="BY203" s="400"/>
      <c r="BZ203" s="401"/>
      <c r="CA203" s="400"/>
      <c r="CB203" s="401"/>
      <c r="CC203" s="400"/>
      <c r="CD203" s="401"/>
      <c r="CE203" s="400"/>
      <c r="CF203" s="401"/>
      <c r="CG203" s="400"/>
      <c r="CH203" s="401"/>
      <c r="CI203" s="400"/>
      <c r="CJ203" s="401"/>
      <c r="CK203" s="400"/>
      <c r="CL203" s="401"/>
      <c r="CM203" s="400"/>
      <c r="CN203" s="401"/>
      <c r="CO203" s="400"/>
      <c r="CP203" s="401"/>
      <c r="CQ203" s="400"/>
      <c r="CR203" s="401"/>
      <c r="CS203" s="400"/>
      <c r="CT203" s="401"/>
      <c r="CU203" s="400"/>
      <c r="CV203" s="401"/>
      <c r="CW203" s="400"/>
      <c r="CX203" s="401"/>
      <c r="CY203" s="400"/>
      <c r="CZ203" s="401"/>
      <c r="DA203" s="400"/>
      <c r="DB203" s="401"/>
      <c r="DC203" s="400"/>
      <c r="DD203" s="401"/>
      <c r="DE203" s="400"/>
      <c r="DF203" s="401"/>
      <c r="DG203" s="400"/>
      <c r="DH203" s="401"/>
      <c r="DI203" s="400"/>
      <c r="DJ203" s="401"/>
      <c r="DK203" s="400"/>
      <c r="DL203" s="401"/>
      <c r="DM203" s="400"/>
      <c r="DN203" s="401"/>
      <c r="DO203" s="400"/>
      <c r="DP203" s="401"/>
      <c r="DQ203" s="400"/>
      <c r="DR203" s="401"/>
      <c r="DS203" s="400"/>
      <c r="DT203" s="401"/>
      <c r="DU203" s="400"/>
      <c r="DV203" s="401"/>
      <c r="DW203" s="400"/>
      <c r="DX203" s="401"/>
      <c r="DY203" s="400"/>
      <c r="DZ203" s="401"/>
      <c r="EA203" s="400"/>
      <c r="EB203" s="401"/>
      <c r="EC203" s="400"/>
      <c r="ED203" s="401"/>
      <c r="EE203" s="400"/>
      <c r="EF203" s="401"/>
      <c r="EG203" s="400"/>
      <c r="EH203" s="401"/>
      <c r="EI203" s="400"/>
      <c r="EJ203" s="447"/>
      <c r="EK203" s="511"/>
      <c r="EL203" s="514"/>
      <c r="EM203" s="448"/>
      <c r="EN203" s="344"/>
      <c r="EO203" s="345"/>
      <c r="EP203" s="171">
        <f t="shared" ref="EP203:EP265" si="241">Q203</f>
        <v>0</v>
      </c>
      <c r="EQ203" s="171">
        <f t="shared" ref="EQ203:EQ265" si="242">U203+Y203+AC203+AG203+AK203+AO203+AS203+AW203+BA203+BE203+BI203+BM203+BQ203+BU203+BY203+CC203+CG203+CK203+CO203+CS203+CW203+DA203+DE203+DI203+DM203+DQ203+DU203+DY203+EC203+EG203</f>
        <v>0</v>
      </c>
      <c r="ER203" s="171">
        <f t="shared" ref="ER203:ER265" si="243">S203+W203+AA203+AE203+AI203+AM203+AQ203+AU203+AY203+BC203+BG203+BK203+BO203+BS203+BW203+CA203+CE203+CI203+CM203+CQ203+CU203+CY203+DC203+DG203+DK203+DO203+DS203+DW203+EA203+EE203+EI203</f>
        <v>0</v>
      </c>
      <c r="ES203" s="171">
        <f t="shared" ref="ES203:ES265" si="244">R203</f>
        <v>0</v>
      </c>
      <c r="ET203" s="171">
        <f t="shared" ref="ET203:ET265" si="245">V203+Z203+AD203+AH203+AL203+AP203+AT203+AX203+BB203+BF203+BJ203+BN203+BR203+BV203+BZ203+CD203+CH203+CL203+CP203+CT203+CX203+DB203+DF203+DJ203+DN203+DR203+DV203+DZ203+ED203+EH203</f>
        <v>0</v>
      </c>
      <c r="EU203" s="171">
        <f t="shared" ref="EU203:EU265" si="246">T203+X203+AB203+AF203+AJ203+AN203+AR203+AV203+AZ203+BD203+BH203+BL203+BP203+BT203+BX203+CB203+CF203+CJ203+CN203+CR203+CV203+CZ203+DD203+DH203+DL203+DP203+DT203+DX203+EB203+EF203+EJ203</f>
        <v>0</v>
      </c>
      <c r="EV203" s="172">
        <f t="shared" ref="EV203:EV265" si="247">EP203+EQ203+ES203+ET203+ER203+EU203</f>
        <v>0</v>
      </c>
      <c r="EW203" s="125"/>
      <c r="EX203" s="248">
        <f t="shared" si="236"/>
        <v>0</v>
      </c>
      <c r="EY203" s="174">
        <f>(L203*regular)+(M203*Cadeirantee)</f>
        <v>0</v>
      </c>
      <c r="EZ203" s="249">
        <f>SUMIF(FG203:GJ203,"&gt;0")</f>
        <v>0</v>
      </c>
      <c r="FA203" s="249">
        <f>SUMIF(FG203:GJ203,"&lt;0")+SUMIF(GN203:HP203,"&lt;0")</f>
        <v>0</v>
      </c>
      <c r="FB203" s="174">
        <v>0</v>
      </c>
      <c r="FC203" s="126">
        <f>N203*km*'VALORES TABELA'!$B$13</f>
        <v>0</v>
      </c>
      <c r="FD203" s="250">
        <f t="shared" si="237"/>
        <v>0</v>
      </c>
      <c r="FE203" s="105"/>
      <c r="FF203" s="108"/>
      <c r="FG203" s="108"/>
      <c r="FH203" s="108"/>
      <c r="FI203" s="108"/>
      <c r="FJ203" s="108"/>
      <c r="FK203" s="108"/>
      <c r="FL203" s="108"/>
      <c r="FM203" s="108"/>
      <c r="FN203" s="108"/>
      <c r="FO203" s="108"/>
      <c r="FP203" s="108"/>
      <c r="FQ203" s="108"/>
      <c r="FR203" s="108"/>
      <c r="FS203" s="108"/>
      <c r="FT203" s="108"/>
      <c r="FU203" s="108"/>
      <c r="FV203" s="108"/>
      <c r="FW203" s="108"/>
      <c r="FX203" s="108"/>
      <c r="FY203" s="108"/>
      <c r="FZ203" s="108"/>
      <c r="GA203" s="108"/>
      <c r="GB203" s="108"/>
      <c r="GC203" s="108"/>
      <c r="GD203" s="108"/>
      <c r="GE203" s="108"/>
      <c r="GF203" s="108"/>
      <c r="GG203" s="108"/>
      <c r="GH203" s="108"/>
      <c r="GI203" s="108"/>
      <c r="GJ203" s="108"/>
      <c r="GK203" s="251"/>
      <c r="GL203" s="103">
        <f t="shared" ref="GL203:GL265" si="248">IF(J203="ADAPTADO",T203*Cadeirante/30*GM203+S203*Percapita/30*GM203,IF(J203="NORMAL",(S203+T203)*Percapita/30*GM203,IF(J203="CRECHE",0)))*-1</f>
        <v>0</v>
      </c>
      <c r="GM203" s="124"/>
      <c r="GN203" s="104"/>
      <c r="GO203" s="104"/>
      <c r="GP203" s="104"/>
      <c r="GQ203" s="104"/>
      <c r="GR203" s="104"/>
      <c r="GS203" s="104"/>
      <c r="GT203" s="104"/>
      <c r="GU203" s="104"/>
      <c r="GV203" s="104"/>
      <c r="GW203" s="104"/>
      <c r="GX203" s="104"/>
      <c r="GY203" s="104"/>
      <c r="GZ203" s="104"/>
      <c r="HA203" s="104"/>
      <c r="HB203" s="104"/>
      <c r="HC203" s="104"/>
      <c r="HD203" s="104"/>
      <c r="HE203" s="104"/>
      <c r="HF203" s="104"/>
      <c r="HG203" s="104"/>
      <c r="HH203" s="104"/>
      <c r="HI203" s="104"/>
      <c r="HJ203" s="104"/>
      <c r="HK203" s="104"/>
      <c r="HL203" s="104"/>
      <c r="HM203" s="104"/>
      <c r="HN203" s="104"/>
      <c r="HO203" s="104"/>
      <c r="HP203" s="104"/>
      <c r="HQ203" s="64"/>
      <c r="HR203" s="64"/>
      <c r="HS203" s="64"/>
      <c r="HT203" s="64"/>
      <c r="HU203" s="64"/>
      <c r="HV203" s="64"/>
      <c r="HW203" s="105"/>
      <c r="HX203" s="64"/>
      <c r="HY203" s="280">
        <f t="shared" si="238"/>
        <v>0</v>
      </c>
      <c r="HZ203" s="280">
        <f t="shared" si="239"/>
        <v>0</v>
      </c>
      <c r="IA203" s="280">
        <f t="shared" si="240"/>
        <v>0</v>
      </c>
      <c r="IB203" s="64"/>
      <c r="IC203" s="64"/>
    </row>
    <row r="204" spans="1:237" s="106" customFormat="1" ht="22.5" customHeight="1" x14ac:dyDescent="0.25">
      <c r="A204" s="368" t="s">
        <v>3351</v>
      </c>
      <c r="B204" s="369" t="s">
        <v>3352</v>
      </c>
      <c r="C204" s="375" t="s">
        <v>3193</v>
      </c>
      <c r="D204" s="371" t="s">
        <v>3353</v>
      </c>
      <c r="E204" s="371" t="s">
        <v>3354</v>
      </c>
      <c r="F204" s="376" t="s">
        <v>3181</v>
      </c>
      <c r="G204" s="376" t="s">
        <v>3182</v>
      </c>
      <c r="H204" s="373" t="s">
        <v>2843</v>
      </c>
      <c r="I204" s="374" t="s">
        <v>2843</v>
      </c>
      <c r="J204" s="421" t="s">
        <v>3183</v>
      </c>
      <c r="K204" s="423" t="s">
        <v>3187</v>
      </c>
      <c r="L204" s="329">
        <f>CONTINUA!BV204</f>
        <v>0</v>
      </c>
      <c r="M204" s="329">
        <f>CONTINUA!BW204</f>
        <v>0</v>
      </c>
      <c r="N204" s="895"/>
      <c r="O204" s="896" t="s">
        <v>3443</v>
      </c>
      <c r="P204" s="897">
        <v>0</v>
      </c>
      <c r="Q204" s="400"/>
      <c r="R204" s="401"/>
      <c r="S204" s="400"/>
      <c r="T204" s="401"/>
      <c r="U204" s="400"/>
      <c r="V204" s="401"/>
      <c r="W204" s="400"/>
      <c r="X204" s="401"/>
      <c r="Y204" s="400"/>
      <c r="Z204" s="401"/>
      <c r="AA204" s="400"/>
      <c r="AB204" s="401"/>
      <c r="AC204" s="400"/>
      <c r="AD204" s="401"/>
      <c r="AE204" s="400"/>
      <c r="AF204" s="401"/>
      <c r="AG204" s="400"/>
      <c r="AH204" s="401"/>
      <c r="AI204" s="400"/>
      <c r="AJ204" s="401"/>
      <c r="AK204" s="400"/>
      <c r="AL204" s="401"/>
      <c r="AM204" s="400"/>
      <c r="AN204" s="401"/>
      <c r="AO204" s="400"/>
      <c r="AP204" s="401"/>
      <c r="AQ204" s="400"/>
      <c r="AR204" s="401"/>
      <c r="AS204" s="400"/>
      <c r="AT204" s="401"/>
      <c r="AU204" s="400"/>
      <c r="AV204" s="401"/>
      <c r="AW204" s="400"/>
      <c r="AX204" s="401"/>
      <c r="AY204" s="400"/>
      <c r="AZ204" s="401"/>
      <c r="BA204" s="400"/>
      <c r="BB204" s="401"/>
      <c r="BC204" s="400"/>
      <c r="BD204" s="401"/>
      <c r="BE204" s="400"/>
      <c r="BF204" s="401"/>
      <c r="BG204" s="400"/>
      <c r="BH204" s="401"/>
      <c r="BI204" s="400"/>
      <c r="BJ204" s="401"/>
      <c r="BK204" s="400"/>
      <c r="BL204" s="401"/>
      <c r="BM204" s="400"/>
      <c r="BN204" s="401"/>
      <c r="BO204" s="400"/>
      <c r="BP204" s="401"/>
      <c r="BQ204" s="400"/>
      <c r="BR204" s="401"/>
      <c r="BS204" s="400"/>
      <c r="BT204" s="401"/>
      <c r="BU204" s="400"/>
      <c r="BV204" s="401"/>
      <c r="BW204" s="400"/>
      <c r="BX204" s="401"/>
      <c r="BY204" s="400"/>
      <c r="BZ204" s="401"/>
      <c r="CA204" s="400"/>
      <c r="CB204" s="401"/>
      <c r="CC204" s="400"/>
      <c r="CD204" s="401"/>
      <c r="CE204" s="400"/>
      <c r="CF204" s="401"/>
      <c r="CG204" s="400"/>
      <c r="CH204" s="401"/>
      <c r="CI204" s="400"/>
      <c r="CJ204" s="401"/>
      <c r="CK204" s="400"/>
      <c r="CL204" s="401"/>
      <c r="CM204" s="400"/>
      <c r="CN204" s="401"/>
      <c r="CO204" s="400"/>
      <c r="CP204" s="401"/>
      <c r="CQ204" s="400"/>
      <c r="CR204" s="401"/>
      <c r="CS204" s="400"/>
      <c r="CT204" s="401"/>
      <c r="CU204" s="400"/>
      <c r="CV204" s="401"/>
      <c r="CW204" s="400"/>
      <c r="CX204" s="401"/>
      <c r="CY204" s="400"/>
      <c r="CZ204" s="401"/>
      <c r="DA204" s="400"/>
      <c r="DB204" s="401"/>
      <c r="DC204" s="400"/>
      <c r="DD204" s="401"/>
      <c r="DE204" s="400"/>
      <c r="DF204" s="401"/>
      <c r="DG204" s="400"/>
      <c r="DH204" s="401"/>
      <c r="DI204" s="400"/>
      <c r="DJ204" s="401"/>
      <c r="DK204" s="400"/>
      <c r="DL204" s="401"/>
      <c r="DM204" s="400"/>
      <c r="DN204" s="401"/>
      <c r="DO204" s="400"/>
      <c r="DP204" s="401"/>
      <c r="DQ204" s="400"/>
      <c r="DR204" s="401"/>
      <c r="DS204" s="400"/>
      <c r="DT204" s="401"/>
      <c r="DU204" s="400"/>
      <c r="DV204" s="401"/>
      <c r="DW204" s="400"/>
      <c r="DX204" s="401"/>
      <c r="DY204" s="400"/>
      <c r="DZ204" s="401"/>
      <c r="EA204" s="400"/>
      <c r="EB204" s="401"/>
      <c r="EC204" s="400"/>
      <c r="ED204" s="401"/>
      <c r="EE204" s="400"/>
      <c r="EF204" s="401"/>
      <c r="EG204" s="400"/>
      <c r="EH204" s="401"/>
      <c r="EI204" s="400"/>
      <c r="EJ204" s="447"/>
      <c r="EK204" s="511"/>
      <c r="EL204" s="514"/>
      <c r="EM204" s="448"/>
      <c r="EN204" s="344"/>
      <c r="EO204" s="345"/>
      <c r="EP204" s="171">
        <f t="shared" si="241"/>
        <v>0</v>
      </c>
      <c r="EQ204" s="171">
        <f t="shared" si="242"/>
        <v>0</v>
      </c>
      <c r="ER204" s="171">
        <f t="shared" si="243"/>
        <v>0</v>
      </c>
      <c r="ES204" s="171">
        <f t="shared" si="244"/>
        <v>0</v>
      </c>
      <c r="ET204" s="171">
        <f t="shared" si="245"/>
        <v>0</v>
      </c>
      <c r="EU204" s="171">
        <f t="shared" si="246"/>
        <v>0</v>
      </c>
      <c r="EV204" s="172">
        <f t="shared" si="247"/>
        <v>0</v>
      </c>
      <c r="EW204" s="127"/>
      <c r="EX204" s="248">
        <f t="shared" si="236"/>
        <v>0</v>
      </c>
      <c r="EY204" s="174">
        <f>(L204*regular)+(M204*Cadeirantee)</f>
        <v>0</v>
      </c>
      <c r="EZ204" s="249">
        <f>SUMIF(FG204:GJ204,"&gt;0")</f>
        <v>0</v>
      </c>
      <c r="FA204" s="249">
        <f>SUMIF(FG204:GJ204,"&lt;0")+SUMIF(GN204:HP204,"&lt;0")</f>
        <v>0</v>
      </c>
      <c r="FB204" s="174">
        <v>0</v>
      </c>
      <c r="FC204" s="126">
        <f>N204*km*'VALORES TABELA'!$B$13</f>
        <v>0</v>
      </c>
      <c r="FD204" s="250">
        <f t="shared" si="237"/>
        <v>0</v>
      </c>
      <c r="FE204" s="105"/>
      <c r="FF204" s="118"/>
      <c r="FG204" s="118"/>
      <c r="FH204" s="118"/>
      <c r="FI204" s="118"/>
      <c r="FJ204" s="118"/>
      <c r="FK204" s="118"/>
      <c r="FL204" s="118"/>
      <c r="FM204" s="118"/>
      <c r="FN204" s="118"/>
      <c r="FO204" s="118"/>
      <c r="FP204" s="118"/>
      <c r="FQ204" s="118"/>
      <c r="FR204" s="118"/>
      <c r="FS204" s="118"/>
      <c r="FT204" s="118"/>
      <c r="FU204" s="118"/>
      <c r="FV204" s="118"/>
      <c r="FW204" s="118"/>
      <c r="FX204" s="118"/>
      <c r="FY204" s="118"/>
      <c r="FZ204" s="118"/>
      <c r="GA204" s="118"/>
      <c r="GB204" s="118"/>
      <c r="GC204" s="118"/>
      <c r="GD204" s="118"/>
      <c r="GE204" s="118"/>
      <c r="GF204" s="118"/>
      <c r="GG204" s="118"/>
      <c r="GH204" s="118"/>
      <c r="GI204" s="118"/>
      <c r="GJ204" s="118"/>
      <c r="GK204" s="252"/>
      <c r="GL204" s="103">
        <f t="shared" si="248"/>
        <v>0</v>
      </c>
      <c r="GM204" s="124"/>
      <c r="GN204" s="104"/>
      <c r="GO204" s="104"/>
      <c r="GP204" s="104"/>
      <c r="GQ204" s="104"/>
      <c r="GR204" s="104"/>
      <c r="GS204" s="104"/>
      <c r="GT204" s="104"/>
      <c r="GU204" s="104"/>
      <c r="GV204" s="104"/>
      <c r="GW204" s="104"/>
      <c r="GX204" s="104"/>
      <c r="GY204" s="104"/>
      <c r="GZ204" s="104"/>
      <c r="HA204" s="104"/>
      <c r="HB204" s="104"/>
      <c r="HC204" s="104"/>
      <c r="HD204" s="104"/>
      <c r="HE204" s="104"/>
      <c r="HF204" s="104"/>
      <c r="HG204" s="104"/>
      <c r="HH204" s="104"/>
      <c r="HI204" s="104"/>
      <c r="HJ204" s="104"/>
      <c r="HK204" s="104"/>
      <c r="HL204" s="104"/>
      <c r="HM204" s="104"/>
      <c r="HN204" s="104"/>
      <c r="HO204" s="104"/>
      <c r="HP204" s="104"/>
      <c r="HQ204" s="64"/>
      <c r="HR204" s="65"/>
      <c r="HS204" s="65"/>
      <c r="HT204" s="65"/>
      <c r="HU204" s="65"/>
      <c r="HV204" s="65"/>
      <c r="HW204" s="105"/>
      <c r="HX204" s="65"/>
      <c r="HY204" s="280">
        <f t="shared" si="238"/>
        <v>0</v>
      </c>
      <c r="HZ204" s="280">
        <f t="shared" si="239"/>
        <v>0</v>
      </c>
      <c r="IA204" s="280">
        <f t="shared" si="240"/>
        <v>0</v>
      </c>
      <c r="IB204" s="65"/>
      <c r="IC204" s="65"/>
    </row>
    <row r="205" spans="1:237" s="106" customFormat="1" ht="22.5" customHeight="1" thickBot="1" x14ac:dyDescent="0.3">
      <c r="A205" s="377" t="s">
        <v>3351</v>
      </c>
      <c r="B205" s="378" t="s">
        <v>3352</v>
      </c>
      <c r="C205" s="379" t="s">
        <v>3193</v>
      </c>
      <c r="D205" s="380" t="s">
        <v>3353</v>
      </c>
      <c r="E205" s="380" t="s">
        <v>3354</v>
      </c>
      <c r="F205" s="381" t="s">
        <v>3181</v>
      </c>
      <c r="G205" s="381" t="s">
        <v>3182</v>
      </c>
      <c r="H205" s="382" t="s">
        <v>2843</v>
      </c>
      <c r="I205" s="383" t="s">
        <v>2843</v>
      </c>
      <c r="J205" s="421" t="s">
        <v>3183</v>
      </c>
      <c r="K205" s="424" t="s">
        <v>60</v>
      </c>
      <c r="L205" s="329">
        <f>CONTINUA!BV205</f>
        <v>0</v>
      </c>
      <c r="M205" s="329">
        <f>CONTINUA!BW205</f>
        <v>0</v>
      </c>
      <c r="N205" s="895"/>
      <c r="O205" s="896" t="s">
        <v>3443</v>
      </c>
      <c r="P205" s="897">
        <v>0</v>
      </c>
      <c r="Q205" s="400"/>
      <c r="R205" s="401"/>
      <c r="S205" s="400"/>
      <c r="T205" s="401"/>
      <c r="U205" s="400"/>
      <c r="V205" s="401"/>
      <c r="W205" s="400"/>
      <c r="X205" s="401"/>
      <c r="Y205" s="400"/>
      <c r="Z205" s="401"/>
      <c r="AA205" s="400"/>
      <c r="AB205" s="401"/>
      <c r="AC205" s="400"/>
      <c r="AD205" s="401"/>
      <c r="AE205" s="400"/>
      <c r="AF205" s="401"/>
      <c r="AG205" s="400"/>
      <c r="AH205" s="401"/>
      <c r="AI205" s="400"/>
      <c r="AJ205" s="401"/>
      <c r="AK205" s="400"/>
      <c r="AL205" s="401"/>
      <c r="AM205" s="400"/>
      <c r="AN205" s="401"/>
      <c r="AO205" s="400"/>
      <c r="AP205" s="401"/>
      <c r="AQ205" s="400"/>
      <c r="AR205" s="401"/>
      <c r="AS205" s="400"/>
      <c r="AT205" s="401"/>
      <c r="AU205" s="400"/>
      <c r="AV205" s="401"/>
      <c r="AW205" s="400"/>
      <c r="AX205" s="401"/>
      <c r="AY205" s="400"/>
      <c r="AZ205" s="401"/>
      <c r="BA205" s="400"/>
      <c r="BB205" s="401"/>
      <c r="BC205" s="400"/>
      <c r="BD205" s="401"/>
      <c r="BE205" s="400"/>
      <c r="BF205" s="401"/>
      <c r="BG205" s="400"/>
      <c r="BH205" s="401"/>
      <c r="BI205" s="400"/>
      <c r="BJ205" s="401"/>
      <c r="BK205" s="400"/>
      <c r="BL205" s="401"/>
      <c r="BM205" s="400"/>
      <c r="BN205" s="401"/>
      <c r="BO205" s="400"/>
      <c r="BP205" s="401"/>
      <c r="BQ205" s="400"/>
      <c r="BR205" s="401"/>
      <c r="BS205" s="400"/>
      <c r="BT205" s="401"/>
      <c r="BU205" s="400"/>
      <c r="BV205" s="401"/>
      <c r="BW205" s="400"/>
      <c r="BX205" s="401"/>
      <c r="BY205" s="400"/>
      <c r="BZ205" s="401"/>
      <c r="CA205" s="400"/>
      <c r="CB205" s="401"/>
      <c r="CC205" s="400"/>
      <c r="CD205" s="401"/>
      <c r="CE205" s="400"/>
      <c r="CF205" s="401"/>
      <c r="CG205" s="400"/>
      <c r="CH205" s="401"/>
      <c r="CI205" s="400"/>
      <c r="CJ205" s="401"/>
      <c r="CK205" s="400"/>
      <c r="CL205" s="401"/>
      <c r="CM205" s="400"/>
      <c r="CN205" s="401"/>
      <c r="CO205" s="400"/>
      <c r="CP205" s="401"/>
      <c r="CQ205" s="400"/>
      <c r="CR205" s="401"/>
      <c r="CS205" s="400"/>
      <c r="CT205" s="401"/>
      <c r="CU205" s="400"/>
      <c r="CV205" s="401"/>
      <c r="CW205" s="400"/>
      <c r="CX205" s="401"/>
      <c r="CY205" s="400"/>
      <c r="CZ205" s="401"/>
      <c r="DA205" s="400"/>
      <c r="DB205" s="401"/>
      <c r="DC205" s="400"/>
      <c r="DD205" s="401"/>
      <c r="DE205" s="400"/>
      <c r="DF205" s="401"/>
      <c r="DG205" s="400"/>
      <c r="DH205" s="401"/>
      <c r="DI205" s="400"/>
      <c r="DJ205" s="401"/>
      <c r="DK205" s="400"/>
      <c r="DL205" s="401"/>
      <c r="DM205" s="400"/>
      <c r="DN205" s="401"/>
      <c r="DO205" s="400"/>
      <c r="DP205" s="401"/>
      <c r="DQ205" s="400"/>
      <c r="DR205" s="401"/>
      <c r="DS205" s="400"/>
      <c r="DT205" s="401"/>
      <c r="DU205" s="400"/>
      <c r="DV205" s="401"/>
      <c r="DW205" s="400"/>
      <c r="DX205" s="401"/>
      <c r="DY205" s="400"/>
      <c r="DZ205" s="401"/>
      <c r="EA205" s="400"/>
      <c r="EB205" s="401"/>
      <c r="EC205" s="400"/>
      <c r="ED205" s="401"/>
      <c r="EE205" s="400"/>
      <c r="EF205" s="401"/>
      <c r="EG205" s="400"/>
      <c r="EH205" s="401"/>
      <c r="EI205" s="400"/>
      <c r="EJ205" s="447"/>
      <c r="EK205" s="512"/>
      <c r="EL205" s="515"/>
      <c r="EM205" s="450"/>
      <c r="EN205" s="348"/>
      <c r="EO205" s="348"/>
      <c r="EP205" s="179">
        <f t="shared" si="241"/>
        <v>0</v>
      </c>
      <c r="EQ205" s="179">
        <f t="shared" si="242"/>
        <v>0</v>
      </c>
      <c r="ER205" s="179">
        <f t="shared" si="243"/>
        <v>0</v>
      </c>
      <c r="ES205" s="179">
        <f t="shared" si="244"/>
        <v>0</v>
      </c>
      <c r="ET205" s="179">
        <f t="shared" si="245"/>
        <v>0</v>
      </c>
      <c r="EU205" s="179">
        <f t="shared" si="246"/>
        <v>0</v>
      </c>
      <c r="EV205" s="172">
        <f t="shared" si="247"/>
        <v>0</v>
      </c>
      <c r="EW205" s="253"/>
      <c r="EX205" s="254">
        <v>0</v>
      </c>
      <c r="EY205" s="180">
        <v>0</v>
      </c>
      <c r="EZ205" s="255">
        <v>0</v>
      </c>
      <c r="FA205" s="255">
        <v>0</v>
      </c>
      <c r="FB205" s="180">
        <f>SUM(FF205:GI205)/2</f>
        <v>0</v>
      </c>
      <c r="FC205" s="256">
        <f>N205*km*'VALORES TABELA'!$B$13</f>
        <v>0</v>
      </c>
      <c r="FD205" s="250">
        <f t="shared" si="237"/>
        <v>0</v>
      </c>
      <c r="FE205" s="257"/>
      <c r="FF205" s="181">
        <f>((Q205+S205)*Percapita)+((R205+T205)*Cadeirante)</f>
        <v>0</v>
      </c>
      <c r="FG205" s="181">
        <f>((U205+W205)*Percapita/30*FG$4)+((V205+X205)*Cadeirante/30*FG$4)</f>
        <v>0</v>
      </c>
      <c r="FH205" s="181">
        <f>((Y205+AA205)*Percapita/30*FH$4)+((Z205+AB205)*Cadeirante/30*FH$4)</f>
        <v>0</v>
      </c>
      <c r="FI205" s="181">
        <f>((AC205+AE205)*Percapita/30*FI$4)+((AD205+AF205)*Cadeirante/30*FI$4)</f>
        <v>0</v>
      </c>
      <c r="FJ205" s="181">
        <f>((AG205+AI205)*Percapita/30*FJ$4)+((AH205+AJ205)*Cadeirante/30*FJ$4)</f>
        <v>0</v>
      </c>
      <c r="FK205" s="181">
        <f>((AK205+AM205)*Percapita/30*FK$4)+((AL205+AN205)*Cadeirante/30*FK$4)</f>
        <v>0</v>
      </c>
      <c r="FL205" s="181">
        <f>((AO205+AQ205)*Percapita/30*FL$4)+((AP205+AR205)*Cadeirante/30*FL$4)</f>
        <v>0</v>
      </c>
      <c r="FM205" s="181">
        <f>((AS205+AU205)*Percapita/30*FM$4)+((AT205+AV205)*Cadeirante/30*FM$4)</f>
        <v>0</v>
      </c>
      <c r="FN205" s="181">
        <f>((AW205+AY205)*Percapita/30*FN$4)+((AX205+AZ205)*Cadeirante/30*FN$4)</f>
        <v>0</v>
      </c>
      <c r="FO205" s="181">
        <f>((BA205+BC205)*Percapita/30*FO$4)+((BB205+BD205)*Cadeirante/30*FO$4)</f>
        <v>0</v>
      </c>
      <c r="FP205" s="181">
        <f>((BE205+BG205)*Percapita/30*FP$4)+((BF205+BH205)*Cadeirante/30*FP$4)</f>
        <v>0</v>
      </c>
      <c r="FQ205" s="181">
        <f>((BI205+BK205)*Percapita/30*FQ$4)+((BJ205+BL205)*Cadeirante/30*FQ$4)</f>
        <v>0</v>
      </c>
      <c r="FR205" s="181">
        <f>((BM205+BO205)*Percapita/30*FR$4)+((BN205+BP205)*Cadeirante/30*FR$4)</f>
        <v>0</v>
      </c>
      <c r="FS205" s="181">
        <f>((BQ205+BS205)*Percapita/30*FS$4)+((BR205+BT205)*Cadeirante/30*FS$4)</f>
        <v>0</v>
      </c>
      <c r="FT205" s="181">
        <f>((BU205+BW205)*Percapita/30*FT$4)+((BV205+BX205)*Cadeirante/30*FT$4)</f>
        <v>0</v>
      </c>
      <c r="FU205" s="181">
        <f>((BY205+CA205)*Percapita/30*FU$4)+((BZ205+CB205)*Cadeirante/30*FU$4)</f>
        <v>0</v>
      </c>
      <c r="FV205" s="181">
        <f>((CC205+CE205)*Percapita/30*FV$4)+((CD205+CF205)*Cadeirante/30*FV$4)</f>
        <v>0</v>
      </c>
      <c r="FW205" s="181">
        <f>((CG205+CI205)*Percapita/30*FW$4)+((CI205+CK205)*Cadeirante/30*FW$4)</f>
        <v>0</v>
      </c>
      <c r="FX205" s="181">
        <f>((CK205+CM205)*Percapita/30*FX$4)+((CL205+CN205)*Cadeirante/30*FX$4)</f>
        <v>0</v>
      </c>
      <c r="FY205" s="181">
        <f>((CO205+CQ205)*Percapita/30*FY$4)+((CP205+CR205)*Cadeirante/30*FY$4)</f>
        <v>0</v>
      </c>
      <c r="FZ205" s="181">
        <f>((CS205+CU205)*Percapita/30*FZ$4)+((CT205+CV205)*Cadeirante/30*FZ$4)</f>
        <v>0</v>
      </c>
      <c r="GA205" s="181">
        <f>((CW205+CY205)*Percapita/30*GA$4)+((CX205+CZ205)*Cadeirante/30*GA$4)</f>
        <v>0</v>
      </c>
      <c r="GB205" s="181">
        <f>((DA205+DC205)*Percapita/30*GB$4)+((DB205+DD205)*Cadeirante/30*GB$4)</f>
        <v>0</v>
      </c>
      <c r="GC205" s="181">
        <f>((DE205+DG205)*Percapita/30*GC$4)+((DF205+DH205)*Cadeirante/30*GC$4)</f>
        <v>0</v>
      </c>
      <c r="GD205" s="181">
        <f>((DI205+DK205)*Percapita/30*GD$4)+((DJ205+DL205)*Cadeirante/30*GD$4)</f>
        <v>0</v>
      </c>
      <c r="GE205" s="181">
        <f>((DM205+DO205)*Percapita/30*GE$4)+((DN205+DP205)*Cadeirante/30*GE$4)</f>
        <v>0</v>
      </c>
      <c r="GF205" s="181">
        <f>((DQ205+DS205)*Percapita/30*GF$4)+((DR205+DT205)*Cadeirante/30*GF$4)</f>
        <v>0</v>
      </c>
      <c r="GG205" s="181">
        <f>((DU205+DW205)*Percapita/30*GG$4)+((DV205+DX205)*Cadeirante/30*GG$4)</f>
        <v>0</v>
      </c>
      <c r="GH205" s="181">
        <f>((DY205+EA205)*Percapita/30*GH$4)+((DZ205+EB205)*Cadeirante/30*GH$4)</f>
        <v>0</v>
      </c>
      <c r="GI205" s="181">
        <f>((EC205+EE205)*Percapita/30*GI$4)+((ED205+EF205)*Cadeirante/30*GI$4)</f>
        <v>0</v>
      </c>
      <c r="GJ205" s="181">
        <f>((EG205+EI205)*Percapita)+((EH205+EJ205)*Cadeirante)</f>
        <v>0</v>
      </c>
      <c r="GK205" s="258"/>
      <c r="GL205" s="103">
        <f t="shared" si="248"/>
        <v>0</v>
      </c>
      <c r="GM205" s="124"/>
      <c r="GN205" s="182"/>
      <c r="GO205" s="182"/>
      <c r="GP205" s="182"/>
      <c r="GQ205" s="182"/>
      <c r="GR205" s="182"/>
      <c r="GS205" s="182"/>
      <c r="GT205" s="182"/>
      <c r="GU205" s="182"/>
      <c r="GV205" s="182"/>
      <c r="GW205" s="182"/>
      <c r="GX205" s="182"/>
      <c r="GY205" s="182"/>
      <c r="GZ205" s="182"/>
      <c r="HA205" s="182"/>
      <c r="HB205" s="182"/>
      <c r="HC205" s="182"/>
      <c r="HD205" s="182"/>
      <c r="HE205" s="182"/>
      <c r="HF205" s="182"/>
      <c r="HG205" s="182"/>
      <c r="HH205" s="182"/>
      <c r="HI205" s="182"/>
      <c r="HJ205" s="182"/>
      <c r="HK205" s="182"/>
      <c r="HL205" s="182"/>
      <c r="HM205" s="182"/>
      <c r="HN205" s="182"/>
      <c r="HO205" s="182"/>
      <c r="HP205" s="259"/>
      <c r="HQ205" s="64"/>
      <c r="HW205" s="257"/>
      <c r="HY205" s="280">
        <f t="shared" si="238"/>
        <v>0</v>
      </c>
      <c r="HZ205" s="280">
        <f t="shared" si="239"/>
        <v>0</v>
      </c>
      <c r="IA205" s="280">
        <f t="shared" si="240"/>
        <v>0</v>
      </c>
    </row>
    <row r="206" spans="1:237" s="106" customFormat="1" ht="22.5" customHeight="1" x14ac:dyDescent="0.25">
      <c r="A206" t="s">
        <v>3355</v>
      </c>
      <c r="B206" s="522" t="s">
        <v>3356</v>
      </c>
      <c r="C206" s="523">
        <v>2</v>
      </c>
      <c r="D206" s="524" t="s">
        <v>3357</v>
      </c>
      <c r="E206" s="524" t="s">
        <v>3358</v>
      </c>
      <c r="F206" s="525" t="s">
        <v>3181</v>
      </c>
      <c r="G206" s="525" t="s">
        <v>3182</v>
      </c>
      <c r="H206" s="350" t="s">
        <v>2844</v>
      </c>
      <c r="I206" s="351" t="s">
        <v>2844</v>
      </c>
      <c r="J206" s="409" t="s">
        <v>3188</v>
      </c>
      <c r="K206" s="410" t="s">
        <v>3184</v>
      </c>
      <c r="L206" s="329">
        <f>CONTINUA!BV206</f>
        <v>0</v>
      </c>
      <c r="M206" s="329">
        <f>CONTINUA!BW206</f>
        <v>0</v>
      </c>
      <c r="N206" s="895"/>
      <c r="O206" s="896" t="s">
        <v>3444</v>
      </c>
      <c r="P206" s="897">
        <v>0</v>
      </c>
      <c r="Q206" s="400"/>
      <c r="R206" s="401"/>
      <c r="S206" s="400"/>
      <c r="T206" s="401"/>
      <c r="U206" s="400"/>
      <c r="V206" s="401"/>
      <c r="W206" s="400"/>
      <c r="X206" s="401"/>
      <c r="Y206" s="400"/>
      <c r="Z206" s="401"/>
      <c r="AA206" s="400"/>
      <c r="AB206" s="401"/>
      <c r="AC206" s="400"/>
      <c r="AD206" s="401"/>
      <c r="AE206" s="400"/>
      <c r="AF206" s="401"/>
      <c r="AG206" s="400"/>
      <c r="AH206" s="401"/>
      <c r="AI206" s="400"/>
      <c r="AJ206" s="401"/>
      <c r="AK206" s="400"/>
      <c r="AL206" s="401"/>
      <c r="AM206" s="400"/>
      <c r="AN206" s="401"/>
      <c r="AO206" s="400"/>
      <c r="AP206" s="401"/>
      <c r="AQ206" s="400"/>
      <c r="AR206" s="401"/>
      <c r="AS206" s="400"/>
      <c r="AT206" s="401"/>
      <c r="AU206" s="400"/>
      <c r="AV206" s="401"/>
      <c r="AW206" s="400"/>
      <c r="AX206" s="401"/>
      <c r="AY206" s="400"/>
      <c r="AZ206" s="401"/>
      <c r="BA206" s="400"/>
      <c r="BB206" s="401"/>
      <c r="BC206" s="400"/>
      <c r="BD206" s="401"/>
      <c r="BE206" s="400"/>
      <c r="BF206" s="401"/>
      <c r="BG206" s="400"/>
      <c r="BH206" s="401"/>
      <c r="BI206" s="400"/>
      <c r="BJ206" s="401"/>
      <c r="BK206" s="400"/>
      <c r="BL206" s="401"/>
      <c r="BM206" s="400"/>
      <c r="BN206" s="401"/>
      <c r="BO206" s="400"/>
      <c r="BP206" s="401"/>
      <c r="BQ206" s="400"/>
      <c r="BR206" s="401"/>
      <c r="BS206" s="400"/>
      <c r="BT206" s="401"/>
      <c r="BU206" s="400"/>
      <c r="BV206" s="401"/>
      <c r="BW206" s="400"/>
      <c r="BX206" s="401"/>
      <c r="BY206" s="400"/>
      <c r="BZ206" s="401"/>
      <c r="CA206" s="400"/>
      <c r="CB206" s="401"/>
      <c r="CC206" s="400"/>
      <c r="CD206" s="401"/>
      <c r="CE206" s="400"/>
      <c r="CF206" s="401"/>
      <c r="CG206" s="400"/>
      <c r="CH206" s="401"/>
      <c r="CI206" s="400"/>
      <c r="CJ206" s="401"/>
      <c r="CK206" s="400"/>
      <c r="CL206" s="401"/>
      <c r="CM206" s="400"/>
      <c r="CN206" s="401"/>
      <c r="CO206" s="400"/>
      <c r="CP206" s="401"/>
      <c r="CQ206" s="400"/>
      <c r="CR206" s="401"/>
      <c r="CS206" s="400"/>
      <c r="CT206" s="401"/>
      <c r="CU206" s="400"/>
      <c r="CV206" s="401"/>
      <c r="CW206" s="400"/>
      <c r="CX206" s="401"/>
      <c r="CY206" s="400"/>
      <c r="CZ206" s="401"/>
      <c r="DA206" s="400"/>
      <c r="DB206" s="401"/>
      <c r="DC206" s="400"/>
      <c r="DD206" s="401"/>
      <c r="DE206" s="400"/>
      <c r="DF206" s="401"/>
      <c r="DG206" s="400"/>
      <c r="DH206" s="401"/>
      <c r="DI206" s="400"/>
      <c r="DJ206" s="401"/>
      <c r="DK206" s="400"/>
      <c r="DL206" s="401"/>
      <c r="DM206" s="400"/>
      <c r="DN206" s="401"/>
      <c r="DO206" s="400"/>
      <c r="DP206" s="401"/>
      <c r="DQ206" s="400"/>
      <c r="DR206" s="401"/>
      <c r="DS206" s="400"/>
      <c r="DT206" s="401"/>
      <c r="DU206" s="400"/>
      <c r="DV206" s="401"/>
      <c r="DW206" s="400"/>
      <c r="DX206" s="401"/>
      <c r="DY206" s="400"/>
      <c r="DZ206" s="401"/>
      <c r="EA206" s="400"/>
      <c r="EB206" s="401"/>
      <c r="EC206" s="400"/>
      <c r="ED206" s="401"/>
      <c r="EE206" s="400"/>
      <c r="EF206" s="401"/>
      <c r="EG206" s="400"/>
      <c r="EH206" s="401"/>
      <c r="EI206" s="400"/>
      <c r="EJ206" s="447"/>
      <c r="EK206" s="510"/>
      <c r="EL206" s="513" t="s">
        <v>3190</v>
      </c>
      <c r="EM206" s="520">
        <v>282.50200000000001</v>
      </c>
      <c r="EN206" s="520"/>
      <c r="EO206" s="520"/>
      <c r="EP206" s="171">
        <f t="shared" si="241"/>
        <v>0</v>
      </c>
      <c r="EQ206" s="171">
        <f t="shared" si="242"/>
        <v>0</v>
      </c>
      <c r="ER206" s="171">
        <f t="shared" si="243"/>
        <v>0</v>
      </c>
      <c r="ES206" s="171">
        <f t="shared" si="244"/>
        <v>0</v>
      </c>
      <c r="ET206" s="171">
        <f t="shared" si="245"/>
        <v>0</v>
      </c>
      <c r="EU206" s="171">
        <f t="shared" si="246"/>
        <v>0</v>
      </c>
      <c r="EV206" s="172">
        <f t="shared" si="247"/>
        <v>0</v>
      </c>
      <c r="EW206" s="367">
        <f>IF(C206=4,IF(MAX(Q206:EJ208)&gt;0,(Especiall/30*(IF(($G206-$F206)=($G$5-$F$5),30,IF(DAY($G206)=31,($G206-$F206),($G206-$F206)+1)))),0),0)</f>
        <v>0</v>
      </c>
      <c r="EX206" s="248">
        <f t="shared" ref="EX206:EX209" si="249">FF206</f>
        <v>19284.419999999998</v>
      </c>
      <c r="EY206" s="174">
        <f>(L206*regular)+(M206*Cadeirantee)</f>
        <v>0</v>
      </c>
      <c r="EZ206" s="249">
        <f>SUMIF(FG206:GJ206,"&gt;0")</f>
        <v>0</v>
      </c>
      <c r="FA206" s="249">
        <f>SUMIF(FG206:GJ206,"&lt;0")+SUMIF(GN206:HP206,"&lt;0")</f>
        <v>-179.774</v>
      </c>
      <c r="FB206" s="174">
        <v>0</v>
      </c>
      <c r="FC206" s="175">
        <f>N206*km*'VALORES TABELA'!$B$13</f>
        <v>0</v>
      </c>
      <c r="FD206" s="250">
        <f>GL206</f>
        <v>0</v>
      </c>
      <c r="FE206" s="176">
        <f>(EW206+EW207+EW208+EW209+EX206+EX207+EX208+EX209+EY206+EY207+EY208+EY209+EY210+EZ206+EZ207+EZ208+EZ209+FA206+FA207+FA208+FA209+FC206+FC207+FC208+FC209+HY206-HZ206-IA206+FD206+FD207+FD208+FD209+FB210)</f>
        <v>19387.147999999997</v>
      </c>
      <c r="FF206" s="177">
        <f>IF(C206=4,SUM(Q206+Q207+Q208+S206+S207+S208)*Percapita/30*FF$4+(R206+R207+R208+T206+T207+T208)*Cadeirante/30*FF$4,IF(C206=3,IF(Q209+S209=10,Fixo/30*FF$4+(Q206+Q207+Q208+S206+S207+S208)*Percapita/30*FF$4+(R209+T209)*Cadeirante/30*FF$4,IF(Q209+S209&lt;=9,(Q209+S209)*Crechee/30*FF$4)+(R209+T209)*Cadeirante/30*FF$4+(Q206+Q207+Q208+S206+S207+S208)*Percapita/30*FF$4)+IF(Q209+S209&gt;=11,Fixo/30*FF$4+(Q209+S209-10)*Crechee/30*FF$4,0),IF(C206=2,IF(R206+R207+R208+R209+T206+T207+T208+T209=1,Cadeirante/30*FF$4,IF(R206+R207+R208+R209+T206+T207+T208+T209=2,Fixo/30*FF$4,IF(R206+R207+R208+R209+T206+T207+T208+T209&gt;2,Fixo/30*FF$4+(R206+R207+R208+R209+T206+T207+T208+T209-2)*Cadeirante/30*FF$4)))+(Q206+Q207+Q208+S206+S207+S208)*Percapita/30*FF$4+(Q209+S209)*Crechee/30*FF$4,IF(C206=1,IF(Q206+Q207+Q208+R206+R207+R208+S206+S207+S208+T206+T207+T208&lt;=15,(Q206+Q207+Q208+S206+S207+S208)*Percapita/30*FF$4,IF(Q206+Q207+Q208+R206+R207+R208+S206+S207+S208+T206+T207+T208&gt;=16,Fixo/30*FF$4+(Q206+Q207+Q208+R206+R207+R208+S206+S207+S208+T206+T207-16)*Percapita/30*FF$4))))))</f>
        <v>19284.419999999998</v>
      </c>
      <c r="FG206" s="177">
        <f>IF(C206=4,SUM(U206+U207+U208+W206+W207+W208)*Percapita/30*FG$4+(V206+V207+V208+X206+X207+X208)*Cadeirante/30*FG$4,IF(C206=3,IF(U209+W209=10,Fixo/30*FG$4+(U206+U207+U208+W206+W207+W208)*Percapita/30*FG$4+(V209+X209)*Cadeirante/30*FG$4,IF(U209+W209&lt;=9,(U209+W209)*Crechee/30*FG$4)+(V209+X209)*Cadeirante/30*FG$4+(U206+U207+U208+W206+W207+W208)*Percapita/30*FG$4)+IF(U209+W209&gt;=11,Fixo/30*FG$4+(U209+W209-10)*Crechee/30*FG$4,0),IF(C206=2,IF(V206+V207+V208+V209+X206+X207+X208+X209=1,Cadeirante/30*FG$4,IF(V206+V207+V208+V209+X206+X207+X208+X209=2,Fixo/30*FG$4,IF(V206+V207+V208+V209+X206+X207+X208+X209&gt;2,Fixo/30*FG$4+(V206+V207+V208+V209+X206+X207+X208+X209-2)*Cadeirante/30*FG$4)))+(U206+U207+U208+W206+W207+W208)*Percapita/30*FG$4+(U209+W209)*Crechee/30*FG$4,IF(C206=1,IF(U206+U207+U208+V206+V207+V208+W206+W207+W208+X206+X207+X208&lt;=15,(U206+U207+U208+W206+W207+W208)*Percapita/30*FG$4,IF(U206+U207+U208+V206+V207+V208+W206+W207+W208+X206+X207+X208&gt;=16,Fixo/30*FG$4+(U206+U207+U208+V206+V207+V208+W206+W207+W208+X206+X207-16)*Percapita/30*FG$4))))))</f>
        <v>0</v>
      </c>
      <c r="FH206" s="177">
        <f>IF(C206=4,SUM(Y206+Y207+Y208+AA206+AA207+AA208)*Percapita/30*FH$4+(Z206+Z207+Z208+AB206+AB207+AB208)*Cadeirante/30*FH$4,IF(C206=3,IF(Y209+AA209=10,Fixo/30*FH$4+(Y206+Y207+Y208+AA206+AA207+AA208)*Percapita/30*FH$4+(Z209+AB209)*Cadeirante/30*FH$4,IF(Y209+AA209&lt;=9,(Y209+AA209)*Crechee/30*FH$4)+(Z209+AB209)*Cadeirante/30*FH$4+(Y206+Y207+Y208+AA206+AA207+AA208)*Percapita/30*FH$4)+IF(Y209+AA209&gt;=11,Fixo/30*FH$4+(Y209+AA209-10)*Crechee/30*FH$4,0),IF(C206=2,IF(Z206+Z207+Z208+Z209+AB206+AB207+AB208+AB209=1,Cadeirante/30*FH$4,IF(Z206+Z207+Z208+Z209+AB206+AB207+AB208+AB209=2,Fixo/30*FH$4,IF(Z206+Z207+Z208+Z209+AB206+AB207+AB208+AB209&gt;2,Fixo/30*FH$4+(Z206+Z207+Z208+Z209+AB206+AB207+AB208+AB209-2)*Cadeirante/30*FH$4)))+(Y206+Y207+Y208+AA206+AA207+AA208)*Percapita/30*FH$4+(Y209+AA209)*Crechee/30*FH$4,IF(C206=1,IF(Y206+Y207+Y208+Z206+Z207+Z208+AA206+AA207+AA208+AB206+AB207+AB208&lt;=15,(Y206+Y207+Y208+AA206+AA207+AA208)*Percapita/30*FH$4,IF(Y206+Y207+Y208+Z206+Z207+Z208+AA206+AA207+AA208+AB206+AB207+AB208&gt;=16,Fixo/30*FH$4+(Y206+Y207+Y208+Z206+Z207+Z208+AA206+AA207+AA208+AB206+AB207-16)*Percapita/30*FH$4))))))</f>
        <v>0</v>
      </c>
      <c r="FI206" s="177">
        <f>IF(C206=4,SUM(AC206+AC207+AC208+AE206+AE207+AE208)*Percapita/30*FI$4+(AD206+AD207+AD208+AF206+AF207+AF208)*Cadeirante/30*FI$4,IF(C206=3,IF(AC209+AE209=10,Fixo/30*FI$4+(AC206+AC207+AC208+AE206+AE207+AE208)*Percapita/30*FI$4+(AD209+AF209)*Cadeirante/30*FI$4,IF(AC209+AE209&lt;=9,(AC209+AE209)*Crechee/30*FI$4)+(AD209+AF209)*Cadeirante/30*FI$4+(AC206+AC207+AC208+AE206+AE207+AE208)*Percapita/30*FI$4)+IF(AC209+AE209&gt;=11,Fixo/30*FI$4+(AC209+AE209-10)*Crechee/30*FI$4,0),IF(C206=2,IF(AD206+AD207+AD208+AD209+AF206+AF207+AF208+AF209=1,Cadeirante/30*FI$4,IF(AD206+AD207+AD208+AD209+AF206+AF207+AF208+AF209=2,Fixo/30*FI$4,IF(AD206+AD207+AD208+AD209+AF206+AF207+AF208+AF209&gt;2,Fixo/30*FI$4+(AD206+AD207+AD208+AD209+AF206+AF207+AF208+AF209-2)*Cadeirante/30*FI$4)))+(AC206+AC207+AC208+AE206+AE207+AE208)*Percapita/30*FI$4+(AC209+AE209)*Crechee/30*FI$4,IF(C206=1,IF(AC206+AC207+AC208+AD206+AD207+AD208+AE206+AE207+AE208+AF206+AF207+AF208&lt;=15,(AC206+AC207+AC208+AE206+AE207+AE208)*Percapita/30*FI$4,IF(AC206+AC207+AC208+AD206+AD207+AD208+AE206+AE207+AE208+AF206+AF207+AF208&gt;=16,Fixo/30*FI$4+(AC206+AC207+AC208+AD206+AD207+AD208+AE206+AE207+AE208+AF206+AF207-16)*Percapita/30*FI$4))))))</f>
        <v>0</v>
      </c>
      <c r="FJ206" s="177">
        <f>IF(C206=4,SUM(AG206+AG207+AG208+AI206+AI207+AI208)*Percapita/30*FJ$4+(AH206+AH207+AH208+AJ206+AJ207+AJ208)*Cadeirante/30*FJ$4,IF(C206=3,IF(AG209+AI209=10,Fixo/30*FJ$4+(AG206+AG207+AG208+AI206+AI207+AI208)*Percapita/30*FJ$4+(AH209+AJ209)*Cadeirante/30*FJ$4,IF(AG209+AI209&lt;=9,(AG209+AI209)*Crechee/30*FJ$4)+(AH209+AJ209)*Cadeirante/30*FJ$4+(AG206+AG207+AG208+AI206+AI207+AI208)*Percapita/30*FJ$4)+IF(AG209+AI209&gt;=11,Fixo/30*FJ$4+(AG209+AI209-10)*Crechee/30*FJ$4,0),IF(C206=2,IF(AH206+AH207+AH208+AH209+AJ206+AJ207+AJ208+AJ209=1,Cadeirante/30*FJ$4,IF(AH206+AH207+AH208+AH209+AJ206+AJ207+AJ208+AJ209=2,Fixo/30*FJ$4,IF(AH206+AH207+AH208+AH209+AJ206+AJ207+AJ208+AJ209&gt;2,Fixo/30*FJ$4+(AH206+AH207+AH208+AH209+AJ206+AJ207+AJ208+AJ209-2)*Cadeirante/30*FJ$4)))+(AG206+AG207+AG208+AI206+AI207+AI208)*Percapita/30*FJ$4+(AG209+AI209)*Crechee/30*FJ$4,IF(C206=1,IF(AG206+AG207+AG208+AH206+AH207+AH208+AI206+AI207+AI208+AJ206+AJ207+AJ208&lt;=15,(AG206+AG207+AG208+AI206+AI207+AI208)*Percapita/30*FJ$4,IF(AG206+AG207+AG208+AH206+AH207+AH208+AI206+AI207+AI208+AJ206+AJ207+AJ208&gt;=16,Fixo/30*FJ$4+(AG206+AG207+AG208+AH206+AH207+AH208+AI206+AI207+AI208+AJ206+AJ207-16)*Percapita/30*FJ$4))))))</f>
        <v>0</v>
      </c>
      <c r="FK206" s="177">
        <f>IF(C206=4,SUM(AK206+AK207+AK208+AM206+AM207+AM208)*Percapita/30*FK$4+(AL206+AL207+AL208+AN206+AN207+AN208)*Cadeirante/30*FK$4,IF(C206=3,IF(AK209+AM209=10,Fixo/30*FK$4+(AK206+AK207+AK208+AM206+AM207+AM208)*Percapita/30*FK$4+(AL209+AN209)*Cadeirante/30*FK$4,IF(AK209+AM209&lt;=9,(AK209+AM209)*Crechee/30*FK$4)+(AL209+AN209)*Cadeirante/30*FK$4+(AK206+AK207+AK208+AM206+AM207+AM208)*Percapita/30*FK$4)+IF(AK209+AM209&gt;=11,Fixo/30*FK$4+(AK209+AM209-10)*Crechee/30*FK$4,0),IF(C206=2,IF(AL206+AL207+AL208+AL209+AN206+AN207+AN208+AN209=1,Cadeirante/30*FK$4,IF(AL206+AL207+AL208+AL209+AN206+AN207+AN208+AN209=2,Fixo/30*FK$4,IF(AL206+AL207+AL208+AL209+AN206+AN207+AN208+AN209&gt;2,Fixo/30*FK$4+(AL206+AL207+AL208+AL209+AN206+AN207+AN208+AN209-2)*Cadeirante/30*FK$4)))+(AK206+AK207+AK208+AM206+AM207+AM208)*Percapita/30*FK$4+(AK209+AM209)*Crechee/30*FK$4,IF(C206=1,IF(AK206+AK207+AK208+AL206+AL207+AL208+AM206+AM207+AM208+AN206+AN207+AN208&lt;=15,(AK206+AK207+AK208+AM206+AM207+AM208)*Percapita/30*FK$4,IF(AK206+AK207+AK208+AL206+AL207+AL208+AM206+AM207+AM208+AN206+AN207+AN208&gt;=16,Fixo/30*FK$4+(AK206+AK207+AK208+AL206+AL207+AL208+AM206+AM207+AM208+AN206+AN207-16)*Percapita/30*FK$4))))))</f>
        <v>0</v>
      </c>
      <c r="FL206" s="177">
        <f>IF(C206=4,SUM(AO206+AO207+AO208+AQ206+AQ207+AQ208)*Percapita/30*FL$4+(AP206+AP207+AP208+AR206+AR207+AR208)*Cadeirante/30*FL$4,IF(C206=3,IF(AO209+AQ209=10,Fixo/30*FL$4+(AO206+AO207+AO208+AQ206+AQ207+AQ208)*Percapita/30*FL$4+(AP209+AR209)*Cadeirante/30*FL$4,IF(AO209+AQ209&lt;=9,(AO209+AQ209)*Crechee/30*FL$4)+(AP209+AR209)*Cadeirante/30*FL$4+(AO206+AO207+AO208+AQ206+AQ207+AQ208)*Percapita/30*FL$4)+IF(AO209+AQ209&gt;=11,Fixo/30*FL$4+(AO209+AQ209-10)*Crechee/30*FL$4,0),IF(C206=2,IF(AP206+AP207+AP208+AP209+AR206+AR207+AR208+AR209=1,Cadeirante/30*FL$4,IF(AP206+AP207+AP208+AP209+AR206+AR207+AR208+AR209=2,Fixo/30*FL$4,IF(AP206+AP207+AP208+AP209+AR206+AR207+AR208+AR209&gt;2,Fixo/30*FL$4+(AP206+AP207+AP208+AP209+AR206+AR207+AR208+AR209-2)*Cadeirante/30*FL$4)))+(AO206+AO207+AO208+AQ206+AQ207+AQ208)*Percapita/30*FL$4+(AO209+AQ209)*Crechee/30*FL$4,IF(C206=1,IF(AO206+AO207+AO208+AP206+AP207+AP208+AQ206+AQ207+AQ208+AR206+AR207+AR208&lt;=15,(AO206+AO207+AO208+AQ206+AQ207+AQ208)*Percapita/30*FL$4,IF(AO206+AO207+AO208+AP206+AP207+AP208+AQ206+AQ207+AQ208+AR206+AR207+AR208&gt;=16,Fixo/30*FL$4+(AO206+AO207+AO208+AP206+AP207+AP208+AQ206+AQ207+AQ208+AR206+AR207-16)*Percapita/30*FL$4))))))</f>
        <v>0</v>
      </c>
      <c r="FM206" s="177">
        <f>IF(C206=4,SUM(AS206+AS207+AS208+AU206+AU207+AU208)*Percapita/30*FM$4+(AT206+AT207+AT208+AV206+AV207+AV208)*Cadeirante/30*FM$4,IF(C206=3,IF(AS209+AU209=10,Fixo/30*FM$4+(AS206+AS207+AS208+AU206+AU207+AU208)*Percapita/30*FM$4+(AT209+AV209)*Cadeirante/30*FM$4,IF(AS209+AU209&lt;=9,(AS209+AU209)*Crechee/30*FM$4)+(AT209+AV209)*Cadeirante/30*FM$4+(AS206+AS207+AS208+AU206+AU207+AU208)*Percapita/30*FM$4)+IF(AS209+AU209&gt;=11,Fixo/30*FM$4+(AS209+AU209-10)*Crechee/30*FM$4,0),IF(C206=2,IF(AT206+AT207+AT208+AT209+AV206+AV207+AV208+AV209=1,Cadeirante/30*FM$4,IF(AT206+AT207+AT208+AT209+AV206+AV207+AV208+AV209=2,Fixo/30*FM$4,IF(AT206+AT207+AT208+AT209+AV206+AV207+AV208+AV209&gt;2,Fixo/30*FM$4+(AT206+AT207+AT208+AT209+AV206+AV207+AV208+AV209-2)*Cadeirante/30*FM$4)))+(AS206+AS207+AS208+AU206+AU207+AU208)*Percapita/30*FM$4+(AS209+AU209)*Crechee/30*FM$4,IF(C206=1,IF(AS206+AS207+AS208+AT206+AT207+AT208+AU206+AU207+AU208+AV206+AV207+AV208&lt;=15,(AS206+AS207+AS208+AU206+AU207+AU208)*Percapita/30*FM$4,IF(AS206+AS207+AS208+AT206+AT207+AT208+AU206+AU207+AU208+AV206+AV207+AV208&gt;=16,Fixo/30*FM$4+(AS206+AS207+AS208+AT206+AT207+AT208+AU206+AU207+AU208+AV206+AV207-16)*Percapita/30*FM$4))))))</f>
        <v>0</v>
      </c>
      <c r="FN206" s="177">
        <f>IF(C206=4,SUM(AW206+AW207+AW208+AY206+AY207+AY208)*Percapita/30*FN$4+(AX206+AX207+AX208+AZ206+AZ207+AZ208)*Cadeirante/30*FN$4,IF(C206=3,IF(AW209+AY209=10,Fixo/30*FN$4+(AW206+AW207+AW208+AY206+AY207+AY208)*Percapita/30*FN$4+(AX209+AZ209)*Cadeirante/30*FN$4,IF(AW209+AY209&lt;=9,(AW209+AY209)*Crechee/30*FN$4)+(AX209+AZ209)*Cadeirante/30*FN$4+(AW206+AW207+AW208+AY206+AY207+AY208)*Percapita/30*FN$4)+IF(AW209+AY209&gt;=11,Fixo/30*FN$4+(AW209+AY209-10)*Crechee/30*FN$4,0),IF(C206=2,IF(AX206+AX207+AX208+AX209+AZ206+AZ207+AZ208+AZ209=1,Cadeirante/30*FN$4,IF(AX206+AX207+AX208+AX209+AZ206+AZ207+AZ208+AZ209=2,Fixo/30*FN$4,IF(AX206+AX207+AX208+AX209+AZ206+AZ207+AZ208+AZ209&gt;2,Fixo/30*FN$4+(AX206+AX207+AX208+AX209+AZ206+AZ207+AZ208+AZ209-2)*Cadeirante/30*FN$4)))+(AW206+AW207+AW208+AY206+AY207+AY208)*Percapita/30*FN$4+(AW209+AY209)*Crechee/30*FN$4,IF(C206=1,IF(AW206+AW207+AW208+AX206+AX207+AX208+AY206+AY207+AY208+AZ206+AZ207+AZ208&lt;=15,(AW206+AW207+AW208+AY206+AY207+AY208)*Percapita/30*FN$4,IF(AW206+AW207+AW208+AX206+AX207+AX208+AY206+AY207+AY208+AZ206+AZ207+AZ208&gt;=16,Fixo/30*FN$4+(AW206+AW207+AW208+AX206+AX207+AX208+AY206+AY207+AY208+AZ206+AZ207-16)*Percapita/30*FN$4))))))</f>
        <v>0</v>
      </c>
      <c r="FO206" s="177">
        <f>IF(C206=4,SUM(BA206+BA207+BA208+BC206+BC207+BC208)*Percapita/30*FO$4+(BB206+BB207+BB208+BD206+BD207+BD208)*Cadeirante/30*FO$4,IF(C206=3,IF(BA209+BC209=10,Fixo/30*FO$4+(BA206+BA207+BA208+BC206+BC207+BC208)*Percapita/30*FO$4+(BB209+BD209)*Cadeirante/30*FO$4,IF(BA209+BC209&lt;=9,(BA209+BC209)*Crechee/30*FO$4)+(BB209+BD209)*Cadeirante/30*FO$4+(BA206+BA207+BA208+BC206+BC207+BC208)*Percapita/30*FO$4)+IF(BA209+BC209&gt;=11,Fixo/30*FO$4+(BA209+BC209-10)*Crechee/30*FO$4,0),IF(C206=2,IF(BB206+BB207+BB208+BB209+BD206+BD207+BD208+BD209=1,Cadeirante/30*FO$4,IF(BB206+BB207+BB208+BB209+BD206+BD207+BD208+BD209=2,Fixo/30*FO$4,IF(BB206+BB207+BB208+BB209+BD206+BD207+BD208+BD209&gt;2,Fixo/30*FO$4+(BB206+BB207+BB208+BB209+BD206+BD207+BD208+BD209-2)*Cadeirante/30*FO$4)))+(BA206+BA207+BA208+BC206+BC207+BC208)*Percapita/30*FO$4+(BA209+BC209)*Crechee/30*FO$4,IF(C206=1,IF(BA206+BA207+BA208+BB206+BB207+BB208+BC206+BC207+BC208+BD206+BD207+BD208&lt;=15,(BA206+BA207+BA208+BC206+BC207+BC208)*Percapita/30*FO$4,IF(BA206+BA207+BA208+BB206+BB207+BB208+BC206+BC207+BC208+BD206+BD207+BD208&gt;=16,Fixo/30*FO$4+(BA206+BA207+BA208+BB206+BB207+BB208+BC206+BC207+BC208+BD206+BD207-16)*Percapita/30*FO$4))))))</f>
        <v>0</v>
      </c>
      <c r="FP206" s="177">
        <f>IF(C206=4,SUM(BE206+BE207+BE208+BG206+BG207+BG208)*Percapita/30*FP$4+(BF206+BF207+BF208+BH206+BH207+BH208)*Cadeirante/30*FP$4,IF(C206=3,IF(BE209+BG209=10,Fixo/30*FP$4+(BE206+BE207+BE208+BG206+BG207+BG208)*Percapita/30*FP$4+(BF209+BH209)*Cadeirante/30*FP$4,IF(BE209+BG209&lt;=9,(BE209+BG209)*Crechee/30*FP$4)+(BF209+BH209)*Cadeirante/30*FP$4+(BE206+BE207+BE208+BG206+BG207+BG208)*Percapita/30*FP$4)+IF(BE209+BG209&gt;=11,Fixo/30*FP$4+(BE209+BG209-10)*Crechee/30*FP$4,0),IF(C206=2,IF(BF206+BF207+BF208+BF209+BH206+BH207+BH208+BH209=1,Cadeirante/30*FP$4,IF(BF206+BF207+BF208+BF209+BH206+BH207+BH208+BH209=2,Fixo/30*FP$4,IF(BF206+BF207+BF208+BF209+BH206+BH207+BH208+BH209&gt;2,Fixo/30*FP$4+(BF206+BF207+BF208+BF209+BH206+BH207+BH208+BH209-2)*Cadeirante/30*FP$4)))+(BE206+BE207+BE208+BG206+BG207+BG208)*Percapita/30*FP$4+(BE209+BG209)*Crechee/30*FP$4,IF(C206=1,IF(BE206+BE207+BE208+BF206+BF207+BF208+BG206+BG207+BG208+BH206+BH207+BH208&lt;=15,(BE206+BE207+BE208+BG206+BG207+BG208)*Percapita/30*FP$4,IF(BE206+BE207+BE208+BF206+BF207+BF208+BG206+BG207+BG208+BH206+BH207+BH208&gt;=16,Fixo/30*FP$4+(BE206+BE207+BE208+BF206+BF207+BF208+BG206+BG207+BG208+BH206+BH207-16)*Percapita/30*FP$4))))))</f>
        <v>0</v>
      </c>
      <c r="FQ206" s="177">
        <f>IF(C206=4,SUM(BI206+BI207+BI208+BK206+BK207+BK208)*Percapita/30*FQ$4+(BJ206+BJ207+BJ208+BL206+BL207+BL208)*Cadeirante/30*FQ$4,IF(C206=3,IF(BI209+BK209=10,Fixo/30*FQ$4+(BI206+BI207+BI208+BK206+BK207+BK208)*Percapita/30*FQ$4+(BJ209+BL209)*Cadeirante/30*FQ$4,IF(BI209+BK209&lt;=9,(BI209+BK209)*Crechee/30*FQ$4)+(BJ209+BL209)*Cadeirante/30*FQ$4+(BI206+BI207+BI208+BK206+BK207+BK208)*Percapita/30*FQ$4)+IF(BI209+BK209&gt;=11,Fixo/30*FQ$4+(BI209+BK209-10)*Crechee/30*FQ$4,0),IF(C206=2,IF(BJ206+BJ207+BJ208+BJ209+BL206+BL207+BL208+BL209=1,Cadeirante/30*FQ$4,IF(BJ206+BJ207+BJ208+BJ209+BL206+BL207+BL208+BL209=2,Fixo/30*FQ$4,IF(BJ206+BJ207+BJ208+BJ209+BL206+BL207+BL208+BL209&gt;2,Fixo/30*FQ$4+(BJ206+BJ207+BJ208+BJ209+BL206+BL207+BL208+BL209-2)*Cadeirante/30*FQ$4)))+(BI206+BI207+BI208+BK206+BK207+BK208)*Percapita/30*FQ$4+(BI209+BK209)*Crechee/30*FQ$4,IF(C206=1,IF(BI206+BI207+BI208+BJ206+BJ207+BJ208+BK206+BK207+BK208+BL206+BL207+BL208&lt;=15,(BI206+BI207+BI208+BK206+BK207+BK208)*Percapita/30*FQ$4,IF(BI206+BI207+BI208+BJ206+BJ207+BJ208+BK206+BK207+BK208+BL206+BL207+BL208&gt;=16,Fixo/30*FQ$4+(BI206+BI207+BI208+BJ206+BJ207+BJ208+BK206+BK207+BK208+BL206+BL207-16)*Percapita/30*FQ$4))))))</f>
        <v>0</v>
      </c>
      <c r="FR206" s="177">
        <f>IF(C206=4,SUM(BM206+BM207+BM208+BO206+BO207+BO208)*Percapita/30*FR$4+(BN206+BN207+BN208+BP206+BP207+BP208)*Cadeirante/30*FR$4,IF(C206=3,IF(BM209+BO209=10,Fixo/30*FR$4+(BM206+BM207+BM208+BO206+BO207+BO208)*Percapita/30*FR$4+(BN209+BP209)*Cadeirante/30*FR$4,IF(BM209+BO209&lt;=9,(BM209+BO209)*Crechee/30*FR$4)+(BN209+BP209)*Cadeirante/30*FR$4+(BM206+BM207+BM208+BO206+BO207+BO208)*Percapita/30*FR$4)+IF(BM209+BO209&gt;=11,Fixo/30*FR$4+(BM209+BO209-10)*Crechee/30*FR$4,0),IF(C206=2,IF(BN206+BN207+BN208+BN209+BP206+BP207+BP208+BP209=1,Cadeirante/30*FR$4,IF(BN206+BN207+BN208+BN209+BP206+BP207+BP208+BP209=2,Fixo/30*FR$4,IF(BN206+BN207+BN208+BN209+BP206+BP207+BP208+BP209&gt;2,Fixo/30*FR$4+(BN206+BN207+BN208+BN209+BP206+BP207+BP208+BP209-2)*Cadeirante/30*FR$4)))+(BM206+BM207+BM208+BO206+BO207+BO208)*Percapita/30*FR$4+(BM209+BO209)*Crechee/30*FR$4,IF(C206=1,IF(BM206+BM207+BM208+BN206+BN207+BN208+BO206+BO207+BO208+BP206+BP207+BP208&lt;=15,(BM206+BM207+BM208+BO206+BO207+BO208)*Percapita/30*FR$4,IF(BM206+BM207+BM208+BN206+BN207+BN208+BO206+BO207+BO208+BP206+BP207+BP208&gt;=16,Fixo/30*FR$4+(BM206+BM207+BM208+BN206+BN207+BN208+BO206+BO207+BO208+BP206+BP207-16)*Percapita/30*FR$4))))))</f>
        <v>0</v>
      </c>
      <c r="FS206" s="177">
        <f>IF(C206=4,SUM(BQ206+BQ207+BQ208+BS206+BS207+BS208)*Percapita/30*FS$4+(BR206+BR207+BR208+BT206+BT207+BT208)*Cadeirante/30*FS$4,IF(C206=3,IF(BQ209+BS209=10,Fixo/30*FS$4+(BQ206+BQ207+BQ208+BS206+BS207+BS208)*Percapita/30*FS$4+(BR209+BT209)*Cadeirante/30*FS$4,IF(BQ209+BS209&lt;=9,(BQ209+BS209)*Crechee/30*FS$4)+(BR209+BT209)*Cadeirante/30*FS$4+(BQ206+BQ207+BQ208+BS206+BS207+BS208)*Percapita/30*FS$4)+IF(BQ209+BS209&gt;=11,Fixo/30*FS$4+(BQ209+BS209-10)*Crechee/30*FS$4,0),IF(C206=2,IF(BR206+BR207+BR208+BR209+BT206+BT207+BT208+BT209=1,Cadeirante/30*FS$4,IF(BR206+BR207+BR208+BR209+BT206+BT207+BT208+BT209=2,Fixo/30*FS$4,IF(BR206+BR207+BR208+BR209+BT206+BT207+BT208+BT209&gt;2,Fixo/30*FS$4+(BR206+BR207+BR208+BR209+BT206+BT207+BT208+BT209-2)*Cadeirante/30*FS$4)))+(BQ206+BQ207+BQ208+BS206+BS207+BS208)*Percapita/30*FS$4+(BQ209+BS209)*Crechee/30*FS$4,IF(C206=1,IF(BQ206+BQ207+BQ208+BR206+BR207+BR208+BS206+BS207+BS208+BT206+BT207+BT208&lt;=15,(BQ206+BQ207+BQ208+BS206+BS207+BS208)*Percapita/30*FS$4,IF(BQ206+BQ207+BQ208+BR206+BR207+BR208+BS206+BS207+BS208+BT206+BT207+BT208&gt;=16,Fixo/30*FS$4+(BQ206+BQ207+BQ208+BR206+BR207+BR208+BS206+BS207+BS208+BT206+BT207-16)*Percapita/30*FS$4))))))</f>
        <v>0</v>
      </c>
      <c r="FT206" s="177">
        <f>IF(C206=4,SUM(BU206+BU207+BU208+BW206+BW207+BW208)*Percapita/30*FT$4+(BV206+BV207+BV208+BX206+BX207+BX208)*Cadeirante/30*FT$4,IF(C206=3,IF(BU209+BW209=10,Fixo/30*FT$4+(BU206+BU207+BU208+BW206+BW207+BW208)*Percapita/30*FT$4+(BV209+BX209)*Cadeirante/30*FT$4,IF(BU209+BW209&lt;=9,(BU209+BW209)*Crechee/30*FT$4)+(BV209+BX209)*Cadeirante/30*FT$4+(BU206+BU207+BU208+BW206+BW207+BW208)*Percapita/30*FT$4)+IF(BU209+BW209&gt;=11,Fixo/30*FT$4+(BU209+BW209-10)*Crechee/30*FT$4,0),IF(C206=2,IF(BV206+BV207+BV208+BV209+BX206+BX207+BX208+BX209=1,Cadeirante/30*FT$4,IF(BV206+BV207+BV208+BV209+BX206+BX207+BX208+BX209=2,Fixo/30*FT$4,IF(BV206+BV207+BV208+BV209+BX206+BX207+BX208+BX209&gt;2,Fixo/30*FT$4+(BV206+BV207+BV208+BV209+BX206+BX207+BX208+BX209-2)*Cadeirante/30*FT$4)))+(BU206+BU207+BU208+BW206+BW207+BW208)*Percapita/30*FT$4+(BU209+BW209)*Crechee/30*FT$4,IF(C206=1,IF(BU206+BU207+BU208+BV206+BV207+BV208+BW206+BW207+BW208+BX206+BX207+BX208&lt;=15,(BU206+BU207+BU208+BW206+BW207+BW208)*Percapita/30*FT$4,IF(BU206+BU207+BU208+BV206+BV207+BV208+BW206+BW207+BW208+BX206+BX207+BX208&gt;=16,Fixo/30*FT$4+(BU206+BU207+BU208+BV206+BV207+BV208+BW206+BW207+BW208+BX206+BX207-16)*Percapita/30*FT$4))))))</f>
        <v>0</v>
      </c>
      <c r="FU206" s="177">
        <f>IF(C206=4,SUM(BY206+BY207+BY208+CA206+CA207+CA208)*Percapita/30*FU$4+(BZ206+BZ207+BZ208+CB206+CB207+CB208)*Cadeirante/30*FU$4,IF(C206=3,IF(BY209+CA209=10,Fixo/30*FU$4+(BY206+BY207+BY208+CA206+CA207+CA208)*Percapita/30*FU$4+(BZ209+CB209)*Cadeirante/30*FU$4,IF(BY209+CA209&lt;=9,(BY209+CA209)*Crechee/30*FU$4)+(BZ209+CB209)*Cadeirante/30*FU$4+(BY206+BY207+BY208+CA206+CA207+CA208)*Percapita/30*FU$4)+IF(BY209+CA209&gt;=11,Fixo/30*FU$4+(BY209+CA209-10)*Crechee/30*FU$4,0),IF(C206=2,IF(BZ206+BZ207+BZ208+BZ209+CB206+CB207+CB208+CB209=1,Cadeirante/30*FU$4,IF(BZ206+BZ207+BZ208+BZ209+CB206+CB207+CB208+CB209=2,Fixo/30*FU$4,IF(BZ206+BZ207+BZ208+BZ209+CB206+CB207+CB208+CB209&gt;2,Fixo/30*FU$4+(BZ206+BZ207+BZ208+BZ209+CB206+CB207+CB208+CB209-2)*Cadeirante/30*FU$4)))+(BY206+BY207+BY208+CA206+CA207+CA208)*Percapita/30*FU$4+(BY209+CA209)*Crechee/30*FU$4,IF(C206=1,IF(BY206+BY207+BY208+BZ206+BZ207+BZ208+CA206+CA207+CA208+CB206+CB207+CB208&lt;=15,(BY206+BY207+BY208+CA206+CA207+CA208)*Percapita/30*FU$4,IF(BY206+BY207+BY208+BZ206+BZ207+BZ208+CA206+CA207+CA208+CB206+CB207+CB208&gt;=16,Fixo/30*FU$4+(BY206+BY207+BY208+BZ206+BZ207+BZ208+CA206+CA207+CA208+CB206+CB207-16)*Percapita/30*FU$4))))))</f>
        <v>0</v>
      </c>
      <c r="FV206" s="177">
        <f>IF(C206=4,SUM(CC206+CC207+CC208+CE206+CE207+CE208)*Percapita/30*FV$4+(CD206+CD207+CD208+CF206+CF207+CF208)*Cadeirante/30*FV$4,IF(C206=3,IF(CC209+CE209=10,Fixo/30*FV$4+(CC206+CC207+CC208+CE206+CE207+CE208)*Percapita/30*FV$4+(CD209+CF209)*Cadeirante/30*FV$4,IF(CC209+CE209&lt;=9,(CC209+CE209)*Crechee/30*FV$4)+(CD209+CF209)*Cadeirante/30*FV$4+(CC206+CC207+CC208+CE206+CE207+CE208)*Percapita/30*FV$4)+IF(CC209+CE209&gt;=11,Fixo/30*FV$4+(CC209+CE209-10)*Crechee/30*FV$4,0),IF(C206=2,IF(CD206+CD207+CD208+CD209+CF206+CF207+CF208+CF209=1,Cadeirante/30*FV$4,IF(CD206+CD207+CD208+CD209+CF206+CF207+CF208+CF209=2,Fixo/30*FV$4,IF(CD206+CD207+CD208+CD209+CF206+CF207+CF208+CF209&gt;2,Fixo/30*FV$4+(CD206+CD207+CD208+CD209+CF206+CF207+CF208+CF209-2)*Cadeirante/30*FV$4)))+(CC206+CC207+CC208+CE206+CE207+CE208)*Percapita/30*FV$4+(CC209+CE209)*Crechee/30*FV$4,IF(C206=1,IF(CC206+CC207+CC208+CD206+CD207+CD208+CE206+CE207+CE208+CF206+CF207+CF208&lt;=15,(CC206+CC207+CC208+CE206+CE207+CE208)*Percapita/30*FV$4,IF(CC206+CC207+CC208+CD206+CD207+CD208+CE206+CE207+CE208+CF206+CF207+CF208&gt;=16,Fixo/30*FV$4+(CC206+CC207+CC208+CD206+CD207+CD208+CE206+CE207+CE208+CF206+CF207-16)*Percapita/30*FV$4))))))</f>
        <v>-179.774</v>
      </c>
      <c r="FW206" s="177">
        <f>IF(C206=4,SUM(CG206+CG207+CG208+CI206+CI207+CI208)*Percapita/30*FW$4+(CH206+CH207+CH208+CJ206+CJ207+CJ208)*Cadeirante/30*FW$4,IF(C206=3,IF(CG209+CI209=10,Fixo/30*FW$4+(CG206+CG207+CG208+CI206+CI207+CI208)*Percapita/30*FW$4+(CH209+CJ209)*Cadeirante/30*FW$4,IF(CG209+CI209&lt;=9,(CG209+CI209)*Crechee/30*FW$4)+(CH209+CJ209)*Cadeirante/30*FW$4+(CG206+CG207+CG208+CI206+CI207+CI208)*Percapita/30*FW$4)+IF(CG209+CI209&gt;=11,Fixo/30*FW$4+(CG209+CI209-10)*Crechee/30*FW$4,0),IF(C206=2,IF(CH206+CH207+CH208+CH209+CJ206+CJ207+CJ208+CJ209=1,Cadeirante/30*FW$4,IF(CH206+CH207+CH208+CH209+CJ206+CJ207+CJ208+CJ209=2,Fixo/30*FW$4,IF(CH206+CH207+CH208+CH209+CJ206+CJ207+CJ208+CJ209&gt;2,Fixo/30*FW$4+(CH206+CH207+CH208+CH209+CJ206+CJ207+CJ208+CJ209-2)*Cadeirante/30*FW$4)))+(CG206+CG207+CG208+CI206+CI207+CI208)*Percapita/30*FW$4+(CG209+CI209)*Crechee/30*FW$4,IF(C206=1,IF(CG206+CG207+CG208+CH206+CH207+CH208+CI206+CI207+CI208+CJ206+CJ207+CJ208&lt;=15,(CG206+CG207+CG208+CI206+CI207+CI208)*Percapita/30*FW$4,IF(CG206+CG207+CG208+CH206+CH207+CH208+CI206+CI207+CI208+CJ206+CJ207+CJ208&gt;=16,Fixo/30*FW$4+(CG206+CG207+CG208+CH206+CH207+CH208+CI206+CI207+CI208+CJ206+CJ207-16)*Percapita/30*FW$4))))))</f>
        <v>0</v>
      </c>
      <c r="FX206" s="177">
        <f>IF(C206=4,SUM(CK206+CK207+CK208+CM206+CM207+CM208)*Percapita/30*FX$4+(CL206+CL207+CL208+CN206+CN207+CN208)*Cadeirante/30*FX$4,IF(C206=3,IF(CK209+CM209=10,Fixo/30*FX$4+(CK206+CK207+CK208+CM206+CM207+CM208)*Percapita/30*FX$4+(CL209+CN209)*Cadeirante/30*FX$4,IF(CK209+CM209&lt;=9,(CK209+CM209)*Crechee/30*FX$4)+(CL209+CN209)*Cadeirante/30*FX$4+(CK206+CK207+CK208+CM206+CM207+CM208)*Percapita/30*FX$4)+IF(CK209+CM209&gt;=11,Fixo/30*FX$4+(CK209+CM209-10)*Crechee/30*FX$4,0),IF(C206=2,IF(CL206+CL207+CL208+CL209+CN206+CN207+CN208+CN209=1,Cadeirante/30*FX$4,IF(CL206+CL207+CL208+CL209+CN206+CN207+CN208+CN209=2,Fixo/30*FX$4,IF(CL206+CL207+CL208+CL209+CN206+CN207+CN208+CN209&gt;2,Fixo/30*FX$4+(CL206+CL207+CL208+CL209+CN206+CN207+CN208+CN209-2)*Cadeirante/30*FX$4)))+(CK206+CK207+CK208+CM206+CM207+CM208)*Percapita/30*FX$4+(CK209+CM209)*Crechee/30*FX$4,IF(C206=1,IF(CK206+CK207+CK208+CL206+CL207+CL208+CM206+CM207+CM208+CN206+CN207+CN208&lt;=15,(CK206+CK207+CK208+CM206+CM207+CM208)*Percapita/30*FX$4,IF(CK206+CK207+CK208+CL206+CL207+CL208+CM206+CM207+CM208+CN206+CN207+CN208&gt;=16,Fixo/30*FX$4+(CK206+CK207+CK208+CL206+CL207+CL208+CM206+CM207+CM208+CN206+CN207-16)*Percapita/30*FX$4))))))</f>
        <v>0</v>
      </c>
      <c r="FY206" s="177">
        <f>IF(C206=4,SUM(CO206+CO207+CO208+CQ206+CQ207+CQ208)*Percapita/30*FY$4+(CP206+CP207+CP208+CR206+CR207+CR208)*Cadeirante/30*FY$4,IF(C206=3,IF(CO209+CQ209=10,Fixo/30*FY$4+(CO206+CO207+CO208+CQ206+CQ207+CQ208)*Percapita/30*FY$4+(CP209+CR209)*Cadeirante/30*FY$4,IF(CO209+CQ209&lt;=9,(CO209+CQ209)*Crechee/30*FY$4)+(CP209+CR209)*Cadeirante/30*FY$4+(CO206+CO207+CO208+CQ206+CQ207+CQ208)*Percapita/30*FY$4)+IF(CO209+CQ209&gt;=11,Fixo/30*FY$4+(CO209+CQ209-10)*Crechee/30*FY$4,0),IF(C206=2,IF(CP206+CP207+CP208+CP209+CR206+CR207+CR208+CR209=1,Cadeirante/30*FY$4,IF(CP206+CP207+CP208+CP209+CR206+CR207+CR208+CR209=2,Fixo/30*FY$4,IF(CP206+CP207+CP208+CP209+CR206+CR207+CR208+CR209&gt;2,Fixo/30*FY$4+(CP206+CP207+CP208+CP209+CR206+CR207+CR208+CR209-2)*Cadeirante/30*FY$4)))+(CO206+CO207+CO208+CQ206+CQ207+CQ208)*Percapita/30*FY$4+(CO209+CQ209)*Crechee/30*FY$4,IF(C206=1,IF(CO206+CO207+CO208+CP206+CP207+CP208+CQ206+CQ207+CQ208+CR206+CR207+CR208&lt;=15,(CO206+CO207+CO208+CQ206+CQ207+CQ208)*Percapita/30*FY$4,IF(CO206+CO207+CO208+CP206+CP207+CP208+CQ206+CQ207+CQ208+CR206+CR207+CR208&gt;=16,Fixo/30*FY$4+(CO206+CO207+CO208+CP206+CP207+CP208+CQ206+CQ207+CQ208+CR206+CR207-16)*Percapita/30*FY$4))))))</f>
        <v>0</v>
      </c>
      <c r="FZ206" s="177">
        <f>IF(C206=4,SUM(CS206+CS207+CS208+CU206+CU207+CU208)*Percapita/30*FZ$4+(CT206+CT207+CT208+CV206+CV207+CV208)*Cadeirante/30*FZ$4,IF(C206=3,IF(CS209+CU209=10,Fixo/30*FZ$4+(CS206+CS207+CS208+CU206+CU207+CU208)*Percapita/30*FZ$4+(CT209+CV209)*Cadeirante/30*FZ$4,IF(CS209+CU209&lt;=9,(CS209+CU209)*Crechee/30*FZ$4)+(CT209+CV209)*Cadeirante/30*FZ$4+(CS206+CS207+CS208+CU206+CU207+CU208)*Percapita/30*FZ$4)+IF(CS209+CU209&gt;=11,Fixo/30*FZ$4+(CS209+CU209-10)*Crechee/30*FZ$4,0),IF(C206=2,IF(CT206+CT207+CT208+CT209+CV206+CV207+CV208+CV209=1,Cadeirante/30*FZ$4,IF(CT206+CT207+CT208+CT209+CV206+CV207+CV208+CV209=2,Fixo/30*FZ$4,IF(CT206+CT207+CT208+CT209+CV206+CV207+CV208+CV209&gt;2,Fixo/30*FZ$4+(CT206+CT207+CT208+CT209+CV206+CV207+CV208+CV209-2)*Cadeirante/30*FZ$4)))+(CS206+CS207+CS208+CU206+CU207+CU208)*Percapita/30*FZ$4+(CS209+CU209)*Crechee/30*FZ$4,IF(C206=1,IF(CS206+CS207+CS208+CT206+CT207+CT208+CU206+CU207+CU208+CV206+CV207+CV208&lt;=15,(CS206+CS207+CS208+CU206+CU207+CU208)*Percapita/30*FZ$4,IF(CS206+CS207+CS208+CT206+CT207+CT208+CU206+CU207+CU208+CV206+CV207+CV208&gt;=16,Fixo/30*FZ$4+(CS206+CS207+CS208+CT206+CT207+CT208+CU206+CU207+CU208+CV206+CV207-16)*Percapita/30*FZ$4))))))</f>
        <v>0</v>
      </c>
      <c r="GA206" s="177">
        <f>IF(C206=4,SUM(CW206+CW207+CW208+CY206+CY207+CY208)*Percapita/30*GA$4+(CX206+CX207+CX208+CZ206+CZ207+CZ208)*Cadeirante/30*GA$4,IF(C206=3,IF(CW209+CY209=10,Fixo/30*GA$4+(CW206+CW207+CW208+CY206+CY207+CY208)*Percapita/30*GA$4+(CX209+CZ209)*Cadeirante/30*GA$4,IF(CW209+CY209&lt;=9,(CW209+CY209)*Crechee/30*GA$4)+(CX209+CZ209)*Cadeirante/30*GA$4+(CW206+CW207+CW208+CY206+CY207+CY208)*Percapita/30*GA$4)+IF(CW209+CY209&gt;=11,Fixo/30*GA$4+(CW209+CY209-10)*Crechee/30*GA$4,0),IF(C206=2,IF(CX206+CX207+CX208+CX209+CZ206+CZ207+CZ208+CZ209=1,Cadeirante/30*GA$4,IF(CX206+CX207+CX208+CX209+CZ206+CZ207+CZ208+CZ209=2,Fixo/30*GA$4,IF(CX206+CX207+CX208+CX209+CZ206+CZ207+CZ208+CZ209&gt;2,Fixo/30*GA$4+(CX206+CX207+CX208+CX209+CZ206+CZ207+CZ208+CZ209-2)*Cadeirante/30*GA$4)))+(CW206+CW207+CW208+CY206+CY207+CY208)*Percapita/30*GA$4+(CW209+CY209)*Crechee/30*GA$4,IF(C206=1,IF(CW206+CW207+CW208+CX206+CX207+CX208+CY206+CY207+CY208+CZ206+CZ207+CZ208&lt;=15,(CW206+CW207+CW208+CY206+CY207+CY208)*Percapita/30*GA$4,IF(CW206+CW207+CW208+CX206+CX207+CX208+CY206+CY207+CY208+CZ206+CZ207+CZ208&gt;=16,Fixo/30*GA$4+(CW206+CW207+CW208+CX206+CX207+CX208+CY206+CY207+CY208+CZ206+CZ207-16)*Percapita/30*GA$4))))))</f>
        <v>0</v>
      </c>
      <c r="GB206" s="177">
        <f>IF(C206=4,SUM(DA206+DA207+DA208+DC206+DC207+DC208)*Percapita/30*GB$4+(DB206+DB207+DB208+DD206+DD207+DD208)*Cadeirante/30*GB$4,IF(C206=3,IF(DA209+DC209=10,Fixo/30*GB$4+(DA206+DA207+DA208+DC206+DC207+DC208)*Percapita/30*GB$4+(DB209+DD209)*Cadeirante/30*GB$4,IF(DA209+DC209&lt;=9,(DA209+DC209)*Crechee/30*GB$4)+(DB209+DD209)*Cadeirante/30*GB$4+(DA206+DA207+DA208+DC206+DC207+DC208)*Percapita/30*GB$4)+IF(DA209+DC209&gt;=11,Fixo/30*GB$4+(DA209+DC209-10)*Crechee/30*GB$4,0),IF(C206=2,IF(DB206+DB207+DB208+DB209+DD206+DD207+DD208+DD209=1,Cadeirante/30*GB$4,IF(DB206+DB207+DB208+DB209+DD206+DD207+DD208+DD209=2,Fixo/30*GB$4,IF(DB206+DB207+DB208+DB209+DD206+DD207+DD208+DD209&gt;2,Fixo/30*GB$4+(DB206+DB207+DB208+DB209+DD206+DD207+DD208+DD209-2)*Cadeirante/30*GB$4)))+(DA206+DA207+DA208+DC206+DC207+DC208)*Percapita/30*GB$4+(DA209+DC209)*Crechee/30*GB$4,IF(C206=1,IF(DA206+DA207+DA208+DB206+DB207+DB208+DC206+DC207+DC208+DD206+DD207+DD208&lt;=15,(DA206+DA207+DA208+DC206+DC207+DC208)*Percapita/30*GB$4,IF(DA206+DA207+DA208+DB206+DB207+DB208+DC206+DC207+DC208+DD206+DD207+DD208&gt;=16,Fixo/30*GB$4+(DA206+DA207+DA208+DB206+DB207+DB208+DC206+DC207+DC208+DD206+DD207-16)*Percapita/30*GB$4))))))</f>
        <v>0</v>
      </c>
      <c r="GC206" s="177">
        <f>IF(C206=4,SUM(DE206+DE207+DE208+DG206+DG207+DG208)*Percapita/30*GC$4+(DF206+DF207+DF208+DH206+DH207+DH208)*Cadeirante/30*GC$4,IF(C206=3,IF(DE209+DG209=10,Fixo/30*GC$4+(DE206+DE207+DE208+DG206+DG207+DG208)*Percapita/30*GC$4+(DF209+DH209)*Cadeirante/30*GC$4,IF(DE209+DG209&lt;=9,(DE209+DG209)*Crechee/30*GC$4)+(DF209+DH209)*Cadeirante/30*GC$4+(DE206+DE207+DE208+DG206+DG207+DG208)*Percapita/30*GC$4)+IF(DE209+DG209&gt;=11,Fixo/30*GC$4+(DE209+DG209-10)*Crechee/30*GC$4,0),IF(C206=2,IF(DF206+DF207+DF208+DF209+DH206+DH207+DH208+DH209=1,Cadeirante/30*GC$4,IF(DF206+DF207+DF208+DF209+DH206+DH207+DH208+DH209=2,Fixo/30*GC$4,IF(DF206+DF207+DF208+DF209+DH206+DH207+DH208+DH209&gt;2,Fixo/30*GC$4+(DF206+DF207+DF208+DF209+DH206+DH207+DH208+DH209-2)*Cadeirante/30*GC$4)))+(DE206+DE207+DE208+DG206+DG207+DG208)*Percapita/30*GC$4+(DE209+DG209)*Crechee/30*GC$4,IF(C206=1,IF(DE206+DE207+DE208+DF206+DF207+DF208+DG206+DG207+DG208+DH206+DH207+DH208&lt;=15,(DE206+DE207+DE208+DG206+DG207+DG208)*Percapita/30*GC$4,IF(DE206+DE207+DE208+DF206+DF207+DF208+DG206+DG207+DG208+DH206+DH207+DH208&gt;=16,Fixo/30*GC$4+(DE206+DE207+DE208+DF206+DF207+DF208+DG206+DG207+DG208+DH206+DH207-16)*Percapita/30*GC$4))))))</f>
        <v>0</v>
      </c>
      <c r="GD206" s="177">
        <f>IF(C206=4,SUM(DI206+DI207+DI208+DK206+DK207+DK208)*Percapita/30*GD$4+(DJ206+DJ207+DJ208+DL206+DL207+DL208)*Cadeirante/30*GD$4,IF(C206=3,IF(DI209+DK209=10,Fixo/30*GD$4+(DI206+DI207+DI208+DK206+DK207+DK208)*Percapita/30*GD$4+(DJ209+DL209)*Cadeirante/30*GD$4,IF(DI209+DK209&lt;=9,(DI209+DK209)*Crechee/30*GD$4)+(DJ209+DL209)*Cadeirante/30*GD$4+(DI206+DI207+DI208+DK206+DK207+DK208)*Percapita/30*GD$4)+IF(DI209+DK209&gt;=11,Fixo/30*GD$4+(DI209+DK209-10)*Crechee/30*GD$4,0),IF(C206=2,IF(DJ206+DJ207+DJ208+DJ209+DL206+DL207+DL208+DL209=1,Cadeirante/30*GD$4,IF(DJ206+DJ207+DJ208+DJ209+DL206+DL207+DL208+DL209=2,Fixo/30*GD$4,IF(DJ206+DJ207+DJ208+DJ209+DL206+DL207+DL208+DL209&gt;2,Fixo/30*GD$4+(DJ206+DJ207+DJ208+DJ209+DL206+DL207+DL208+DL209-2)*Cadeirante/30*GD$4)))+(DI206+DI207+DI208+DK206+DK207+DK208)*Percapita/30*GD$4+(DI209+DK209)*Crechee/30*GD$4,IF(C206=1,IF(DI206+DI207+DI208+DJ206+DJ207+DJ208+DK206+DK207+DK208+DL206+DL207+DL208&lt;=15,(DI206+DI207+DI208+DK206+DK207+DK208)*Percapita/30*GD$4,IF(DI206+DI207+DI208+DJ206+DJ207+DJ208+DK206+DK207+DK208+DL206+DL207+DL208&gt;=16,Fixo/30*GD$4+(DI206+DI207+DI208+DJ206+DJ207+DJ208+DK206+DK207+DK208+DL206+DL207-16)*Percapita/30*GD$4))))))</f>
        <v>0</v>
      </c>
      <c r="GE206" s="177">
        <f>IF(C206=4,SUM(DM206+DM207+DM208+DO206+DO207+DO208)*Percapita/30*GE$4+(DN206+DN207+DN208+DP206+DP207+DP208)*Cadeirante/30*GE$4,IF(C206=3,IF(DM209+DO209=10,Fixo/30*GE$4+(DM206+DM207+DM208+DO206+DO207+DO208)*Percapita/30*GE$4+(DN209+DP209)*Cadeirante/30*GE$4,IF(DM209+DO209&lt;=9,(DM209+DO209)*Crechee/30*GE$4)+(DN209+DP209)*Cadeirante/30*GE$4+(DM206+DM207+DM208+DO206+DO207+DO208)*Percapita/30*GE$4)+IF(DM209+DO209&gt;=11,Fixo/30*GE$4+(DM209+DO209-10)*Crechee/30*GE$4,0),IF(C206=2,IF(DN206+DN207+DN208+DN209+DP206+DP207+DP208+DP209=1,Cadeirante/30*GE$4,IF(DN206+DN207+DN208+DN209+DP206+DP207+DP208+DP209=2,Fixo/30*GE$4,IF(DN206+DN207+DN208+DN209+DP206+DP207+DP208+DP209&gt;2,Fixo/30*GE$4+(DN206+DN207+DN208+DN209+DP206+DP207+DP208+DP209-2)*Cadeirante/30*GE$4)))+(DM206+DM207+DM208+DO206+DO207+DO208)*Percapita/30*GE$4+(DM209+DO209)*Crechee/30*GE$4,IF(C206=1,IF(DM206+DM207+DM208+DN206+DN207+DN208+DO206+DO207+DO208+DP206+DP207+DP208&lt;=15,(DM206+DM207+DM208+DO206+DO207+DO208)*Percapita/30*GE$4,IF(DM206+DM207+DM208+DN206+DN207+DN208+DO206+DO207+DO208+DP206+DP207+DP208&gt;=16,Fixo/30*GE$4+(DM206+DM207+DM208+DN206+DN207+DN208+DO206+DO207+DO208+DP206+DP207-16)*Percapita/30*GE$4))))))</f>
        <v>0</v>
      </c>
      <c r="GF206" s="177">
        <f>IF(C206=4,SUM(DQ206+DQ207+DQ208+DS206+DS207+DS208)*Percapita/30*GF$4+(DR206+DR207+DR208+DT206+DT207+DT208)*Cadeirante/30*GF$4,IF(C206=3,IF(DQ209+DS209=10,Fixo/30*GF$4+(DQ206+DQ207+DQ208+DS206+DS207+DS208)*Percapita/30*GF$4+(DR209+DT209)*Cadeirante/30*GF$4,IF(DQ209+DS209&lt;=9,(DQ209+DS209)*Crechee/30*GF$4)+(DR209+DT209)*Cadeirante/30*GF$4+(DQ206+DQ207+DQ208+DS206+DS207+DS208)*Percapita/30*GF$4)+IF(DQ209+DS209&gt;=11,Fixo/30*GF$4+(DQ209+DS209-10)*Crechee/30*GF$4,0),IF(C206=2,IF(DR206+DR207+DR208+DR209+DT206+DT207+DT208+DT209=1,Cadeirante/30*GF$4,IF(DR206+DR207+DR208+DR209+DT206+DT207+DT208+DT209=2,Fixo/30*GF$4,IF(DR206+DR207+DR208+DR209+DT206+DT207+DT208+DT209&gt;2,Fixo/30*GF$4+(DR206+DR207+DR208+DR209+DT206+DT207+DT208+DT209-2)*Cadeirante/30*GF$4)))+(DQ206+DQ207+DQ208+DS206+DS207+DS208)*Percapita/30*GF$4+(DQ209+DS209)*Crechee/30*GF$4,IF(C206=1,IF(DQ206+DQ207+DQ208+DR206+DR207+DR208+DS206+DS207+DS208+DT206+DT207+DT208&lt;=15,(DQ206+DQ207+DQ208+DS206+DS207+DS208)*Percapita/30*GF$4,IF(DQ206+DQ207+DQ208+DR206+DR207+DR208+DS206+DS207+DS208+DT206+DT207+DT208&gt;=16,Fixo/30*GF$4+(DQ206+DQ207+DQ208+DR206+DR207+DR208+DS206+DS207+DS208+DT206+DT207-16)*Percapita/30*GF$4))))))</f>
        <v>0</v>
      </c>
      <c r="GG206" s="177">
        <f>IF(C206=4,SUM(DU206+DU207+DU208+DW206+DW207+DW208)*Percapita/30*GG$4+(DV206+DV207+DV208+DX206+DX207+DX208)*Cadeirante/30*GG$4,IF(C206=3,IF(DU209+DW209=10,Fixo/30*GG$4+(DU206+DU207+DU208+DW206+DW207+DW208)*Percapita/30*GG$4+(DV209+DX209)*Cadeirante/30*GG$4,IF(DU209+DW209&lt;=9,(DU209+DW209)*Crechee/30*GG$4)+(DV209+DX209)*Cadeirante/30*GG$4+(DU206+DU207+DU208+DW206+DW207+DW208)*Percapita/30*GG$4)+IF(DU209+DW209&gt;=11,Fixo/30*GG$4+(DU209+DW209-10)*Crechee/30*GG$4,0),IF(C206=2,IF(DV206+DV207+DV208+DV209+DX206+DX207+DX208+DX209=1,Cadeirante/30*GG$4,IF(DV206+DV207+DV208+DV209+DX206+DX207+DX208+DX209=2,Fixo/30*GG$4,IF(DV206+DV207+DV208+DV209+DX206+DX207+DX208+DX209&gt;2,Fixo/30*GG$4+(DV206+DV207+DV208+DV209+DX206+DX207+DX208+DX209-2)*Cadeirante/30*GG$4)))+(DU206+DU207+DU208+DW206+DW207+DW208)*Percapita/30*GG$4+(DU209+DW209)*Crechee/30*GG$4,IF(C206=1,IF(DU206+DU207+DU208+DV206+DV207+DV208+DW206+DW207+DW208+DX206+DX207+DX208&lt;=15,(DU206+DU207+DU208+DW206+DW207+DW208)*Percapita/30*GG$4,IF(DU206+DU207+DU208+DV206+DV207+DV208+DW206+DW207+DW208+DX206+DX207+DX208&gt;=16,Fixo/30*GG$4+(DU206+DU207+DU208+DV206+DV207+DV208+DW206+DW207+DW208+DX206+DX207-16)*Percapita/30*GG$4))))))</f>
        <v>0</v>
      </c>
      <c r="GH206" s="177">
        <f>IF(C206=4,SUM(DY206+DY207+DY208+EA206+EA207+EA208)*Percapita/30*GH$4+(DZ206+DZ207+DZ208+EB206+EB207+EB208)*Cadeirante/30*GH$4,IF(C206=3,IF(DY209+EA209=10,Fixo/30*GH$4+(DY206+DY207+DY208+EA206+EA207+EA208)*Percapita/30*GH$4+(DZ209+EB209)*Cadeirante/30*GH$4,IF(DY209+EA209&lt;=9,(DY209+EA209)*Crechee/30*GH$4)+(DZ209+EB209)*Cadeirante/30*GH$4+(DY206+DY207+DY208+EA206+EA207+EA208)*Percapita/30*GH$4)+IF(DY209+EA209&gt;=11,Fixo/30*GH$4+(DY209+EA209-10)*Crechee/30*GH$4,0),IF(C206=2,IF(DZ206+DZ207+DZ208+DZ209+EB206+EB207+EB208+EB209=1,Cadeirante/30*GH$4,IF(DZ206+DZ207+DZ208+DZ209+EB206+EB207+EB208+EB209=2,Fixo/30*GH$4,IF(DZ206+DZ207+DZ208+DZ209+EB206+EB207+EB208+EB209&gt;2,Fixo/30*GH$4+(DZ206+DZ207+DZ208+DZ209+EB206+EB207+EB208+EB209-2)*Cadeirante/30*GH$4)))+(DY206+DY207+DY208+EA206+EA207+EA208)*Percapita/30*GH$4+(DY209+EA209)*Crechee/30*GH$4,IF(C206=1,IF(DY206+DY207+DY208+DZ206+DZ207+DZ208+EA206+EA207+EA208+EB206+EB207+EB208&lt;=15,(DY206+DY207+DY208+EA206+EA207+EA208)*Percapita/30*GH$4,IF(DY206+DY207+DY208+DZ206+DZ207+DZ208+EA206+EA207+EA208+EB206+EB207+EB208&gt;=16,Fixo/30*GH$4+(DY206+DY207+DY208+DZ206+DZ207+DZ208+EA206+EA207+EA208+EB206+EB207-16)*Percapita/30*GH$4))))))</f>
        <v>0</v>
      </c>
      <c r="GI206" s="177">
        <f>IF(C206=4,SUM(EC206+EC207+EC208+EE206+EE207+EE208)*Percapita/30*GI$4+(ED206+ED207+ED208+EF206+EF207+EF208)*Cadeirante/30*GI$4,IF(C206=3,IF(EC209+EE209=10,Fixo/30*GI$4+(EC206+EC207+EC208+EE206+EE207+EE208)*Percapita/30*GI$4+(ED209+EF209)*Cadeirante/30*GI$4,IF(EC209+EE209&lt;=9,(EC209+EE209)*Crechee/30*GI$4)+(ED209+EF209)*Cadeirante/30*GI$4+(EC206+EC207+EC208+EE206+EE207+EE208)*Percapita/30*GI$4)+IF(EC209+EE209&gt;=11,Fixo/30*GI$4+(EC209+EE209-10)*Crechee/30*GI$4,0),IF(C206=2,IF(ED206+ED207+ED208+ED209+EF206+EF207+EF208+EF209=1,Cadeirante/30*GI$4,IF(ED206+ED207+ED208+ED209+EF206+EF207+EF208+EF209=2,Fixo/30*GI$4,IF(ED206+ED207+ED208+ED209+EF206+EF207+EF208+EF209&gt;2,Fixo/30*GI$4+(ED206+ED207+ED208+ED209+EF206+EF207+EF208+EF209-2)*Cadeirante/30*GI$4)))+(EC206+EC207+EC208+EE206+EE207+EE208)*Percapita/30*GI$4+(EC209+EE209)*Crechee/30*GI$4,IF(C206=1,IF(EC206+EC207+EC208+ED206+ED207+ED208+EE206+EE207+EE208+EF206+EF207+EF208&lt;=15,(EC206+EC207+EC208+EE206+EE207+EE208)*Percapita/30*GI$4,IF(EC206+EC207+EC208+ED206+ED207+ED208+EE206+EE207+EE208+EF206+EF207+EF208&gt;=16,Fixo/30*GI$4+(EC206+EC207+EC208+ED206+ED207+ED208+EE206+EE207+EE208+EF206+EF207-16)*Percapita/30*GI$4))))))</f>
        <v>0</v>
      </c>
      <c r="GJ206" s="177">
        <f>IF(C206=4,SUM(EG206+EG207+EG208+EI206+EI207+EI208)*Percapita/30*GJ$4+(EH206+EH207+EH208+EJ206+EJ207+EJ208)*Cadeirante/30*GJ$4,IF(C206=3,IF(EG209+EI209=10,Fixo/30*GJ$4+(EG206+EG207+EG208+EI206+EI207+EI208)*Percapita/30*GJ$4+(EH209+EJ209)*Cadeirante/30*GJ$4,IF(EG209+EI209&lt;=9,(EG209+EI209)*Crechee/30*GJ$4)+(EH209+EJ209)*Cadeirante/30*GJ$4+(EG206+EG207+EG208+EI206+EI207+EI208)*Percapita/30*GJ$4)+IF(EG209+EI209&gt;=11,Fixo/30*GJ$4+(EG209+EI209-10)*Crechee/30*GJ$4,0),IF(C206=2,IF(EH206+EH207+EH208+EH209+EJ206+EJ207+EJ208+EJ209=1,Cadeirante/30*GJ$4,IF(EH206+EH207+EH208+EH209+EJ206+EJ207+EJ208+EJ209=2,Fixo/30*GJ$4,IF(EH206+EH207+EH208+EH209+EJ206+EJ207+EJ208+EJ209&gt;2,Fixo/30*GJ$4+(EH206+EH207+EH208+EH209+EJ206+EJ207+EJ208+EJ209-2)*Cadeirante/30*GJ$4)))+(EG206+EG207+EG208+EI206+EI207+EI208)*Percapita/30*GJ$4+(EG209+EI209)*Crechee/30*GJ$4,IF(C206=1,IF(EG206+EG207+EG208+EH206+EH207+EH208+EI206+EI207+EI208+EJ206+EJ207+EJ208&lt;=15,(EG206+EG207+EG208+EI206+EI207+EI208)*Percapita/30*GJ$4,IF(EG206+EG207+EG208+EH206+EH207+EH208+EI206+EI207+EI208+EJ206+EJ207+EJ208&gt;=16,Fixo/30*GJ$4+(EG206+EG207+EG208+EH206+EH207+EH208+EI206+EI207+EI208+EJ206+EJ207-16)*Percapita/30*GJ$4))))))</f>
        <v>0</v>
      </c>
      <c r="GK206" s="178"/>
      <c r="GL206" s="103">
        <f t="shared" si="248"/>
        <v>0</v>
      </c>
      <c r="GM206" s="124"/>
      <c r="GN206" s="104">
        <f>SUMIF(V206:V209,"&lt;0")*Cadeirante/30*GN$4+SUMIF(X206:X209,"&lt;0")*Cadeirante/30*GN$4</f>
        <v>0</v>
      </c>
      <c r="GO206" s="104">
        <f>SUMIF(Z206:Z209,"&lt;0")*Cadeirante/30*GO$4+SUMIF(AB206:AB209,"&lt;0")*Cadeirante/30*GO$4</f>
        <v>0</v>
      </c>
      <c r="GP206" s="104">
        <f>SUMIF(AD206:AD209,"&lt;0")*Cadeirante/30*GP$4+SUMIF(AF206:AF209,"&lt;0")*Cadeirante/30*GP$4</f>
        <v>0</v>
      </c>
      <c r="GQ206" s="104">
        <f>SUMIF(AH206:AH209,"&lt;0")*Cadeirante/30*GQ$4+SUMIF(AJ206:AJ209,"&lt;0")*Cadeirante/30*GQ$4</f>
        <v>0</v>
      </c>
      <c r="GR206" s="104">
        <f>SUMIF(AL206:AL209,"&lt;0")*Cadeirante/30*GR$4+SUMIF(AN206:AN209,"&lt;0")*Cadeirante/30*GR$4</f>
        <v>0</v>
      </c>
      <c r="GS206" s="104">
        <f>SUMIF(AP206:AP209,"&lt;0")*Cadeirante/30*GS$4+SUMIF(AR206:AR209,"&lt;0")*Cadeirante/30*GS$4</f>
        <v>0</v>
      </c>
      <c r="GT206" s="104">
        <f>SUMIF(AT206:AT209,"&lt;0")*Cadeirante/30*GT$4+SUMIF(AV206:AV209,"&lt;0")*Cadeirante/30*GT$4</f>
        <v>0</v>
      </c>
      <c r="GU206" s="104">
        <f>SUMIF(AX206:AX209,"&lt;0")*Cadeirante/30*GU$4+SUMIF(AZ206:AZ209,"&lt;0")*Cadeirante/30*GU$4</f>
        <v>0</v>
      </c>
      <c r="GV206" s="104">
        <f>SUMIF(BB206:BB209,"&lt;0")*Cadeirante/30*GV$4+SUMIF(BD206:BD209,"&lt;0")*Cadeirante/30*GV$4</f>
        <v>0</v>
      </c>
      <c r="GW206" s="104">
        <f>SUMIF(BF206:BF209,"&lt;0")*Cadeirante/30*GW$4+SUMIF(BH206:BH209,"&lt;0")*Cadeirante/30*GW$4</f>
        <v>0</v>
      </c>
      <c r="GX206" s="104">
        <f>SUMIF(BJ206:BJ209,"&lt;0")*Cadeirante/30*GX$4+SUMIF(BL206:BL209,"&lt;0")*Cadeirante/30*GX$4</f>
        <v>0</v>
      </c>
      <c r="GY206" s="104">
        <f>SUMIF(BN206:BN209,"&lt;0")*Cadeirante/30*GY$4+SUMIF(BP206:BP209,"&lt;0")*Cadeirante/30*GY$4</f>
        <v>0</v>
      </c>
      <c r="GZ206" s="104">
        <f>SUMIF(BR206:BR209,"&lt;0")*Cadeirante/30*GZ$4+SUMIF(BT206:BT209,"&lt;0")*Cadeirante/30*GZ$4</f>
        <v>0</v>
      </c>
      <c r="HA206" s="104">
        <f>SUMIF(BV206:BV209,"&lt;0")*Cadeirante/30*HA$4+SUMIF(BX206:BX209,"&lt;0")*Cadeirante/30*HA$4</f>
        <v>0</v>
      </c>
      <c r="HB206" s="104">
        <f>SUMIF(BZ206:BZ209,"&lt;0")*Cadeirante/30*HB$4+SUMIF(CB206:CB209,"&lt;0")*Cadeirante/30*HB$4</f>
        <v>0</v>
      </c>
      <c r="HC206" s="104">
        <f>SUMIF(CD206:CD209,"&lt;0")*Cadeirante/30*HC$4+SUMIF(CF206:CF209,"&lt;0")*Cadeirante/30*HC$4</f>
        <v>0</v>
      </c>
      <c r="HD206" s="104">
        <f>SUMIF(CH206:CH209,"&lt;0")*Cadeirante/30*HD$4+SUMIF(CJ206:CJ209,"&lt;0")*Cadeirante/30*HD$4</f>
        <v>0</v>
      </c>
      <c r="HE206" s="104">
        <f>SUMIF(CL206:CL209,"&lt;0")*Cadeirante/30*HE$4+SUMIF(CN206:CN209,"&lt;0")*Cadeirante/30*HE$4</f>
        <v>0</v>
      </c>
      <c r="HF206" s="104">
        <f>SUMIF(CP206:CP209,"&lt;0")*Cadeirante/30*HF$4+SUMIF(CR206:CR209,"&lt;0")*Cadeirante/30*HF$4</f>
        <v>0</v>
      </c>
      <c r="HG206" s="104">
        <f>SUMIF(CT206:CT209,"&lt;0")*Cadeirante/30*HG$4+SUMIF(CV206:CV209,"&lt;0")*Cadeirante/30*HG$4</f>
        <v>0</v>
      </c>
      <c r="HH206" s="104">
        <f>SUMIF(CX206:CX209,"&lt;0")*Cadeirante/30*HH$4+SUMIF(CZ206:CZ209,"&lt;0")*Cadeirante/30*HH$4</f>
        <v>0</v>
      </c>
      <c r="HI206" s="104">
        <f>SUMIF(DB206:DB209,"&lt;0")*Cadeirante/30*HI$4+SUMIF(DD206:DD209,"&lt;0")*Cadeirante/30*HI$4</f>
        <v>0</v>
      </c>
      <c r="HJ206" s="104">
        <f>SUMIF(DF206:DF209,"&lt;0")*Cadeirante/30*HJ$4+SUMIF(DH206:DH209,"&lt;0")*Cadeirante/30*HJ$4</f>
        <v>0</v>
      </c>
      <c r="HK206" s="104">
        <f>SUMIF(DJ206:DJ209,"&lt;0")*Cadeirante/30*HK$4+SUMIF(DL206:DL209,"&lt;0")*Cadeirante/30*HK$4</f>
        <v>0</v>
      </c>
      <c r="HL206" s="104">
        <f>SUMIF(DN206:DN209,"&lt;0")*Cadeirante/30*HL$4+SUMIF(DP206:DP209,"&lt;0")*Cadeirante/30*HL$4</f>
        <v>0</v>
      </c>
      <c r="HM206" s="104">
        <f>SUMIF(DR206:DR209,"&lt;0")*Cadeirante/30*HM$4+SUMIF(DT206:DT209,"&lt;0")*Cadeirante/30*HM$4</f>
        <v>0</v>
      </c>
      <c r="HN206" s="104">
        <f>SUMIF(DV206:DV209,"&lt;0")*Cadeirante/30*HN$4+SUMIF(DX206:DX209,"&lt;0")*Cadeirante/30*HN$4</f>
        <v>0</v>
      </c>
      <c r="HO206" s="104">
        <f>SUMIF(DZ206:DZ209,"&lt;0")*Cadeirante/30*HO$4+SUMIF(EB206:EB209,"&lt;0")*Cadeirante/30*HO$4</f>
        <v>0</v>
      </c>
      <c r="HP206" s="104">
        <f>SUMIF(ED206:ED209,"&lt;0")*Cadeirante/30*HP$4+SUMIF(EF206:EF209,"&lt;0")*Cadeirante/30*HP$4</f>
        <v>0</v>
      </c>
      <c r="HQ206" s="64"/>
      <c r="HR206" s="64"/>
      <c r="HS206" s="64"/>
      <c r="HT206" s="64"/>
      <c r="HU206" s="64"/>
      <c r="HV206" s="64"/>
      <c r="HW206" s="176">
        <v>17629.309999999998</v>
      </c>
      <c r="HX206" s="64"/>
      <c r="HY206" s="280">
        <f>IF(ISTEXT(EM206), VALUE(EM206), EM206)</f>
        <v>282.50200000000001</v>
      </c>
      <c r="HZ206" s="280">
        <f>IF(ISTEXT(EN206), VALUE(EN206), EN206)</f>
        <v>0</v>
      </c>
      <c r="IA206" s="280">
        <f>IF(ISTEXT(EO206), VALUE(EO206), EO206)</f>
        <v>0</v>
      </c>
      <c r="IB206" s="64" t="b">
        <f>HW206=FE206</f>
        <v>0</v>
      </c>
      <c r="IC206" s="64"/>
    </row>
    <row r="207" spans="1:237" s="106" customFormat="1" ht="22.5" customHeight="1" x14ac:dyDescent="0.25">
      <c r="A207" s="368" t="s">
        <v>3355</v>
      </c>
      <c r="B207" s="369" t="s">
        <v>3356</v>
      </c>
      <c r="C207" s="370" t="s">
        <v>3193</v>
      </c>
      <c r="D207" s="371" t="s">
        <v>3357</v>
      </c>
      <c r="E207" s="371" t="s">
        <v>3358</v>
      </c>
      <c r="F207" s="372" t="s">
        <v>3181</v>
      </c>
      <c r="G207" s="372" t="s">
        <v>3182</v>
      </c>
      <c r="H207" s="373" t="s">
        <v>2844</v>
      </c>
      <c r="I207" s="374" t="s">
        <v>2844</v>
      </c>
      <c r="J207" s="421" t="s">
        <v>3188</v>
      </c>
      <c r="K207" s="421" t="s">
        <v>3185</v>
      </c>
      <c r="L207" s="329">
        <f>CONTINUA!BV207</f>
        <v>0</v>
      </c>
      <c r="M207" s="329">
        <f>CONTINUA!BW207</f>
        <v>0</v>
      </c>
      <c r="N207" s="895"/>
      <c r="O207" s="896" t="s">
        <v>3444</v>
      </c>
      <c r="P207" s="897">
        <v>0</v>
      </c>
      <c r="Q207" s="400">
        <v>16</v>
      </c>
      <c r="R207" s="401">
        <v>4</v>
      </c>
      <c r="S207" s="400">
        <v>4</v>
      </c>
      <c r="T207" s="401"/>
      <c r="U207" s="400"/>
      <c r="V207" s="401"/>
      <c r="W207" s="400"/>
      <c r="X207" s="401"/>
      <c r="Y207" s="400"/>
      <c r="Z207" s="401"/>
      <c r="AA207" s="400"/>
      <c r="AB207" s="401"/>
      <c r="AC207" s="400"/>
      <c r="AD207" s="401"/>
      <c r="AE207" s="400"/>
      <c r="AF207" s="401"/>
      <c r="AG207" s="400"/>
      <c r="AH207" s="401"/>
      <c r="AI207" s="400"/>
      <c r="AJ207" s="401"/>
      <c r="AK207" s="400"/>
      <c r="AL207" s="401"/>
      <c r="AM207" s="400"/>
      <c r="AN207" s="401"/>
      <c r="AO207" s="400"/>
      <c r="AP207" s="401"/>
      <c r="AQ207" s="400"/>
      <c r="AR207" s="401"/>
      <c r="AS207" s="400"/>
      <c r="AT207" s="401"/>
      <c r="AU207" s="400"/>
      <c r="AV207" s="401"/>
      <c r="AW207" s="400"/>
      <c r="AX207" s="401"/>
      <c r="AY207" s="400"/>
      <c r="AZ207" s="401"/>
      <c r="BA207" s="400"/>
      <c r="BB207" s="401"/>
      <c r="BC207" s="400"/>
      <c r="BD207" s="401"/>
      <c r="BE207" s="400"/>
      <c r="BF207" s="401"/>
      <c r="BG207" s="400"/>
      <c r="BH207" s="401"/>
      <c r="BI207" s="400"/>
      <c r="BJ207" s="401"/>
      <c r="BK207" s="400"/>
      <c r="BL207" s="401"/>
      <c r="BM207" s="400"/>
      <c r="BN207" s="401"/>
      <c r="BO207" s="400"/>
      <c r="BP207" s="401"/>
      <c r="BQ207" s="400"/>
      <c r="BR207" s="401"/>
      <c r="BS207" s="400"/>
      <c r="BT207" s="401"/>
      <c r="BU207" s="400"/>
      <c r="BV207" s="401"/>
      <c r="BW207" s="400"/>
      <c r="BX207" s="401"/>
      <c r="BY207" s="400"/>
      <c r="BZ207" s="401"/>
      <c r="CA207" s="400"/>
      <c r="CB207" s="401"/>
      <c r="CC207" s="400">
        <v>-1</v>
      </c>
      <c r="CD207" s="401"/>
      <c r="CE207" s="400"/>
      <c r="CF207" s="401"/>
      <c r="CG207" s="400"/>
      <c r="CH207" s="401"/>
      <c r="CI207" s="400"/>
      <c r="CJ207" s="401"/>
      <c r="CK207" s="400"/>
      <c r="CL207" s="401"/>
      <c r="CM207" s="400"/>
      <c r="CN207" s="401"/>
      <c r="CO207" s="400"/>
      <c r="CP207" s="401"/>
      <c r="CQ207" s="400"/>
      <c r="CR207" s="401"/>
      <c r="CS207" s="400"/>
      <c r="CT207" s="401"/>
      <c r="CU207" s="400"/>
      <c r="CV207" s="401"/>
      <c r="CW207" s="400"/>
      <c r="CX207" s="401"/>
      <c r="CY207" s="400"/>
      <c r="CZ207" s="401"/>
      <c r="DA207" s="400"/>
      <c r="DB207" s="401"/>
      <c r="DC207" s="400"/>
      <c r="DD207" s="401"/>
      <c r="DE207" s="400"/>
      <c r="DF207" s="401"/>
      <c r="DG207" s="400"/>
      <c r="DH207" s="401"/>
      <c r="DI207" s="400"/>
      <c r="DJ207" s="401"/>
      <c r="DK207" s="400"/>
      <c r="DL207" s="401"/>
      <c r="DM207" s="400"/>
      <c r="DN207" s="401"/>
      <c r="DO207" s="400"/>
      <c r="DP207" s="401"/>
      <c r="DQ207" s="400"/>
      <c r="DR207" s="401"/>
      <c r="DS207" s="400"/>
      <c r="DT207" s="401"/>
      <c r="DU207" s="400"/>
      <c r="DV207" s="401"/>
      <c r="DW207" s="400"/>
      <c r="DX207" s="401"/>
      <c r="DY207" s="400"/>
      <c r="DZ207" s="401"/>
      <c r="EA207" s="400"/>
      <c r="EB207" s="401"/>
      <c r="EC207" s="400"/>
      <c r="ED207" s="401"/>
      <c r="EE207" s="400"/>
      <c r="EF207" s="401"/>
      <c r="EG207" s="400"/>
      <c r="EH207" s="401"/>
      <c r="EI207" s="400"/>
      <c r="EJ207" s="447"/>
      <c r="EK207" s="511"/>
      <c r="EL207" s="514"/>
      <c r="EM207" s="448"/>
      <c r="EN207" s="344"/>
      <c r="EO207" s="345"/>
      <c r="EP207" s="171">
        <f t="shared" si="241"/>
        <v>16</v>
      </c>
      <c r="EQ207" s="171">
        <f t="shared" si="242"/>
        <v>-1</v>
      </c>
      <c r="ER207" s="171">
        <f t="shared" si="243"/>
        <v>4</v>
      </c>
      <c r="ES207" s="171">
        <f t="shared" si="244"/>
        <v>4</v>
      </c>
      <c r="ET207" s="171">
        <f t="shared" si="245"/>
        <v>0</v>
      </c>
      <c r="EU207" s="171">
        <f t="shared" si="246"/>
        <v>0</v>
      </c>
      <c r="EV207" s="172">
        <f t="shared" si="247"/>
        <v>23</v>
      </c>
      <c r="EW207" s="173"/>
      <c r="EX207" s="248">
        <f t="shared" si="249"/>
        <v>0</v>
      </c>
      <c r="EY207" s="174">
        <f>(L207*regular)+(M207*Cadeirantee)</f>
        <v>0</v>
      </c>
      <c r="EZ207" s="249">
        <f>SUMIF(FG207:GJ207,"&gt;0")</f>
        <v>0</v>
      </c>
      <c r="FA207" s="249">
        <f>SUMIF(FG207:GJ207,"&lt;0")+SUMIF(GN207:HP207,"&lt;0")</f>
        <v>0</v>
      </c>
      <c r="FB207" s="174">
        <v>0</v>
      </c>
      <c r="FC207" s="126">
        <f>N207*km*'VALORES TABELA'!$B$13</f>
        <v>0</v>
      </c>
      <c r="FD207" s="250">
        <f t="shared" ref="FD207:FD210" si="250">GL207</f>
        <v>0</v>
      </c>
      <c r="FE207" s="105"/>
      <c r="FF207" s="119"/>
      <c r="FG207" s="119"/>
      <c r="FH207" s="119"/>
      <c r="FI207" s="119"/>
      <c r="FJ207" s="119"/>
      <c r="FK207" s="119"/>
      <c r="FL207" s="119"/>
      <c r="FM207" s="119"/>
      <c r="FN207" s="119"/>
      <c r="FO207" s="119"/>
      <c r="FP207" s="119"/>
      <c r="FQ207" s="119"/>
      <c r="FR207" s="119"/>
      <c r="FS207" s="119"/>
      <c r="FT207" s="119"/>
      <c r="FU207" s="119"/>
      <c r="FV207" s="119"/>
      <c r="FW207" s="119"/>
      <c r="FX207" s="119"/>
      <c r="FY207" s="119"/>
      <c r="FZ207" s="119"/>
      <c r="GA207" s="119"/>
      <c r="GB207" s="119"/>
      <c r="GC207" s="119"/>
      <c r="GD207" s="119"/>
      <c r="GE207" s="119"/>
      <c r="GF207" s="119"/>
      <c r="GG207" s="119"/>
      <c r="GH207" s="119"/>
      <c r="GI207" s="119"/>
      <c r="GJ207" s="119"/>
      <c r="GK207" s="251"/>
      <c r="GL207" s="103">
        <f t="shared" si="248"/>
        <v>0</v>
      </c>
      <c r="GM207" s="124"/>
      <c r="GN207" s="104"/>
      <c r="GO207" s="104"/>
      <c r="GP207" s="104"/>
      <c r="GQ207" s="104"/>
      <c r="GR207" s="104"/>
      <c r="GS207" s="104"/>
      <c r="GT207" s="104"/>
      <c r="GU207" s="104"/>
      <c r="GV207" s="104"/>
      <c r="GW207" s="104"/>
      <c r="GX207" s="104"/>
      <c r="GY207" s="104"/>
      <c r="GZ207" s="104"/>
      <c r="HA207" s="104"/>
      <c r="HB207" s="104"/>
      <c r="HC207" s="104"/>
      <c r="HD207" s="104"/>
      <c r="HE207" s="104"/>
      <c r="HF207" s="104"/>
      <c r="HG207" s="104"/>
      <c r="HH207" s="104"/>
      <c r="HI207" s="104"/>
      <c r="HJ207" s="104"/>
      <c r="HK207" s="104"/>
      <c r="HL207" s="104"/>
      <c r="HM207" s="104"/>
      <c r="HN207" s="104"/>
      <c r="HO207" s="104"/>
      <c r="HP207" s="104"/>
      <c r="HQ207" s="64"/>
      <c r="HR207" s="64"/>
      <c r="HS207" s="64"/>
      <c r="HT207" s="64"/>
      <c r="HU207" s="64"/>
      <c r="HV207" s="64"/>
      <c r="HW207" s="105"/>
      <c r="HX207" s="64"/>
      <c r="HY207" s="280">
        <f t="shared" ref="HY207:HY210" si="251">IF(ISTEXT(EM207), VALUE(EM207), EM207)</f>
        <v>0</v>
      </c>
      <c r="HZ207" s="280">
        <f t="shared" ref="HZ207:HZ210" si="252">IF(ISTEXT(EN207), VALUE(EN207), EN207)</f>
        <v>0</v>
      </c>
      <c r="IA207" s="280">
        <f t="shared" ref="IA207:IA210" si="253">IF(ISTEXT(EO207), VALUE(EO207), EO207)</f>
        <v>0</v>
      </c>
      <c r="IB207" s="64"/>
      <c r="IC207" s="64"/>
    </row>
    <row r="208" spans="1:237" s="106" customFormat="1" ht="22.5" customHeight="1" x14ac:dyDescent="0.25">
      <c r="A208" s="368" t="s">
        <v>3355</v>
      </c>
      <c r="B208" s="369" t="s">
        <v>3356</v>
      </c>
      <c r="C208" s="375" t="s">
        <v>3193</v>
      </c>
      <c r="D208" s="371" t="s">
        <v>3357</v>
      </c>
      <c r="E208" s="371" t="s">
        <v>3358</v>
      </c>
      <c r="F208" s="376" t="s">
        <v>3181</v>
      </c>
      <c r="G208" s="376" t="s">
        <v>3182</v>
      </c>
      <c r="H208" s="373" t="s">
        <v>2844</v>
      </c>
      <c r="I208" s="374" t="s">
        <v>2844</v>
      </c>
      <c r="J208" s="421" t="s">
        <v>3188</v>
      </c>
      <c r="K208" s="422" t="s">
        <v>3186</v>
      </c>
      <c r="L208" s="329">
        <f>CONTINUA!BV208</f>
        <v>0</v>
      </c>
      <c r="M208" s="329">
        <f>CONTINUA!BW208</f>
        <v>0</v>
      </c>
      <c r="N208" s="895"/>
      <c r="O208" s="896" t="s">
        <v>3444</v>
      </c>
      <c r="P208" s="897">
        <v>0</v>
      </c>
      <c r="Q208" s="400"/>
      <c r="R208" s="401"/>
      <c r="S208" s="400"/>
      <c r="T208" s="401"/>
      <c r="U208" s="400"/>
      <c r="V208" s="401"/>
      <c r="W208" s="400"/>
      <c r="X208" s="401"/>
      <c r="Y208" s="400"/>
      <c r="Z208" s="401"/>
      <c r="AA208" s="400"/>
      <c r="AB208" s="401"/>
      <c r="AC208" s="400"/>
      <c r="AD208" s="401"/>
      <c r="AE208" s="400"/>
      <c r="AF208" s="401"/>
      <c r="AG208" s="400"/>
      <c r="AH208" s="401"/>
      <c r="AI208" s="400"/>
      <c r="AJ208" s="401"/>
      <c r="AK208" s="400"/>
      <c r="AL208" s="401"/>
      <c r="AM208" s="400"/>
      <c r="AN208" s="401"/>
      <c r="AO208" s="400"/>
      <c r="AP208" s="401"/>
      <c r="AQ208" s="400"/>
      <c r="AR208" s="401"/>
      <c r="AS208" s="400"/>
      <c r="AT208" s="401"/>
      <c r="AU208" s="400"/>
      <c r="AV208" s="401"/>
      <c r="AW208" s="400"/>
      <c r="AX208" s="401"/>
      <c r="AY208" s="400"/>
      <c r="AZ208" s="401"/>
      <c r="BA208" s="400"/>
      <c r="BB208" s="401"/>
      <c r="BC208" s="400"/>
      <c r="BD208" s="401"/>
      <c r="BE208" s="400"/>
      <c r="BF208" s="401"/>
      <c r="BG208" s="400"/>
      <c r="BH208" s="401"/>
      <c r="BI208" s="400"/>
      <c r="BJ208" s="401"/>
      <c r="BK208" s="400"/>
      <c r="BL208" s="401"/>
      <c r="BM208" s="400"/>
      <c r="BN208" s="401"/>
      <c r="BO208" s="400"/>
      <c r="BP208" s="401"/>
      <c r="BQ208" s="400"/>
      <c r="BR208" s="401"/>
      <c r="BS208" s="400"/>
      <c r="BT208" s="401"/>
      <c r="BU208" s="400"/>
      <c r="BV208" s="401"/>
      <c r="BW208" s="400"/>
      <c r="BX208" s="401"/>
      <c r="BY208" s="400"/>
      <c r="BZ208" s="401"/>
      <c r="CA208" s="400"/>
      <c r="CB208" s="401"/>
      <c r="CC208" s="400"/>
      <c r="CD208" s="401"/>
      <c r="CE208" s="400"/>
      <c r="CF208" s="401"/>
      <c r="CG208" s="400"/>
      <c r="CH208" s="401"/>
      <c r="CI208" s="400"/>
      <c r="CJ208" s="401"/>
      <c r="CK208" s="400"/>
      <c r="CL208" s="401"/>
      <c r="CM208" s="400"/>
      <c r="CN208" s="401"/>
      <c r="CO208" s="400"/>
      <c r="CP208" s="401"/>
      <c r="CQ208" s="400"/>
      <c r="CR208" s="401"/>
      <c r="CS208" s="400"/>
      <c r="CT208" s="401"/>
      <c r="CU208" s="400"/>
      <c r="CV208" s="401"/>
      <c r="CW208" s="400"/>
      <c r="CX208" s="401"/>
      <c r="CY208" s="400"/>
      <c r="CZ208" s="401"/>
      <c r="DA208" s="400"/>
      <c r="DB208" s="401"/>
      <c r="DC208" s="400"/>
      <c r="DD208" s="401"/>
      <c r="DE208" s="400"/>
      <c r="DF208" s="401"/>
      <c r="DG208" s="400"/>
      <c r="DH208" s="401"/>
      <c r="DI208" s="400"/>
      <c r="DJ208" s="401"/>
      <c r="DK208" s="400"/>
      <c r="DL208" s="401"/>
      <c r="DM208" s="400"/>
      <c r="DN208" s="401"/>
      <c r="DO208" s="400"/>
      <c r="DP208" s="401"/>
      <c r="DQ208" s="400"/>
      <c r="DR208" s="401"/>
      <c r="DS208" s="400"/>
      <c r="DT208" s="401"/>
      <c r="DU208" s="400"/>
      <c r="DV208" s="401"/>
      <c r="DW208" s="400"/>
      <c r="DX208" s="401"/>
      <c r="DY208" s="400"/>
      <c r="DZ208" s="401"/>
      <c r="EA208" s="400"/>
      <c r="EB208" s="401"/>
      <c r="EC208" s="400"/>
      <c r="ED208" s="401"/>
      <c r="EE208" s="400"/>
      <c r="EF208" s="401"/>
      <c r="EG208" s="400"/>
      <c r="EH208" s="401"/>
      <c r="EI208" s="400"/>
      <c r="EJ208" s="447"/>
      <c r="EK208" s="511"/>
      <c r="EL208" s="514"/>
      <c r="EM208" s="448"/>
      <c r="EN208" s="344"/>
      <c r="EO208" s="345"/>
      <c r="EP208" s="171">
        <f t="shared" si="241"/>
        <v>0</v>
      </c>
      <c r="EQ208" s="171">
        <f t="shared" si="242"/>
        <v>0</v>
      </c>
      <c r="ER208" s="171">
        <f t="shared" si="243"/>
        <v>0</v>
      </c>
      <c r="ES208" s="171">
        <f t="shared" si="244"/>
        <v>0</v>
      </c>
      <c r="ET208" s="171">
        <f t="shared" si="245"/>
        <v>0</v>
      </c>
      <c r="EU208" s="171">
        <f t="shared" si="246"/>
        <v>0</v>
      </c>
      <c r="EV208" s="172">
        <f t="shared" si="247"/>
        <v>0</v>
      </c>
      <c r="EW208" s="125"/>
      <c r="EX208" s="248">
        <f t="shared" si="249"/>
        <v>0</v>
      </c>
      <c r="EY208" s="174">
        <f>(L208*regular)+(M208*Cadeirantee)</f>
        <v>0</v>
      </c>
      <c r="EZ208" s="249">
        <f>SUMIF(FG208:GJ208,"&gt;0")</f>
        <v>0</v>
      </c>
      <c r="FA208" s="249">
        <f>SUMIF(FG208:GJ208,"&lt;0")+SUMIF(GN208:HP208,"&lt;0")</f>
        <v>0</v>
      </c>
      <c r="FB208" s="174">
        <v>0</v>
      </c>
      <c r="FC208" s="126">
        <f>N208*km*'VALORES TABELA'!$B$13</f>
        <v>0</v>
      </c>
      <c r="FD208" s="250">
        <f t="shared" si="250"/>
        <v>0</v>
      </c>
      <c r="FE208" s="105"/>
      <c r="FF208" s="108"/>
      <c r="FG208" s="108"/>
      <c r="FH208" s="108"/>
      <c r="FI208" s="108"/>
      <c r="FJ208" s="108"/>
      <c r="FK208" s="108"/>
      <c r="FL208" s="108"/>
      <c r="FM208" s="108"/>
      <c r="FN208" s="108"/>
      <c r="FO208" s="108"/>
      <c r="FP208" s="108"/>
      <c r="FQ208" s="108"/>
      <c r="FR208" s="108"/>
      <c r="FS208" s="108"/>
      <c r="FT208" s="108"/>
      <c r="FU208" s="108"/>
      <c r="FV208" s="108"/>
      <c r="FW208" s="108"/>
      <c r="FX208" s="108"/>
      <c r="FY208" s="108"/>
      <c r="FZ208" s="108"/>
      <c r="GA208" s="108"/>
      <c r="GB208" s="108"/>
      <c r="GC208" s="108"/>
      <c r="GD208" s="108"/>
      <c r="GE208" s="108"/>
      <c r="GF208" s="108"/>
      <c r="GG208" s="108"/>
      <c r="GH208" s="108"/>
      <c r="GI208" s="108"/>
      <c r="GJ208" s="108"/>
      <c r="GK208" s="251"/>
      <c r="GL208" s="103">
        <f t="shared" si="248"/>
        <v>0</v>
      </c>
      <c r="GM208" s="124"/>
      <c r="GN208" s="104"/>
      <c r="GO208" s="104"/>
      <c r="GP208" s="104"/>
      <c r="GQ208" s="104"/>
      <c r="GR208" s="104"/>
      <c r="GS208" s="104"/>
      <c r="GT208" s="104"/>
      <c r="GU208" s="104"/>
      <c r="GV208" s="104"/>
      <c r="GW208" s="104"/>
      <c r="GX208" s="104"/>
      <c r="GY208" s="104"/>
      <c r="GZ208" s="104"/>
      <c r="HA208" s="104"/>
      <c r="HB208" s="104"/>
      <c r="HC208" s="104"/>
      <c r="HD208" s="104"/>
      <c r="HE208" s="104"/>
      <c r="HF208" s="104"/>
      <c r="HG208" s="104"/>
      <c r="HH208" s="104"/>
      <c r="HI208" s="104"/>
      <c r="HJ208" s="104"/>
      <c r="HK208" s="104"/>
      <c r="HL208" s="104"/>
      <c r="HM208" s="104"/>
      <c r="HN208" s="104"/>
      <c r="HO208" s="104"/>
      <c r="HP208" s="104"/>
      <c r="HQ208" s="64"/>
      <c r="HR208" s="64"/>
      <c r="HS208" s="64"/>
      <c r="HT208" s="64"/>
      <c r="HU208" s="64"/>
      <c r="HV208" s="64"/>
      <c r="HW208" s="105"/>
      <c r="HX208" s="64"/>
      <c r="HY208" s="280">
        <f t="shared" si="251"/>
        <v>0</v>
      </c>
      <c r="HZ208" s="280">
        <f t="shared" si="252"/>
        <v>0</v>
      </c>
      <c r="IA208" s="280">
        <f t="shared" si="253"/>
        <v>0</v>
      </c>
      <c r="IB208" s="64"/>
      <c r="IC208" s="64"/>
    </row>
    <row r="209" spans="1:237" s="106" customFormat="1" ht="22.5" customHeight="1" x14ac:dyDescent="0.25">
      <c r="A209" s="368" t="s">
        <v>3355</v>
      </c>
      <c r="B209" s="369" t="s">
        <v>3356</v>
      </c>
      <c r="C209" s="375" t="s">
        <v>3193</v>
      </c>
      <c r="D209" s="371" t="s">
        <v>3357</v>
      </c>
      <c r="E209" s="371" t="s">
        <v>3358</v>
      </c>
      <c r="F209" s="376" t="s">
        <v>3181</v>
      </c>
      <c r="G209" s="376" t="s">
        <v>3182</v>
      </c>
      <c r="H209" s="373" t="s">
        <v>2844</v>
      </c>
      <c r="I209" s="374" t="s">
        <v>2844</v>
      </c>
      <c r="J209" s="421" t="s">
        <v>3188</v>
      </c>
      <c r="K209" s="423" t="s">
        <v>3187</v>
      </c>
      <c r="L209" s="329">
        <f>CONTINUA!BV209</f>
        <v>0</v>
      </c>
      <c r="M209" s="329">
        <f>CONTINUA!BW209</f>
        <v>0</v>
      </c>
      <c r="N209" s="895"/>
      <c r="O209" s="896" t="s">
        <v>3444</v>
      </c>
      <c r="P209" s="897">
        <v>0</v>
      </c>
      <c r="Q209" s="400"/>
      <c r="R209" s="401"/>
      <c r="S209" s="400"/>
      <c r="T209" s="401"/>
      <c r="U209" s="400"/>
      <c r="V209" s="401"/>
      <c r="W209" s="400"/>
      <c r="X209" s="401"/>
      <c r="Y209" s="400"/>
      <c r="Z209" s="401"/>
      <c r="AA209" s="400"/>
      <c r="AB209" s="401"/>
      <c r="AC209" s="400"/>
      <c r="AD209" s="401"/>
      <c r="AE209" s="400"/>
      <c r="AF209" s="401"/>
      <c r="AG209" s="400"/>
      <c r="AH209" s="401"/>
      <c r="AI209" s="400"/>
      <c r="AJ209" s="401"/>
      <c r="AK209" s="400"/>
      <c r="AL209" s="401"/>
      <c r="AM209" s="400"/>
      <c r="AN209" s="401"/>
      <c r="AO209" s="400"/>
      <c r="AP209" s="401"/>
      <c r="AQ209" s="400"/>
      <c r="AR209" s="401"/>
      <c r="AS209" s="400"/>
      <c r="AT209" s="401"/>
      <c r="AU209" s="400"/>
      <c r="AV209" s="401"/>
      <c r="AW209" s="400"/>
      <c r="AX209" s="401"/>
      <c r="AY209" s="400"/>
      <c r="AZ209" s="401"/>
      <c r="BA209" s="400"/>
      <c r="BB209" s="401"/>
      <c r="BC209" s="400"/>
      <c r="BD209" s="401"/>
      <c r="BE209" s="400"/>
      <c r="BF209" s="401"/>
      <c r="BG209" s="400"/>
      <c r="BH209" s="401"/>
      <c r="BI209" s="400"/>
      <c r="BJ209" s="401"/>
      <c r="BK209" s="400"/>
      <c r="BL209" s="401"/>
      <c r="BM209" s="400"/>
      <c r="BN209" s="401"/>
      <c r="BO209" s="400"/>
      <c r="BP209" s="401"/>
      <c r="BQ209" s="400"/>
      <c r="BR209" s="401"/>
      <c r="BS209" s="400"/>
      <c r="BT209" s="401"/>
      <c r="BU209" s="400"/>
      <c r="BV209" s="401"/>
      <c r="BW209" s="400"/>
      <c r="BX209" s="401"/>
      <c r="BY209" s="400"/>
      <c r="BZ209" s="401"/>
      <c r="CA209" s="400"/>
      <c r="CB209" s="401"/>
      <c r="CC209" s="400"/>
      <c r="CD209" s="401"/>
      <c r="CE209" s="400"/>
      <c r="CF209" s="401"/>
      <c r="CG209" s="400"/>
      <c r="CH209" s="401"/>
      <c r="CI209" s="400"/>
      <c r="CJ209" s="401"/>
      <c r="CK209" s="400"/>
      <c r="CL209" s="401"/>
      <c r="CM209" s="400"/>
      <c r="CN209" s="401"/>
      <c r="CO209" s="400"/>
      <c r="CP209" s="401"/>
      <c r="CQ209" s="400"/>
      <c r="CR209" s="401"/>
      <c r="CS209" s="400"/>
      <c r="CT209" s="401"/>
      <c r="CU209" s="400"/>
      <c r="CV209" s="401"/>
      <c r="CW209" s="400"/>
      <c r="CX209" s="401"/>
      <c r="CY209" s="400"/>
      <c r="CZ209" s="401"/>
      <c r="DA209" s="400"/>
      <c r="DB209" s="401"/>
      <c r="DC209" s="400"/>
      <c r="DD209" s="401"/>
      <c r="DE209" s="400"/>
      <c r="DF209" s="401"/>
      <c r="DG209" s="400"/>
      <c r="DH209" s="401"/>
      <c r="DI209" s="400"/>
      <c r="DJ209" s="401"/>
      <c r="DK209" s="400"/>
      <c r="DL209" s="401"/>
      <c r="DM209" s="400"/>
      <c r="DN209" s="401"/>
      <c r="DO209" s="400"/>
      <c r="DP209" s="401"/>
      <c r="DQ209" s="400"/>
      <c r="DR209" s="401"/>
      <c r="DS209" s="400"/>
      <c r="DT209" s="401"/>
      <c r="DU209" s="400"/>
      <c r="DV209" s="401"/>
      <c r="DW209" s="400"/>
      <c r="DX209" s="401"/>
      <c r="DY209" s="400"/>
      <c r="DZ209" s="401"/>
      <c r="EA209" s="400"/>
      <c r="EB209" s="401"/>
      <c r="EC209" s="400"/>
      <c r="ED209" s="401"/>
      <c r="EE209" s="400"/>
      <c r="EF209" s="401"/>
      <c r="EG209" s="400"/>
      <c r="EH209" s="401"/>
      <c r="EI209" s="400"/>
      <c r="EJ209" s="447"/>
      <c r="EK209" s="511"/>
      <c r="EL209" s="514"/>
      <c r="EM209" s="448"/>
      <c r="EN209" s="344"/>
      <c r="EO209" s="345"/>
      <c r="EP209" s="171">
        <f t="shared" si="241"/>
        <v>0</v>
      </c>
      <c r="EQ209" s="171">
        <f t="shared" si="242"/>
        <v>0</v>
      </c>
      <c r="ER209" s="171">
        <f t="shared" si="243"/>
        <v>0</v>
      </c>
      <c r="ES209" s="171">
        <f t="shared" si="244"/>
        <v>0</v>
      </c>
      <c r="ET209" s="171">
        <f t="shared" si="245"/>
        <v>0</v>
      </c>
      <c r="EU209" s="171">
        <f t="shared" si="246"/>
        <v>0</v>
      </c>
      <c r="EV209" s="172">
        <f t="shared" si="247"/>
        <v>0</v>
      </c>
      <c r="EW209" s="127"/>
      <c r="EX209" s="248">
        <f t="shared" si="249"/>
        <v>0</v>
      </c>
      <c r="EY209" s="174">
        <f>(L209*regular)+(M209*Cadeirantee)</f>
        <v>0</v>
      </c>
      <c r="EZ209" s="249">
        <f>SUMIF(FG209:GJ209,"&gt;0")</f>
        <v>0</v>
      </c>
      <c r="FA209" s="249">
        <f>SUMIF(FG209:GJ209,"&lt;0")+SUMIF(GN209:HP209,"&lt;0")</f>
        <v>0</v>
      </c>
      <c r="FB209" s="174">
        <v>0</v>
      </c>
      <c r="FC209" s="126">
        <f>N209*km*'VALORES TABELA'!$B$13</f>
        <v>0</v>
      </c>
      <c r="FD209" s="250">
        <f t="shared" si="250"/>
        <v>0</v>
      </c>
      <c r="FE209" s="105"/>
      <c r="FF209" s="118"/>
      <c r="FG209" s="118"/>
      <c r="FH209" s="118"/>
      <c r="FI209" s="118"/>
      <c r="FJ209" s="118"/>
      <c r="FK209" s="118"/>
      <c r="FL209" s="118"/>
      <c r="FM209" s="118"/>
      <c r="FN209" s="118"/>
      <c r="FO209" s="118"/>
      <c r="FP209" s="118"/>
      <c r="FQ209" s="118"/>
      <c r="FR209" s="118"/>
      <c r="FS209" s="118"/>
      <c r="FT209" s="118"/>
      <c r="FU209" s="118"/>
      <c r="FV209" s="118"/>
      <c r="FW209" s="118"/>
      <c r="FX209" s="118"/>
      <c r="FY209" s="118"/>
      <c r="FZ209" s="118"/>
      <c r="GA209" s="118"/>
      <c r="GB209" s="118"/>
      <c r="GC209" s="118"/>
      <c r="GD209" s="118"/>
      <c r="GE209" s="118"/>
      <c r="GF209" s="118"/>
      <c r="GG209" s="118"/>
      <c r="GH209" s="118"/>
      <c r="GI209" s="118"/>
      <c r="GJ209" s="118"/>
      <c r="GK209" s="252"/>
      <c r="GL209" s="103">
        <f t="shared" si="248"/>
        <v>0</v>
      </c>
      <c r="GM209" s="124"/>
      <c r="GN209" s="104"/>
      <c r="GO209" s="104"/>
      <c r="GP209" s="104"/>
      <c r="GQ209" s="104"/>
      <c r="GR209" s="104"/>
      <c r="GS209" s="104"/>
      <c r="GT209" s="104"/>
      <c r="GU209" s="104"/>
      <c r="GV209" s="104"/>
      <c r="GW209" s="104"/>
      <c r="GX209" s="104"/>
      <c r="GY209" s="104"/>
      <c r="GZ209" s="104"/>
      <c r="HA209" s="104"/>
      <c r="HB209" s="104"/>
      <c r="HC209" s="104"/>
      <c r="HD209" s="104"/>
      <c r="HE209" s="104"/>
      <c r="HF209" s="104"/>
      <c r="HG209" s="104"/>
      <c r="HH209" s="104"/>
      <c r="HI209" s="104"/>
      <c r="HJ209" s="104"/>
      <c r="HK209" s="104"/>
      <c r="HL209" s="104"/>
      <c r="HM209" s="104"/>
      <c r="HN209" s="104"/>
      <c r="HO209" s="104"/>
      <c r="HP209" s="104"/>
      <c r="HQ209" s="64"/>
      <c r="HR209" s="65"/>
      <c r="HS209" s="65"/>
      <c r="HT209" s="65"/>
      <c r="HU209" s="65"/>
      <c r="HV209" s="65"/>
      <c r="HW209" s="105"/>
      <c r="HX209" s="65"/>
      <c r="HY209" s="280">
        <f t="shared" si="251"/>
        <v>0</v>
      </c>
      <c r="HZ209" s="280">
        <f t="shared" si="252"/>
        <v>0</v>
      </c>
      <c r="IA209" s="280">
        <f t="shared" si="253"/>
        <v>0</v>
      </c>
      <c r="IB209" s="65"/>
      <c r="IC209" s="65"/>
    </row>
    <row r="210" spans="1:237" s="106" customFormat="1" ht="22.5" customHeight="1" thickBot="1" x14ac:dyDescent="0.3">
      <c r="A210" s="377" t="s">
        <v>3355</v>
      </c>
      <c r="B210" s="378" t="s">
        <v>3356</v>
      </c>
      <c r="C210" s="379" t="s">
        <v>3193</v>
      </c>
      <c r="D210" s="380" t="s">
        <v>3357</v>
      </c>
      <c r="E210" s="380" t="s">
        <v>3358</v>
      </c>
      <c r="F210" s="381" t="s">
        <v>3181</v>
      </c>
      <c r="G210" s="381" t="s">
        <v>3182</v>
      </c>
      <c r="H210" s="382" t="s">
        <v>2844</v>
      </c>
      <c r="I210" s="383" t="s">
        <v>2844</v>
      </c>
      <c r="J210" s="421" t="s">
        <v>3188</v>
      </c>
      <c r="K210" s="424" t="s">
        <v>60</v>
      </c>
      <c r="L210" s="329">
        <f>CONTINUA!BV210</f>
        <v>0</v>
      </c>
      <c r="M210" s="329">
        <f>CONTINUA!BW210</f>
        <v>0</v>
      </c>
      <c r="N210" s="895"/>
      <c r="O210" s="896" t="s">
        <v>3444</v>
      </c>
      <c r="P210" s="897">
        <v>0</v>
      </c>
      <c r="Q210" s="400"/>
      <c r="R210" s="401"/>
      <c r="S210" s="400"/>
      <c r="T210" s="401"/>
      <c r="U210" s="400"/>
      <c r="V210" s="401"/>
      <c r="W210" s="400"/>
      <c r="X210" s="401"/>
      <c r="Y210" s="400"/>
      <c r="Z210" s="401"/>
      <c r="AA210" s="400"/>
      <c r="AB210" s="401"/>
      <c r="AC210" s="400"/>
      <c r="AD210" s="401"/>
      <c r="AE210" s="400"/>
      <c r="AF210" s="401"/>
      <c r="AG210" s="400"/>
      <c r="AH210" s="401"/>
      <c r="AI210" s="400"/>
      <c r="AJ210" s="401"/>
      <c r="AK210" s="400"/>
      <c r="AL210" s="401"/>
      <c r="AM210" s="400"/>
      <c r="AN210" s="401"/>
      <c r="AO210" s="400"/>
      <c r="AP210" s="401"/>
      <c r="AQ210" s="400"/>
      <c r="AR210" s="401"/>
      <c r="AS210" s="400"/>
      <c r="AT210" s="401"/>
      <c r="AU210" s="400"/>
      <c r="AV210" s="401"/>
      <c r="AW210" s="400"/>
      <c r="AX210" s="401"/>
      <c r="AY210" s="400"/>
      <c r="AZ210" s="401"/>
      <c r="BA210" s="400"/>
      <c r="BB210" s="401"/>
      <c r="BC210" s="400"/>
      <c r="BD210" s="401"/>
      <c r="BE210" s="400"/>
      <c r="BF210" s="401"/>
      <c r="BG210" s="400"/>
      <c r="BH210" s="401"/>
      <c r="BI210" s="400"/>
      <c r="BJ210" s="401"/>
      <c r="BK210" s="400"/>
      <c r="BL210" s="401"/>
      <c r="BM210" s="400"/>
      <c r="BN210" s="401"/>
      <c r="BO210" s="400"/>
      <c r="BP210" s="401"/>
      <c r="BQ210" s="400"/>
      <c r="BR210" s="401"/>
      <c r="BS210" s="400"/>
      <c r="BT210" s="401"/>
      <c r="BU210" s="400"/>
      <c r="BV210" s="401"/>
      <c r="BW210" s="400"/>
      <c r="BX210" s="401"/>
      <c r="BY210" s="400"/>
      <c r="BZ210" s="401"/>
      <c r="CA210" s="400"/>
      <c r="CB210" s="401"/>
      <c r="CC210" s="400"/>
      <c r="CD210" s="401"/>
      <c r="CE210" s="400"/>
      <c r="CF210" s="401"/>
      <c r="CG210" s="400"/>
      <c r="CH210" s="401"/>
      <c r="CI210" s="400"/>
      <c r="CJ210" s="401"/>
      <c r="CK210" s="400"/>
      <c r="CL210" s="401"/>
      <c r="CM210" s="400"/>
      <c r="CN210" s="401"/>
      <c r="CO210" s="400"/>
      <c r="CP210" s="401"/>
      <c r="CQ210" s="400"/>
      <c r="CR210" s="401"/>
      <c r="CS210" s="400"/>
      <c r="CT210" s="401"/>
      <c r="CU210" s="400"/>
      <c r="CV210" s="401"/>
      <c r="CW210" s="400"/>
      <c r="CX210" s="401"/>
      <c r="CY210" s="400"/>
      <c r="CZ210" s="401"/>
      <c r="DA210" s="400"/>
      <c r="DB210" s="401"/>
      <c r="DC210" s="400"/>
      <c r="DD210" s="401"/>
      <c r="DE210" s="400"/>
      <c r="DF210" s="401"/>
      <c r="DG210" s="400"/>
      <c r="DH210" s="401"/>
      <c r="DI210" s="400"/>
      <c r="DJ210" s="401"/>
      <c r="DK210" s="400"/>
      <c r="DL210" s="401"/>
      <c r="DM210" s="400"/>
      <c r="DN210" s="401"/>
      <c r="DO210" s="400"/>
      <c r="DP210" s="401"/>
      <c r="DQ210" s="400"/>
      <c r="DR210" s="401"/>
      <c r="DS210" s="400"/>
      <c r="DT210" s="401"/>
      <c r="DU210" s="400"/>
      <c r="DV210" s="401"/>
      <c r="DW210" s="400"/>
      <c r="DX210" s="401"/>
      <c r="DY210" s="400"/>
      <c r="DZ210" s="401"/>
      <c r="EA210" s="400"/>
      <c r="EB210" s="401"/>
      <c r="EC210" s="400"/>
      <c r="ED210" s="401"/>
      <c r="EE210" s="400"/>
      <c r="EF210" s="401"/>
      <c r="EG210" s="400"/>
      <c r="EH210" s="401"/>
      <c r="EI210" s="400"/>
      <c r="EJ210" s="447"/>
      <c r="EK210" s="512"/>
      <c r="EL210" s="515"/>
      <c r="EM210" s="450"/>
      <c r="EN210" s="348"/>
      <c r="EO210" s="348"/>
      <c r="EP210" s="179">
        <f t="shared" si="241"/>
        <v>0</v>
      </c>
      <c r="EQ210" s="179">
        <f t="shared" si="242"/>
        <v>0</v>
      </c>
      <c r="ER210" s="179">
        <f t="shared" si="243"/>
        <v>0</v>
      </c>
      <c r="ES210" s="179">
        <f t="shared" si="244"/>
        <v>0</v>
      </c>
      <c r="ET210" s="179">
        <f t="shared" si="245"/>
        <v>0</v>
      </c>
      <c r="EU210" s="179">
        <f t="shared" si="246"/>
        <v>0</v>
      </c>
      <c r="EV210" s="172">
        <f t="shared" si="247"/>
        <v>0</v>
      </c>
      <c r="EW210" s="253"/>
      <c r="EX210" s="254">
        <v>0</v>
      </c>
      <c r="EY210" s="180">
        <v>0</v>
      </c>
      <c r="EZ210" s="255">
        <v>0</v>
      </c>
      <c r="FA210" s="255">
        <v>0</v>
      </c>
      <c r="FB210" s="180">
        <f>SUM(FF210:GI210)/2</f>
        <v>0</v>
      </c>
      <c r="FC210" s="256">
        <f>N210*km*'VALORES TABELA'!$B$13</f>
        <v>0</v>
      </c>
      <c r="FD210" s="250">
        <f t="shared" si="250"/>
        <v>0</v>
      </c>
      <c r="FE210" s="257"/>
      <c r="FF210" s="181">
        <f>((Q210+S210)*Percapita)+((R210+T210)*Cadeirante)</f>
        <v>0</v>
      </c>
      <c r="FG210" s="181">
        <f>((U210+W210)*Percapita/30*FG$4)+((V210+X210)*Cadeirante/30*FG$4)</f>
        <v>0</v>
      </c>
      <c r="FH210" s="181">
        <f>((Y210+AA210)*Percapita/30*FH$4)+((Z210+AB210)*Cadeirante/30*FH$4)</f>
        <v>0</v>
      </c>
      <c r="FI210" s="181">
        <f>((AC210+AE210)*Percapita/30*FI$4)+((AD210+AF210)*Cadeirante/30*FI$4)</f>
        <v>0</v>
      </c>
      <c r="FJ210" s="181">
        <f>((AG210+AI210)*Percapita/30*FJ$4)+((AH210+AJ210)*Cadeirante/30*FJ$4)</f>
        <v>0</v>
      </c>
      <c r="FK210" s="181">
        <f>((AK210+AM210)*Percapita/30*FK$4)+((AL210+AN210)*Cadeirante/30*FK$4)</f>
        <v>0</v>
      </c>
      <c r="FL210" s="181">
        <f>((AO210+AQ210)*Percapita/30*FL$4)+((AP210+AR210)*Cadeirante/30*FL$4)</f>
        <v>0</v>
      </c>
      <c r="FM210" s="181">
        <f>((AS210+AU210)*Percapita/30*FM$4)+((AT210+AV210)*Cadeirante/30*FM$4)</f>
        <v>0</v>
      </c>
      <c r="FN210" s="181">
        <f>((AW210+AY210)*Percapita/30*FN$4)+((AX210+AZ210)*Cadeirante/30*FN$4)</f>
        <v>0</v>
      </c>
      <c r="FO210" s="181">
        <f>((BA210+BC210)*Percapita/30*FO$4)+((BB210+BD210)*Cadeirante/30*FO$4)</f>
        <v>0</v>
      </c>
      <c r="FP210" s="181">
        <f>((BE210+BG210)*Percapita/30*FP$4)+((BF210+BH210)*Cadeirante/30*FP$4)</f>
        <v>0</v>
      </c>
      <c r="FQ210" s="181">
        <f>((BI210+BK210)*Percapita/30*FQ$4)+((BJ210+BL210)*Cadeirante/30*FQ$4)</f>
        <v>0</v>
      </c>
      <c r="FR210" s="181">
        <f>((BM210+BO210)*Percapita/30*FR$4)+((BN210+BP210)*Cadeirante/30*FR$4)</f>
        <v>0</v>
      </c>
      <c r="FS210" s="181">
        <f>((BQ210+BS210)*Percapita/30*FS$4)+((BR210+BT210)*Cadeirante/30*FS$4)</f>
        <v>0</v>
      </c>
      <c r="FT210" s="181">
        <f>((BU210+BW210)*Percapita/30*FT$4)+((BV210+BX210)*Cadeirante/30*FT$4)</f>
        <v>0</v>
      </c>
      <c r="FU210" s="181">
        <f>((BY210+CA210)*Percapita/30*FU$4)+((BZ210+CB210)*Cadeirante/30*FU$4)</f>
        <v>0</v>
      </c>
      <c r="FV210" s="181">
        <f>((CC210+CE210)*Percapita/30*FV$4)+((CD210+CF210)*Cadeirante/30*FV$4)</f>
        <v>0</v>
      </c>
      <c r="FW210" s="181">
        <f>((CG210+CI210)*Percapita/30*FW$4)+((CI210+CK210)*Cadeirante/30*FW$4)</f>
        <v>0</v>
      </c>
      <c r="FX210" s="181">
        <f>((CK210+CM210)*Percapita/30*FX$4)+((CL210+CN210)*Cadeirante/30*FX$4)</f>
        <v>0</v>
      </c>
      <c r="FY210" s="181">
        <f>((CO210+CQ210)*Percapita/30*FY$4)+((CP210+CR210)*Cadeirante/30*FY$4)</f>
        <v>0</v>
      </c>
      <c r="FZ210" s="181">
        <f>((CS210+CU210)*Percapita/30*FZ$4)+((CT210+CV210)*Cadeirante/30*FZ$4)</f>
        <v>0</v>
      </c>
      <c r="GA210" s="181">
        <f>((CW210+CY210)*Percapita/30*GA$4)+((CX210+CZ210)*Cadeirante/30*GA$4)</f>
        <v>0</v>
      </c>
      <c r="GB210" s="181">
        <f>((DA210+DC210)*Percapita/30*GB$4)+((DB210+DD210)*Cadeirante/30*GB$4)</f>
        <v>0</v>
      </c>
      <c r="GC210" s="181">
        <f>((DE210+DG210)*Percapita/30*GC$4)+((DF210+DH210)*Cadeirante/30*GC$4)</f>
        <v>0</v>
      </c>
      <c r="GD210" s="181">
        <f>((DI210+DK210)*Percapita/30*GD$4)+((DJ210+DL210)*Cadeirante/30*GD$4)</f>
        <v>0</v>
      </c>
      <c r="GE210" s="181">
        <f>((DM210+DO210)*Percapita/30*GE$4)+((DN210+DP210)*Cadeirante/30*GE$4)</f>
        <v>0</v>
      </c>
      <c r="GF210" s="181">
        <f>((DQ210+DS210)*Percapita/30*GF$4)+((DR210+DT210)*Cadeirante/30*GF$4)</f>
        <v>0</v>
      </c>
      <c r="GG210" s="181">
        <f>((DU210+DW210)*Percapita/30*GG$4)+((DV210+DX210)*Cadeirante/30*GG$4)</f>
        <v>0</v>
      </c>
      <c r="GH210" s="181">
        <f>((DY210+EA210)*Percapita/30*GH$4)+((DZ210+EB210)*Cadeirante/30*GH$4)</f>
        <v>0</v>
      </c>
      <c r="GI210" s="181">
        <f>((EC210+EE210)*Percapita/30*GI$4)+((ED210+EF210)*Cadeirante/30*GI$4)</f>
        <v>0</v>
      </c>
      <c r="GJ210" s="181">
        <f>((EG210+EI210)*Percapita)+((EH210+EJ210)*Cadeirante)</f>
        <v>0</v>
      </c>
      <c r="GK210" s="258"/>
      <c r="GL210" s="103">
        <f t="shared" si="248"/>
        <v>0</v>
      </c>
      <c r="GM210" s="124"/>
      <c r="GN210" s="182"/>
      <c r="GO210" s="182"/>
      <c r="GP210" s="182"/>
      <c r="GQ210" s="182"/>
      <c r="GR210" s="182"/>
      <c r="GS210" s="182"/>
      <c r="GT210" s="182"/>
      <c r="GU210" s="182"/>
      <c r="GV210" s="182"/>
      <c r="GW210" s="182"/>
      <c r="GX210" s="182"/>
      <c r="GY210" s="182"/>
      <c r="GZ210" s="182"/>
      <c r="HA210" s="182"/>
      <c r="HB210" s="182"/>
      <c r="HC210" s="182"/>
      <c r="HD210" s="182"/>
      <c r="HE210" s="182"/>
      <c r="HF210" s="182"/>
      <c r="HG210" s="182"/>
      <c r="HH210" s="182"/>
      <c r="HI210" s="182"/>
      <c r="HJ210" s="182"/>
      <c r="HK210" s="182"/>
      <c r="HL210" s="182"/>
      <c r="HM210" s="182"/>
      <c r="HN210" s="182"/>
      <c r="HO210" s="182"/>
      <c r="HP210" s="259"/>
      <c r="HQ210" s="64"/>
      <c r="HW210" s="257"/>
      <c r="HY210" s="280">
        <f t="shared" si="251"/>
        <v>0</v>
      </c>
      <c r="HZ210" s="280">
        <f t="shared" si="252"/>
        <v>0</v>
      </c>
      <c r="IA210" s="280">
        <f t="shared" si="253"/>
        <v>0</v>
      </c>
    </row>
    <row r="211" spans="1:237" s="106" customFormat="1" ht="22.5" customHeight="1" x14ac:dyDescent="0.25">
      <c r="A211" t="s">
        <v>3359</v>
      </c>
      <c r="B211" s="522" t="s">
        <v>3360</v>
      </c>
      <c r="C211" s="523">
        <v>4</v>
      </c>
      <c r="D211" s="524" t="s">
        <v>3361</v>
      </c>
      <c r="E211" s="524" t="s">
        <v>3362</v>
      </c>
      <c r="F211" s="525" t="s">
        <v>3181</v>
      </c>
      <c r="G211" s="525" t="s">
        <v>3182</v>
      </c>
      <c r="H211" s="350" t="s">
        <v>2846</v>
      </c>
      <c r="I211" s="351" t="s">
        <v>2846</v>
      </c>
      <c r="J211" s="409" t="s">
        <v>3183</v>
      </c>
      <c r="K211" s="410" t="s">
        <v>3184</v>
      </c>
      <c r="L211" s="329">
        <f>CONTINUA!BV211</f>
        <v>0</v>
      </c>
      <c r="M211" s="329">
        <f>CONTINUA!BW211</f>
        <v>0</v>
      </c>
      <c r="N211" s="895"/>
      <c r="O211" s="896" t="s">
        <v>3445</v>
      </c>
      <c r="P211" s="897">
        <v>0</v>
      </c>
      <c r="Q211" s="400"/>
      <c r="R211" s="401"/>
      <c r="S211" s="400"/>
      <c r="T211" s="401"/>
      <c r="U211" s="400"/>
      <c r="V211" s="401"/>
      <c r="W211" s="400"/>
      <c r="X211" s="401"/>
      <c r="Y211" s="400"/>
      <c r="Z211" s="401"/>
      <c r="AA211" s="400"/>
      <c r="AB211" s="401"/>
      <c r="AC211" s="400"/>
      <c r="AD211" s="401"/>
      <c r="AE211" s="400"/>
      <c r="AF211" s="401"/>
      <c r="AG211" s="400"/>
      <c r="AH211" s="401"/>
      <c r="AI211" s="400"/>
      <c r="AJ211" s="401"/>
      <c r="AK211" s="400"/>
      <c r="AL211" s="401"/>
      <c r="AM211" s="400"/>
      <c r="AN211" s="401"/>
      <c r="AO211" s="400"/>
      <c r="AP211" s="401"/>
      <c r="AQ211" s="400"/>
      <c r="AR211" s="401"/>
      <c r="AS211" s="400"/>
      <c r="AT211" s="401"/>
      <c r="AU211" s="400"/>
      <c r="AV211" s="401"/>
      <c r="AW211" s="400"/>
      <c r="AX211" s="401"/>
      <c r="AY211" s="400"/>
      <c r="AZ211" s="401"/>
      <c r="BA211" s="400"/>
      <c r="BB211" s="401"/>
      <c r="BC211" s="400"/>
      <c r="BD211" s="401"/>
      <c r="BE211" s="400"/>
      <c r="BF211" s="401"/>
      <c r="BG211" s="400"/>
      <c r="BH211" s="401"/>
      <c r="BI211" s="400"/>
      <c r="BJ211" s="401"/>
      <c r="BK211" s="400"/>
      <c r="BL211" s="401"/>
      <c r="BM211" s="400"/>
      <c r="BN211" s="401"/>
      <c r="BO211" s="400"/>
      <c r="BP211" s="401"/>
      <c r="BQ211" s="400"/>
      <c r="BR211" s="401"/>
      <c r="BS211" s="400"/>
      <c r="BT211" s="401"/>
      <c r="BU211" s="400"/>
      <c r="BV211" s="401"/>
      <c r="BW211" s="400"/>
      <c r="BX211" s="401"/>
      <c r="BY211" s="400"/>
      <c r="BZ211" s="401"/>
      <c r="CA211" s="400"/>
      <c r="CB211" s="401"/>
      <c r="CC211" s="400"/>
      <c r="CD211" s="401"/>
      <c r="CE211" s="400"/>
      <c r="CF211" s="401"/>
      <c r="CG211" s="400"/>
      <c r="CH211" s="401"/>
      <c r="CI211" s="400"/>
      <c r="CJ211" s="401"/>
      <c r="CK211" s="400"/>
      <c r="CL211" s="401"/>
      <c r="CM211" s="400"/>
      <c r="CN211" s="401"/>
      <c r="CO211" s="400"/>
      <c r="CP211" s="401"/>
      <c r="CQ211" s="400"/>
      <c r="CR211" s="401"/>
      <c r="CS211" s="400"/>
      <c r="CT211" s="401"/>
      <c r="CU211" s="400"/>
      <c r="CV211" s="401"/>
      <c r="CW211" s="400"/>
      <c r="CX211" s="401"/>
      <c r="CY211" s="400"/>
      <c r="CZ211" s="401"/>
      <c r="DA211" s="400"/>
      <c r="DB211" s="401"/>
      <c r="DC211" s="400"/>
      <c r="DD211" s="401"/>
      <c r="DE211" s="400"/>
      <c r="DF211" s="401"/>
      <c r="DG211" s="400"/>
      <c r="DH211" s="401"/>
      <c r="DI211" s="400"/>
      <c r="DJ211" s="401"/>
      <c r="DK211" s="400"/>
      <c r="DL211" s="401"/>
      <c r="DM211" s="400"/>
      <c r="DN211" s="401"/>
      <c r="DO211" s="400"/>
      <c r="DP211" s="401"/>
      <c r="DQ211" s="400"/>
      <c r="DR211" s="401"/>
      <c r="DS211" s="400"/>
      <c r="DT211" s="401"/>
      <c r="DU211" s="400"/>
      <c r="DV211" s="401"/>
      <c r="DW211" s="400"/>
      <c r="DX211" s="401"/>
      <c r="DY211" s="400"/>
      <c r="DZ211" s="401"/>
      <c r="EA211" s="400"/>
      <c r="EB211" s="401"/>
      <c r="EC211" s="400"/>
      <c r="ED211" s="401"/>
      <c r="EE211" s="400"/>
      <c r="EF211" s="401"/>
      <c r="EG211" s="400"/>
      <c r="EH211" s="401"/>
      <c r="EI211" s="400"/>
      <c r="EJ211" s="447"/>
      <c r="EK211" s="510"/>
      <c r="EL211" s="513"/>
      <c r="EM211" s="520"/>
      <c r="EN211" s="520"/>
      <c r="EO211" s="520"/>
      <c r="EP211" s="171">
        <f t="shared" si="241"/>
        <v>0</v>
      </c>
      <c r="EQ211" s="171">
        <f t="shared" si="242"/>
        <v>0</v>
      </c>
      <c r="ER211" s="171">
        <f t="shared" si="243"/>
        <v>0</v>
      </c>
      <c r="ES211" s="171">
        <f t="shared" si="244"/>
        <v>0</v>
      </c>
      <c r="ET211" s="171">
        <f t="shared" si="245"/>
        <v>0</v>
      </c>
      <c r="EU211" s="171">
        <f t="shared" si="246"/>
        <v>0</v>
      </c>
      <c r="EV211" s="172">
        <f t="shared" si="247"/>
        <v>0</v>
      </c>
      <c r="EW211" s="367">
        <f>IF(C211=4,IF(MAX(Q211:EJ213)&gt;0,(Especiall/30*(IF(($G211-$F211)=($G$5-$F$5),30,IF(DAY($G211)=31,($G211-$F211),($G211-$F211)+1)))),0),0)</f>
        <v>11465.63</v>
      </c>
      <c r="EX211" s="248">
        <f t="shared" ref="EX211:EX214" si="254">FF211</f>
        <v>5778.4500000000007</v>
      </c>
      <c r="EY211" s="174">
        <f>(L211*regular)+(M211*Cadeirantee)</f>
        <v>0</v>
      </c>
      <c r="EZ211" s="249">
        <f>SUMIF(FG211:GJ211,"&gt;0")</f>
        <v>0</v>
      </c>
      <c r="FA211" s="249">
        <f>SUMIF(FG211:GJ211,"&lt;0")+SUMIF(GN211:HP211,"&lt;0")</f>
        <v>0</v>
      </c>
      <c r="FB211" s="174">
        <v>0</v>
      </c>
      <c r="FC211" s="175">
        <f>N211*km*'VALORES TABELA'!$B$13</f>
        <v>0</v>
      </c>
      <c r="FD211" s="250">
        <f>GL211</f>
        <v>0</v>
      </c>
      <c r="FE211" s="176">
        <f>(EW211+EW212+EW213+EW214+EX211+EX212+EX213+EX214+EY211+EY212+EY213+EY214+EY215+EZ211+EZ212+EZ213+EZ214+FA211+FA212+FA213+FA214+FC211+FC212+FC213+FC214+HY211-HZ211-IA211+FD211+FD212+FD213+FD214+FB215)</f>
        <v>17244.080000000002</v>
      </c>
      <c r="FF211" s="177">
        <f>IF(C211=4,SUM(Q211+Q212+Q213+S211+S212+S213)*Percapita/30*FF$4+(R211+R212+R213+T211+T212+T213)*Cadeirante/30*FF$4,IF(C211=3,IF(Q214+S214=10,Fixo/30*FF$4+(Q211+Q212+Q213+S211+S212+S213)*Percapita/30*FF$4+(R214+T214)*Cadeirante/30*FF$4,IF(Q214+S214&lt;=9,(Q214+S214)*Crechee/30*FF$4)+(R214+T214)*Cadeirante/30*FF$4+(Q211+Q212+Q213+S211+S212+S213)*Percapita/30*FF$4)+IF(Q214+S214&gt;=11,Fixo/30*FF$4+(Q214+S214-10)*Crechee/30*FF$4,0),IF(C211=2,IF(R211+R212+R213+R214+T211+T212+T213+T214=1,Cadeirante/30*FF$4,IF(R211+R212+R213+R214+T211+T212+T213+T214=2,Fixo/30*FF$4,IF(R211+R212+R213+R214+T211+T212+T213+T214&gt;2,Fixo/30*FF$4+(R211+R212+R213+R214+T211+T212+T213+T214-2)*Cadeirante/30*FF$4)))+(Q211+Q212+Q213+S211+S212+S213)*Percapita/30*FF$4+(Q214+S214)*Crechee/30*FF$4,IF(C211=1,IF(Q211+Q212+Q213+R211+R212+R213+S211+S212+S213+T211+T212+T213&lt;=15,(Q211+Q212+Q213+S211+S212+S213)*Percapita/30*FF$4,IF(Q211+Q212+Q213+R211+R212+R213+S211+S212+S213+T211+T212+T213&gt;=16,Fixo/30*FF$4+(Q211+Q212+Q213+R211+R212+R213+S211+S212+S213+T211+T212-16)*Percapita/30*FF$4))))))</f>
        <v>5778.4500000000007</v>
      </c>
      <c r="FG211" s="177">
        <f>IF(C211=4,SUM(U211+U212+U213+W211+W212+W213)*Percapita/30*FG$4+(V211+V212+V213+X211+X212+X213)*Cadeirante/30*FG$4,IF(C211=3,IF(U214+W214=10,Fixo/30*FG$4+(U211+U212+U213+W211+W212+W213)*Percapita/30*FG$4+(V214+X214)*Cadeirante/30*FG$4,IF(U214+W214&lt;=9,(U214+W214)*Crechee/30*FG$4)+(V214+X214)*Cadeirante/30*FG$4+(U211+U212+U213+W211+W212+W213)*Percapita/30*FG$4)+IF(U214+W214&gt;=11,Fixo/30*FG$4+(U214+W214-10)*Crechee/30*FG$4,0),IF(C211=2,IF(V211+V212+V213+V214+X211+X212+X213+X214=1,Cadeirante/30*FG$4,IF(V211+V212+V213+V214+X211+X212+X213+X214=2,Fixo/30*FG$4,IF(V211+V212+V213+V214+X211+X212+X213+X214&gt;2,Fixo/30*FG$4+(V211+V212+V213+V214+X211+X212+X213+X214-2)*Cadeirante/30*FG$4)))+(U211+U212+U213+W211+W212+W213)*Percapita/30*FG$4+(U214+W214)*Crechee/30*FG$4,IF(C211=1,IF(U211+U212+U213+V211+V212+V213+W211+W212+W213+X211+X212+X213&lt;=15,(U211+U212+U213+W211+W212+W213)*Percapita/30*FG$4,IF(U211+U212+U213+V211+V212+V213+W211+W212+W213+X211+X212+X213&gt;=16,Fixo/30*FG$4+(U211+U212+U213+V211+V212+V213+W211+W212+W213+X211+X212-16)*Percapita/30*FG$4))))))</f>
        <v>0</v>
      </c>
      <c r="FH211" s="177">
        <f>IF(C211=4,SUM(Y211+Y212+Y213+AA211+AA212+AA213)*Percapita/30*FH$4+(Z211+Z212+Z213+AB211+AB212+AB213)*Cadeirante/30*FH$4,IF(C211=3,IF(Y214+AA214=10,Fixo/30*FH$4+(Y211+Y212+Y213+AA211+AA212+AA213)*Percapita/30*FH$4+(Z214+AB214)*Cadeirante/30*FH$4,IF(Y214+AA214&lt;=9,(Y214+AA214)*Crechee/30*FH$4)+(Z214+AB214)*Cadeirante/30*FH$4+(Y211+Y212+Y213+AA211+AA212+AA213)*Percapita/30*FH$4)+IF(Y214+AA214&gt;=11,Fixo/30*FH$4+(Y214+AA214-10)*Crechee/30*FH$4,0),IF(C211=2,IF(Z211+Z212+Z213+Z214+AB211+AB212+AB213+AB214=1,Cadeirante/30*FH$4,IF(Z211+Z212+Z213+Z214+AB211+AB212+AB213+AB214=2,Fixo/30*FH$4,IF(Z211+Z212+Z213+Z214+AB211+AB212+AB213+AB214&gt;2,Fixo/30*FH$4+(Z211+Z212+Z213+Z214+AB211+AB212+AB213+AB214-2)*Cadeirante/30*FH$4)))+(Y211+Y212+Y213+AA211+AA212+AA213)*Percapita/30*FH$4+(Y214+AA214)*Crechee/30*FH$4,IF(C211=1,IF(Y211+Y212+Y213+Z211+Z212+Z213+AA211+AA212+AA213+AB211+AB212+AB213&lt;=15,(Y211+Y212+Y213+AA211+AA212+AA213)*Percapita/30*FH$4,IF(Y211+Y212+Y213+Z211+Z212+Z213+AA211+AA212+AA213+AB211+AB212+AB213&gt;=16,Fixo/30*FH$4+(Y211+Y212+Y213+Z211+Z212+Z213+AA211+AA212+AA213+AB211+AB212-16)*Percapita/30*FH$4))))))</f>
        <v>0</v>
      </c>
      <c r="FI211" s="177">
        <f>IF(C211=4,SUM(AC211+AC212+AC213+AE211+AE212+AE213)*Percapita/30*FI$4+(AD211+AD212+AD213+AF211+AF212+AF213)*Cadeirante/30*FI$4,IF(C211=3,IF(AC214+AE214=10,Fixo/30*FI$4+(AC211+AC212+AC213+AE211+AE212+AE213)*Percapita/30*FI$4+(AD214+AF214)*Cadeirante/30*FI$4,IF(AC214+AE214&lt;=9,(AC214+AE214)*Crechee/30*FI$4)+(AD214+AF214)*Cadeirante/30*FI$4+(AC211+AC212+AC213+AE211+AE212+AE213)*Percapita/30*FI$4)+IF(AC214+AE214&gt;=11,Fixo/30*FI$4+(AC214+AE214-10)*Crechee/30*FI$4,0),IF(C211=2,IF(AD211+AD212+AD213+AD214+AF211+AF212+AF213+AF214=1,Cadeirante/30*FI$4,IF(AD211+AD212+AD213+AD214+AF211+AF212+AF213+AF214=2,Fixo/30*FI$4,IF(AD211+AD212+AD213+AD214+AF211+AF212+AF213+AF214&gt;2,Fixo/30*FI$4+(AD211+AD212+AD213+AD214+AF211+AF212+AF213+AF214-2)*Cadeirante/30*FI$4)))+(AC211+AC212+AC213+AE211+AE212+AE213)*Percapita/30*FI$4+(AC214+AE214)*Crechee/30*FI$4,IF(C211=1,IF(AC211+AC212+AC213+AD211+AD212+AD213+AE211+AE212+AE213+AF211+AF212+AF213&lt;=15,(AC211+AC212+AC213+AE211+AE212+AE213)*Percapita/30*FI$4,IF(AC211+AC212+AC213+AD211+AD212+AD213+AE211+AE212+AE213+AF211+AF212+AF213&gt;=16,Fixo/30*FI$4+(AC211+AC212+AC213+AD211+AD212+AD213+AE211+AE212+AE213+AF211+AF212-16)*Percapita/30*FI$4))))))</f>
        <v>0</v>
      </c>
      <c r="FJ211" s="177">
        <f>IF(C211=4,SUM(AG211+AG212+AG213+AI211+AI212+AI213)*Percapita/30*FJ$4+(AH211+AH212+AH213+AJ211+AJ212+AJ213)*Cadeirante/30*FJ$4,IF(C211=3,IF(AG214+AI214=10,Fixo/30*FJ$4+(AG211+AG212+AG213+AI211+AI212+AI213)*Percapita/30*FJ$4+(AH214+AJ214)*Cadeirante/30*FJ$4,IF(AG214+AI214&lt;=9,(AG214+AI214)*Crechee/30*FJ$4)+(AH214+AJ214)*Cadeirante/30*FJ$4+(AG211+AG212+AG213+AI211+AI212+AI213)*Percapita/30*FJ$4)+IF(AG214+AI214&gt;=11,Fixo/30*FJ$4+(AG214+AI214-10)*Crechee/30*FJ$4,0),IF(C211=2,IF(AH211+AH212+AH213+AH214+AJ211+AJ212+AJ213+AJ214=1,Cadeirante/30*FJ$4,IF(AH211+AH212+AH213+AH214+AJ211+AJ212+AJ213+AJ214=2,Fixo/30*FJ$4,IF(AH211+AH212+AH213+AH214+AJ211+AJ212+AJ213+AJ214&gt;2,Fixo/30*FJ$4+(AH211+AH212+AH213+AH214+AJ211+AJ212+AJ213+AJ214-2)*Cadeirante/30*FJ$4)))+(AG211+AG212+AG213+AI211+AI212+AI213)*Percapita/30*FJ$4+(AG214+AI214)*Crechee/30*FJ$4,IF(C211=1,IF(AG211+AG212+AG213+AH211+AH212+AH213+AI211+AI212+AI213+AJ211+AJ212+AJ213&lt;=15,(AG211+AG212+AG213+AI211+AI212+AI213)*Percapita/30*FJ$4,IF(AG211+AG212+AG213+AH211+AH212+AH213+AI211+AI212+AI213+AJ211+AJ212+AJ213&gt;=16,Fixo/30*FJ$4+(AG211+AG212+AG213+AH211+AH212+AH213+AI211+AI212+AI213+AJ211+AJ212-16)*Percapita/30*FJ$4))))))</f>
        <v>0</v>
      </c>
      <c r="FK211" s="177">
        <f>IF(C211=4,SUM(AK211+AK212+AK213+AM211+AM212+AM213)*Percapita/30*FK$4+(AL211+AL212+AL213+AN211+AN212+AN213)*Cadeirante/30*FK$4,IF(C211=3,IF(AK214+AM214=10,Fixo/30*FK$4+(AK211+AK212+AK213+AM211+AM212+AM213)*Percapita/30*FK$4+(AL214+AN214)*Cadeirante/30*FK$4,IF(AK214+AM214&lt;=9,(AK214+AM214)*Crechee/30*FK$4)+(AL214+AN214)*Cadeirante/30*FK$4+(AK211+AK212+AK213+AM211+AM212+AM213)*Percapita/30*FK$4)+IF(AK214+AM214&gt;=11,Fixo/30*FK$4+(AK214+AM214-10)*Crechee/30*FK$4,0),IF(C211=2,IF(AL211+AL212+AL213+AL214+AN211+AN212+AN213+AN214=1,Cadeirante/30*FK$4,IF(AL211+AL212+AL213+AL214+AN211+AN212+AN213+AN214=2,Fixo/30*FK$4,IF(AL211+AL212+AL213+AL214+AN211+AN212+AN213+AN214&gt;2,Fixo/30*FK$4+(AL211+AL212+AL213+AL214+AN211+AN212+AN213+AN214-2)*Cadeirante/30*FK$4)))+(AK211+AK212+AK213+AM211+AM212+AM213)*Percapita/30*FK$4+(AK214+AM214)*Crechee/30*FK$4,IF(C211=1,IF(AK211+AK212+AK213+AL211+AL212+AL213+AM211+AM212+AM213+AN211+AN212+AN213&lt;=15,(AK211+AK212+AK213+AM211+AM212+AM213)*Percapita/30*FK$4,IF(AK211+AK212+AK213+AL211+AL212+AL213+AM211+AM212+AM213+AN211+AN212+AN213&gt;=16,Fixo/30*FK$4+(AK211+AK212+AK213+AL211+AL212+AL213+AM211+AM212+AM213+AN211+AN212-16)*Percapita/30*FK$4))))))</f>
        <v>0</v>
      </c>
      <c r="FL211" s="177">
        <f>IF(C211=4,SUM(AO211+AO212+AO213+AQ211+AQ212+AQ213)*Percapita/30*FL$4+(AP211+AP212+AP213+AR211+AR212+AR213)*Cadeirante/30*FL$4,IF(C211=3,IF(AO214+AQ214=10,Fixo/30*FL$4+(AO211+AO212+AO213+AQ211+AQ212+AQ213)*Percapita/30*FL$4+(AP214+AR214)*Cadeirante/30*FL$4,IF(AO214+AQ214&lt;=9,(AO214+AQ214)*Crechee/30*FL$4)+(AP214+AR214)*Cadeirante/30*FL$4+(AO211+AO212+AO213+AQ211+AQ212+AQ213)*Percapita/30*FL$4)+IF(AO214+AQ214&gt;=11,Fixo/30*FL$4+(AO214+AQ214-10)*Crechee/30*FL$4,0),IF(C211=2,IF(AP211+AP212+AP213+AP214+AR211+AR212+AR213+AR214=1,Cadeirante/30*FL$4,IF(AP211+AP212+AP213+AP214+AR211+AR212+AR213+AR214=2,Fixo/30*FL$4,IF(AP211+AP212+AP213+AP214+AR211+AR212+AR213+AR214&gt;2,Fixo/30*FL$4+(AP211+AP212+AP213+AP214+AR211+AR212+AR213+AR214-2)*Cadeirante/30*FL$4)))+(AO211+AO212+AO213+AQ211+AQ212+AQ213)*Percapita/30*FL$4+(AO214+AQ214)*Crechee/30*FL$4,IF(C211=1,IF(AO211+AO212+AO213+AP211+AP212+AP213+AQ211+AQ212+AQ213+AR211+AR212+AR213&lt;=15,(AO211+AO212+AO213+AQ211+AQ212+AQ213)*Percapita/30*FL$4,IF(AO211+AO212+AO213+AP211+AP212+AP213+AQ211+AQ212+AQ213+AR211+AR212+AR213&gt;=16,Fixo/30*FL$4+(AO211+AO212+AO213+AP211+AP212+AP213+AQ211+AQ212+AQ213+AR211+AR212-16)*Percapita/30*FL$4))))))</f>
        <v>0</v>
      </c>
      <c r="FM211" s="177">
        <f>IF(C211=4,SUM(AS211+AS212+AS213+AU211+AU212+AU213)*Percapita/30*FM$4+(AT211+AT212+AT213+AV211+AV212+AV213)*Cadeirante/30*FM$4,IF(C211=3,IF(AS214+AU214=10,Fixo/30*FM$4+(AS211+AS212+AS213+AU211+AU212+AU213)*Percapita/30*FM$4+(AT214+AV214)*Cadeirante/30*FM$4,IF(AS214+AU214&lt;=9,(AS214+AU214)*Crechee/30*FM$4)+(AT214+AV214)*Cadeirante/30*FM$4+(AS211+AS212+AS213+AU211+AU212+AU213)*Percapita/30*FM$4)+IF(AS214+AU214&gt;=11,Fixo/30*FM$4+(AS214+AU214-10)*Crechee/30*FM$4,0),IF(C211=2,IF(AT211+AT212+AT213+AT214+AV211+AV212+AV213+AV214=1,Cadeirante/30*FM$4,IF(AT211+AT212+AT213+AT214+AV211+AV212+AV213+AV214=2,Fixo/30*FM$4,IF(AT211+AT212+AT213+AT214+AV211+AV212+AV213+AV214&gt;2,Fixo/30*FM$4+(AT211+AT212+AT213+AT214+AV211+AV212+AV213+AV214-2)*Cadeirante/30*FM$4)))+(AS211+AS212+AS213+AU211+AU212+AU213)*Percapita/30*FM$4+(AS214+AU214)*Crechee/30*FM$4,IF(C211=1,IF(AS211+AS212+AS213+AT211+AT212+AT213+AU211+AU212+AU213+AV211+AV212+AV213&lt;=15,(AS211+AS212+AS213+AU211+AU212+AU213)*Percapita/30*FM$4,IF(AS211+AS212+AS213+AT211+AT212+AT213+AU211+AU212+AU213+AV211+AV212+AV213&gt;=16,Fixo/30*FM$4+(AS211+AS212+AS213+AT211+AT212+AT213+AU211+AU212+AU213+AV211+AV212-16)*Percapita/30*FM$4))))))</f>
        <v>0</v>
      </c>
      <c r="FN211" s="177">
        <f>IF(C211=4,SUM(AW211+AW212+AW213+AY211+AY212+AY213)*Percapita/30*FN$4+(AX211+AX212+AX213+AZ211+AZ212+AZ213)*Cadeirante/30*FN$4,IF(C211=3,IF(AW214+AY214=10,Fixo/30*FN$4+(AW211+AW212+AW213+AY211+AY212+AY213)*Percapita/30*FN$4+(AX214+AZ214)*Cadeirante/30*FN$4,IF(AW214+AY214&lt;=9,(AW214+AY214)*Crechee/30*FN$4)+(AX214+AZ214)*Cadeirante/30*FN$4+(AW211+AW212+AW213+AY211+AY212+AY213)*Percapita/30*FN$4)+IF(AW214+AY214&gt;=11,Fixo/30*FN$4+(AW214+AY214-10)*Crechee/30*FN$4,0),IF(C211=2,IF(AX211+AX212+AX213+AX214+AZ211+AZ212+AZ213+AZ214=1,Cadeirante/30*FN$4,IF(AX211+AX212+AX213+AX214+AZ211+AZ212+AZ213+AZ214=2,Fixo/30*FN$4,IF(AX211+AX212+AX213+AX214+AZ211+AZ212+AZ213+AZ214&gt;2,Fixo/30*FN$4+(AX211+AX212+AX213+AX214+AZ211+AZ212+AZ213+AZ214-2)*Cadeirante/30*FN$4)))+(AW211+AW212+AW213+AY211+AY212+AY213)*Percapita/30*FN$4+(AW214+AY214)*Crechee/30*FN$4,IF(C211=1,IF(AW211+AW212+AW213+AX211+AX212+AX213+AY211+AY212+AY213+AZ211+AZ212+AZ213&lt;=15,(AW211+AW212+AW213+AY211+AY212+AY213)*Percapita/30*FN$4,IF(AW211+AW212+AW213+AX211+AX212+AX213+AY211+AY212+AY213+AZ211+AZ212+AZ213&gt;=16,Fixo/30*FN$4+(AW211+AW212+AW213+AX211+AX212+AX213+AY211+AY212+AY213+AZ211+AZ212-16)*Percapita/30*FN$4))))))</f>
        <v>0</v>
      </c>
      <c r="FO211" s="177">
        <f>IF(C211=4,SUM(BA211+BA212+BA213+BC211+BC212+BC213)*Percapita/30*FO$4+(BB211+BB212+BB213+BD211+BD212+BD213)*Cadeirante/30*FO$4,IF(C211=3,IF(BA214+BC214=10,Fixo/30*FO$4+(BA211+BA212+BA213+BC211+BC212+BC213)*Percapita/30*FO$4+(BB214+BD214)*Cadeirante/30*FO$4,IF(BA214+BC214&lt;=9,(BA214+BC214)*Crechee/30*FO$4)+(BB214+BD214)*Cadeirante/30*FO$4+(BA211+BA212+BA213+BC211+BC212+BC213)*Percapita/30*FO$4)+IF(BA214+BC214&gt;=11,Fixo/30*FO$4+(BA214+BC214-10)*Crechee/30*FO$4,0),IF(C211=2,IF(BB211+BB212+BB213+BB214+BD211+BD212+BD213+BD214=1,Cadeirante/30*FO$4,IF(BB211+BB212+BB213+BB214+BD211+BD212+BD213+BD214=2,Fixo/30*FO$4,IF(BB211+BB212+BB213+BB214+BD211+BD212+BD213+BD214&gt;2,Fixo/30*FO$4+(BB211+BB212+BB213+BB214+BD211+BD212+BD213+BD214-2)*Cadeirante/30*FO$4)))+(BA211+BA212+BA213+BC211+BC212+BC213)*Percapita/30*FO$4+(BA214+BC214)*Crechee/30*FO$4,IF(C211=1,IF(BA211+BA212+BA213+BB211+BB212+BB213+BC211+BC212+BC213+BD211+BD212+BD213&lt;=15,(BA211+BA212+BA213+BC211+BC212+BC213)*Percapita/30*FO$4,IF(BA211+BA212+BA213+BB211+BB212+BB213+BC211+BC212+BC213+BD211+BD212+BD213&gt;=16,Fixo/30*FO$4+(BA211+BA212+BA213+BB211+BB212+BB213+BC211+BC212+BC213+BD211+BD212-16)*Percapita/30*FO$4))))))</f>
        <v>0</v>
      </c>
      <c r="FP211" s="177">
        <f>IF(C211=4,SUM(BE211+BE212+BE213+BG211+BG212+BG213)*Percapita/30*FP$4+(BF211+BF212+BF213+BH211+BH212+BH213)*Cadeirante/30*FP$4,IF(C211=3,IF(BE214+BG214=10,Fixo/30*FP$4+(BE211+BE212+BE213+BG211+BG212+BG213)*Percapita/30*FP$4+(BF214+BH214)*Cadeirante/30*FP$4,IF(BE214+BG214&lt;=9,(BE214+BG214)*Crechee/30*FP$4)+(BF214+BH214)*Cadeirante/30*FP$4+(BE211+BE212+BE213+BG211+BG212+BG213)*Percapita/30*FP$4)+IF(BE214+BG214&gt;=11,Fixo/30*FP$4+(BE214+BG214-10)*Crechee/30*FP$4,0),IF(C211=2,IF(BF211+BF212+BF213+BF214+BH211+BH212+BH213+BH214=1,Cadeirante/30*FP$4,IF(BF211+BF212+BF213+BF214+BH211+BH212+BH213+BH214=2,Fixo/30*FP$4,IF(BF211+BF212+BF213+BF214+BH211+BH212+BH213+BH214&gt;2,Fixo/30*FP$4+(BF211+BF212+BF213+BF214+BH211+BH212+BH213+BH214-2)*Cadeirante/30*FP$4)))+(BE211+BE212+BE213+BG211+BG212+BG213)*Percapita/30*FP$4+(BE214+BG214)*Crechee/30*FP$4,IF(C211=1,IF(BE211+BE212+BE213+BF211+BF212+BF213+BG211+BG212+BG213+BH211+BH212+BH213&lt;=15,(BE211+BE212+BE213+BG211+BG212+BG213)*Percapita/30*FP$4,IF(BE211+BE212+BE213+BF211+BF212+BF213+BG211+BG212+BG213+BH211+BH212+BH213&gt;=16,Fixo/30*FP$4+(BE211+BE212+BE213+BF211+BF212+BF213+BG211+BG212+BG213+BH211+BH212-16)*Percapita/30*FP$4))))))</f>
        <v>0</v>
      </c>
      <c r="FQ211" s="177">
        <f>IF(C211=4,SUM(BI211+BI212+BI213+BK211+BK212+BK213)*Percapita/30*FQ$4+(BJ211+BJ212+BJ213+BL211+BL212+BL213)*Cadeirante/30*FQ$4,IF(C211=3,IF(BI214+BK214=10,Fixo/30*FQ$4+(BI211+BI212+BI213+BK211+BK212+BK213)*Percapita/30*FQ$4+(BJ214+BL214)*Cadeirante/30*FQ$4,IF(BI214+BK214&lt;=9,(BI214+BK214)*Crechee/30*FQ$4)+(BJ214+BL214)*Cadeirante/30*FQ$4+(BI211+BI212+BI213+BK211+BK212+BK213)*Percapita/30*FQ$4)+IF(BI214+BK214&gt;=11,Fixo/30*FQ$4+(BI214+BK214-10)*Crechee/30*FQ$4,0),IF(C211=2,IF(BJ211+BJ212+BJ213+BJ214+BL211+BL212+BL213+BL214=1,Cadeirante/30*FQ$4,IF(BJ211+BJ212+BJ213+BJ214+BL211+BL212+BL213+BL214=2,Fixo/30*FQ$4,IF(BJ211+BJ212+BJ213+BJ214+BL211+BL212+BL213+BL214&gt;2,Fixo/30*FQ$4+(BJ211+BJ212+BJ213+BJ214+BL211+BL212+BL213+BL214-2)*Cadeirante/30*FQ$4)))+(BI211+BI212+BI213+BK211+BK212+BK213)*Percapita/30*FQ$4+(BI214+BK214)*Crechee/30*FQ$4,IF(C211=1,IF(BI211+BI212+BI213+BJ211+BJ212+BJ213+BK211+BK212+BK213+BL211+BL212+BL213&lt;=15,(BI211+BI212+BI213+BK211+BK212+BK213)*Percapita/30*FQ$4,IF(BI211+BI212+BI213+BJ211+BJ212+BJ213+BK211+BK212+BK213+BL211+BL212+BL213&gt;=16,Fixo/30*FQ$4+(BI211+BI212+BI213+BJ211+BJ212+BJ213+BK211+BK212+BK213+BL211+BL212-16)*Percapita/30*FQ$4))))))</f>
        <v>0</v>
      </c>
      <c r="FR211" s="177">
        <f>IF(C211=4,SUM(BM211+BM212+BM213+BO211+BO212+BO213)*Percapita/30*FR$4+(BN211+BN212+BN213+BP211+BP212+BP213)*Cadeirante/30*FR$4,IF(C211=3,IF(BM214+BO214=10,Fixo/30*FR$4+(BM211+BM212+BM213+BO211+BO212+BO213)*Percapita/30*FR$4+(BN214+BP214)*Cadeirante/30*FR$4,IF(BM214+BO214&lt;=9,(BM214+BO214)*Crechee/30*FR$4)+(BN214+BP214)*Cadeirante/30*FR$4+(BM211+BM212+BM213+BO211+BO212+BO213)*Percapita/30*FR$4)+IF(BM214+BO214&gt;=11,Fixo/30*FR$4+(BM214+BO214-10)*Crechee/30*FR$4,0),IF(C211=2,IF(BN211+BN212+BN213+BN214+BP211+BP212+BP213+BP214=1,Cadeirante/30*FR$4,IF(BN211+BN212+BN213+BN214+BP211+BP212+BP213+BP214=2,Fixo/30*FR$4,IF(BN211+BN212+BN213+BN214+BP211+BP212+BP213+BP214&gt;2,Fixo/30*FR$4+(BN211+BN212+BN213+BN214+BP211+BP212+BP213+BP214-2)*Cadeirante/30*FR$4)))+(BM211+BM212+BM213+BO211+BO212+BO213)*Percapita/30*FR$4+(BM214+BO214)*Crechee/30*FR$4,IF(C211=1,IF(BM211+BM212+BM213+BN211+BN212+BN213+BO211+BO212+BO213+BP211+BP212+BP213&lt;=15,(BM211+BM212+BM213+BO211+BO212+BO213)*Percapita/30*FR$4,IF(BM211+BM212+BM213+BN211+BN212+BN213+BO211+BO212+BO213+BP211+BP212+BP213&gt;=16,Fixo/30*FR$4+(BM211+BM212+BM213+BN211+BN212+BN213+BO211+BO212+BO213+BP211+BP212-16)*Percapita/30*FR$4))))))</f>
        <v>0</v>
      </c>
      <c r="FS211" s="177">
        <f>IF(C211=4,SUM(BQ211+BQ212+BQ213+BS211+BS212+BS213)*Percapita/30*FS$4+(BR211+BR212+BR213+BT211+BT212+BT213)*Cadeirante/30*FS$4,IF(C211=3,IF(BQ214+BS214=10,Fixo/30*FS$4+(BQ211+BQ212+BQ213+BS211+BS212+BS213)*Percapita/30*FS$4+(BR214+BT214)*Cadeirante/30*FS$4,IF(BQ214+BS214&lt;=9,(BQ214+BS214)*Crechee/30*FS$4)+(BR214+BT214)*Cadeirante/30*FS$4+(BQ211+BQ212+BQ213+BS211+BS212+BS213)*Percapita/30*FS$4)+IF(BQ214+BS214&gt;=11,Fixo/30*FS$4+(BQ214+BS214-10)*Crechee/30*FS$4,0),IF(C211=2,IF(BR211+BR212+BR213+BR214+BT211+BT212+BT213+BT214=1,Cadeirante/30*FS$4,IF(BR211+BR212+BR213+BR214+BT211+BT212+BT213+BT214=2,Fixo/30*FS$4,IF(BR211+BR212+BR213+BR214+BT211+BT212+BT213+BT214&gt;2,Fixo/30*FS$4+(BR211+BR212+BR213+BR214+BT211+BT212+BT213+BT214-2)*Cadeirante/30*FS$4)))+(BQ211+BQ212+BQ213+BS211+BS212+BS213)*Percapita/30*FS$4+(BQ214+BS214)*Crechee/30*FS$4,IF(C211=1,IF(BQ211+BQ212+BQ213+BR211+BR212+BR213+BS211+BS212+BS213+BT211+BT212+BT213&lt;=15,(BQ211+BQ212+BQ213+BS211+BS212+BS213)*Percapita/30*FS$4,IF(BQ211+BQ212+BQ213+BR211+BR212+BR213+BS211+BS212+BS213+BT211+BT212+BT213&gt;=16,Fixo/30*FS$4+(BQ211+BQ212+BQ213+BR211+BR212+BR213+BS211+BS212+BS213+BT211+BT212-16)*Percapita/30*FS$4))))))</f>
        <v>0</v>
      </c>
      <c r="FT211" s="177">
        <f>IF(C211=4,SUM(BU211+BU212+BU213+BW211+BW212+BW213)*Percapita/30*FT$4+(BV211+BV212+BV213+BX211+BX212+BX213)*Cadeirante/30*FT$4,IF(C211=3,IF(BU214+BW214=10,Fixo/30*FT$4+(BU211+BU212+BU213+BW211+BW212+BW213)*Percapita/30*FT$4+(BV214+BX214)*Cadeirante/30*FT$4,IF(BU214+BW214&lt;=9,(BU214+BW214)*Crechee/30*FT$4)+(BV214+BX214)*Cadeirante/30*FT$4+(BU211+BU212+BU213+BW211+BW212+BW213)*Percapita/30*FT$4)+IF(BU214+BW214&gt;=11,Fixo/30*FT$4+(BU214+BW214-10)*Crechee/30*FT$4,0),IF(C211=2,IF(BV211+BV212+BV213+BV214+BX211+BX212+BX213+BX214=1,Cadeirante/30*FT$4,IF(BV211+BV212+BV213+BV214+BX211+BX212+BX213+BX214=2,Fixo/30*FT$4,IF(BV211+BV212+BV213+BV214+BX211+BX212+BX213+BX214&gt;2,Fixo/30*FT$4+(BV211+BV212+BV213+BV214+BX211+BX212+BX213+BX214-2)*Cadeirante/30*FT$4)))+(BU211+BU212+BU213+BW211+BW212+BW213)*Percapita/30*FT$4+(BU214+BW214)*Crechee/30*FT$4,IF(C211=1,IF(BU211+BU212+BU213+BV211+BV212+BV213+BW211+BW212+BW213+BX211+BX212+BX213&lt;=15,(BU211+BU212+BU213+BW211+BW212+BW213)*Percapita/30*FT$4,IF(BU211+BU212+BU213+BV211+BV212+BV213+BW211+BW212+BW213+BX211+BX212+BX213&gt;=16,Fixo/30*FT$4+(BU211+BU212+BU213+BV211+BV212+BV213+BW211+BW212+BW213+BX211+BX212-16)*Percapita/30*FT$4))))))</f>
        <v>0</v>
      </c>
      <c r="FU211" s="177">
        <f>IF(C211=4,SUM(BY211+BY212+BY213+CA211+CA212+CA213)*Percapita/30*FU$4+(BZ211+BZ212+BZ213+CB211+CB212+CB213)*Cadeirante/30*FU$4,IF(C211=3,IF(BY214+CA214=10,Fixo/30*FU$4+(BY211+BY212+BY213+CA211+CA212+CA213)*Percapita/30*FU$4+(BZ214+CB214)*Cadeirante/30*FU$4,IF(BY214+CA214&lt;=9,(BY214+CA214)*Crechee/30*FU$4)+(BZ214+CB214)*Cadeirante/30*FU$4+(BY211+BY212+BY213+CA211+CA212+CA213)*Percapita/30*FU$4)+IF(BY214+CA214&gt;=11,Fixo/30*FU$4+(BY214+CA214-10)*Crechee/30*FU$4,0),IF(C211=2,IF(BZ211+BZ212+BZ213+BZ214+CB211+CB212+CB213+CB214=1,Cadeirante/30*FU$4,IF(BZ211+BZ212+BZ213+BZ214+CB211+CB212+CB213+CB214=2,Fixo/30*FU$4,IF(BZ211+BZ212+BZ213+BZ214+CB211+CB212+CB213+CB214&gt;2,Fixo/30*FU$4+(BZ211+BZ212+BZ213+BZ214+CB211+CB212+CB213+CB214-2)*Cadeirante/30*FU$4)))+(BY211+BY212+BY213+CA211+CA212+CA213)*Percapita/30*FU$4+(BY214+CA214)*Crechee/30*FU$4,IF(C211=1,IF(BY211+BY212+BY213+BZ211+BZ212+BZ213+CA211+CA212+CA213+CB211+CB212+CB213&lt;=15,(BY211+BY212+BY213+CA211+CA212+CA213)*Percapita/30*FU$4,IF(BY211+BY212+BY213+BZ211+BZ212+BZ213+CA211+CA212+CA213+CB211+CB212+CB213&gt;=16,Fixo/30*FU$4+(BY211+BY212+BY213+BZ211+BZ212+BZ213+CA211+CA212+CA213+CB211+CB212-16)*Percapita/30*FU$4))))))</f>
        <v>0</v>
      </c>
      <c r="FV211" s="177">
        <f>IF(C211=4,SUM(CC211+CC212+CC213+CE211+CE212+CE213)*Percapita/30*FV$4+(CD211+CD212+CD213+CF211+CF212+CF213)*Cadeirante/30*FV$4,IF(C211=3,IF(CC214+CE214=10,Fixo/30*FV$4+(CC211+CC212+CC213+CE211+CE212+CE213)*Percapita/30*FV$4+(CD214+CF214)*Cadeirante/30*FV$4,IF(CC214+CE214&lt;=9,(CC214+CE214)*Crechee/30*FV$4)+(CD214+CF214)*Cadeirante/30*FV$4+(CC211+CC212+CC213+CE211+CE212+CE213)*Percapita/30*FV$4)+IF(CC214+CE214&gt;=11,Fixo/30*FV$4+(CC214+CE214-10)*Crechee/30*FV$4,0),IF(C211=2,IF(CD211+CD212+CD213+CD214+CF211+CF212+CF213+CF214=1,Cadeirante/30*FV$4,IF(CD211+CD212+CD213+CD214+CF211+CF212+CF213+CF214=2,Fixo/30*FV$4,IF(CD211+CD212+CD213+CD214+CF211+CF212+CF213+CF214&gt;2,Fixo/30*FV$4+(CD211+CD212+CD213+CD214+CF211+CF212+CF213+CF214-2)*Cadeirante/30*FV$4)))+(CC211+CC212+CC213+CE211+CE212+CE213)*Percapita/30*FV$4+(CC214+CE214)*Crechee/30*FV$4,IF(C211=1,IF(CC211+CC212+CC213+CD211+CD212+CD213+CE211+CE212+CE213+CF211+CF212+CF213&lt;=15,(CC211+CC212+CC213+CE211+CE212+CE213)*Percapita/30*FV$4,IF(CC211+CC212+CC213+CD211+CD212+CD213+CE211+CE212+CE213+CF211+CF212+CF213&gt;=16,Fixo/30*FV$4+(CC211+CC212+CC213+CD211+CD212+CD213+CE211+CE212+CE213+CF211+CF212-16)*Percapita/30*FV$4))))))</f>
        <v>0</v>
      </c>
      <c r="FW211" s="177">
        <f>IF(C211=4,SUM(CG211+CG212+CG213+CI211+CI212+CI213)*Percapita/30*FW$4+(CH211+CH212+CH213+CJ211+CJ212+CJ213)*Cadeirante/30*FW$4,IF(C211=3,IF(CG214+CI214=10,Fixo/30*FW$4+(CG211+CG212+CG213+CI211+CI212+CI213)*Percapita/30*FW$4+(CH214+CJ214)*Cadeirante/30*FW$4,IF(CG214+CI214&lt;=9,(CG214+CI214)*Crechee/30*FW$4)+(CH214+CJ214)*Cadeirante/30*FW$4+(CG211+CG212+CG213+CI211+CI212+CI213)*Percapita/30*FW$4)+IF(CG214+CI214&gt;=11,Fixo/30*FW$4+(CG214+CI214-10)*Crechee/30*FW$4,0),IF(C211=2,IF(CH211+CH212+CH213+CH214+CJ211+CJ212+CJ213+CJ214=1,Cadeirante/30*FW$4,IF(CH211+CH212+CH213+CH214+CJ211+CJ212+CJ213+CJ214=2,Fixo/30*FW$4,IF(CH211+CH212+CH213+CH214+CJ211+CJ212+CJ213+CJ214&gt;2,Fixo/30*FW$4+(CH211+CH212+CH213+CH214+CJ211+CJ212+CJ213+CJ214-2)*Cadeirante/30*FW$4)))+(CG211+CG212+CG213+CI211+CI212+CI213)*Percapita/30*FW$4+(CG214+CI214)*Crechee/30*FW$4,IF(C211=1,IF(CG211+CG212+CG213+CH211+CH212+CH213+CI211+CI212+CI213+CJ211+CJ212+CJ213&lt;=15,(CG211+CG212+CG213+CI211+CI212+CI213)*Percapita/30*FW$4,IF(CG211+CG212+CG213+CH211+CH212+CH213+CI211+CI212+CI213+CJ211+CJ212+CJ213&gt;=16,Fixo/30*FW$4+(CG211+CG212+CG213+CH211+CH212+CH213+CI211+CI212+CI213+CJ211+CJ212-16)*Percapita/30*FW$4))))))</f>
        <v>0</v>
      </c>
      <c r="FX211" s="177">
        <f>IF(C211=4,SUM(CK211+CK212+CK213+CM211+CM212+CM213)*Percapita/30*FX$4+(CL211+CL212+CL213+CN211+CN212+CN213)*Cadeirante/30*FX$4,IF(C211=3,IF(CK214+CM214=10,Fixo/30*FX$4+(CK211+CK212+CK213+CM211+CM212+CM213)*Percapita/30*FX$4+(CL214+CN214)*Cadeirante/30*FX$4,IF(CK214+CM214&lt;=9,(CK214+CM214)*Crechee/30*FX$4)+(CL214+CN214)*Cadeirante/30*FX$4+(CK211+CK212+CK213+CM211+CM212+CM213)*Percapita/30*FX$4)+IF(CK214+CM214&gt;=11,Fixo/30*FX$4+(CK214+CM214-10)*Crechee/30*FX$4,0),IF(C211=2,IF(CL211+CL212+CL213+CL214+CN211+CN212+CN213+CN214=1,Cadeirante/30*FX$4,IF(CL211+CL212+CL213+CL214+CN211+CN212+CN213+CN214=2,Fixo/30*FX$4,IF(CL211+CL212+CL213+CL214+CN211+CN212+CN213+CN214&gt;2,Fixo/30*FX$4+(CL211+CL212+CL213+CL214+CN211+CN212+CN213+CN214-2)*Cadeirante/30*FX$4)))+(CK211+CK212+CK213+CM211+CM212+CM213)*Percapita/30*FX$4+(CK214+CM214)*Crechee/30*FX$4,IF(C211=1,IF(CK211+CK212+CK213+CL211+CL212+CL213+CM211+CM212+CM213+CN211+CN212+CN213&lt;=15,(CK211+CK212+CK213+CM211+CM212+CM213)*Percapita/30*FX$4,IF(CK211+CK212+CK213+CL211+CL212+CL213+CM211+CM212+CM213+CN211+CN212+CN213&gt;=16,Fixo/30*FX$4+(CK211+CK212+CK213+CL211+CL212+CL213+CM211+CM212+CM213+CN211+CN212-16)*Percapita/30*FX$4))))))</f>
        <v>0</v>
      </c>
      <c r="FY211" s="177">
        <f>IF(C211=4,SUM(CO211+CO212+CO213+CQ211+CQ212+CQ213)*Percapita/30*FY$4+(CP211+CP212+CP213+CR211+CR212+CR213)*Cadeirante/30*FY$4,IF(C211=3,IF(CO214+CQ214=10,Fixo/30*FY$4+(CO211+CO212+CO213+CQ211+CQ212+CQ213)*Percapita/30*FY$4+(CP214+CR214)*Cadeirante/30*FY$4,IF(CO214+CQ214&lt;=9,(CO214+CQ214)*Crechee/30*FY$4)+(CP214+CR214)*Cadeirante/30*FY$4+(CO211+CO212+CO213+CQ211+CQ212+CQ213)*Percapita/30*FY$4)+IF(CO214+CQ214&gt;=11,Fixo/30*FY$4+(CO214+CQ214-10)*Crechee/30*FY$4,0),IF(C211=2,IF(CP211+CP212+CP213+CP214+CR211+CR212+CR213+CR214=1,Cadeirante/30*FY$4,IF(CP211+CP212+CP213+CP214+CR211+CR212+CR213+CR214=2,Fixo/30*FY$4,IF(CP211+CP212+CP213+CP214+CR211+CR212+CR213+CR214&gt;2,Fixo/30*FY$4+(CP211+CP212+CP213+CP214+CR211+CR212+CR213+CR214-2)*Cadeirante/30*FY$4)))+(CO211+CO212+CO213+CQ211+CQ212+CQ213)*Percapita/30*FY$4+(CO214+CQ214)*Crechee/30*FY$4,IF(C211=1,IF(CO211+CO212+CO213+CP211+CP212+CP213+CQ211+CQ212+CQ213+CR211+CR212+CR213&lt;=15,(CO211+CO212+CO213+CQ211+CQ212+CQ213)*Percapita/30*FY$4,IF(CO211+CO212+CO213+CP211+CP212+CP213+CQ211+CQ212+CQ213+CR211+CR212+CR213&gt;=16,Fixo/30*FY$4+(CO211+CO212+CO213+CP211+CP212+CP213+CQ211+CQ212+CQ213+CR211+CR212-16)*Percapita/30*FY$4))))))</f>
        <v>0</v>
      </c>
      <c r="FZ211" s="177">
        <f>IF(C211=4,SUM(CS211+CS212+CS213+CU211+CU212+CU213)*Percapita/30*FZ$4+(CT211+CT212+CT213+CV211+CV212+CV213)*Cadeirante/30*FZ$4,IF(C211=3,IF(CS214+CU214=10,Fixo/30*FZ$4+(CS211+CS212+CS213+CU211+CU212+CU213)*Percapita/30*FZ$4+(CT214+CV214)*Cadeirante/30*FZ$4,IF(CS214+CU214&lt;=9,(CS214+CU214)*Crechee/30*FZ$4)+(CT214+CV214)*Cadeirante/30*FZ$4+(CS211+CS212+CS213+CU211+CU212+CU213)*Percapita/30*FZ$4)+IF(CS214+CU214&gt;=11,Fixo/30*FZ$4+(CS214+CU214-10)*Crechee/30*FZ$4,0),IF(C211=2,IF(CT211+CT212+CT213+CT214+CV211+CV212+CV213+CV214=1,Cadeirante/30*FZ$4,IF(CT211+CT212+CT213+CT214+CV211+CV212+CV213+CV214=2,Fixo/30*FZ$4,IF(CT211+CT212+CT213+CT214+CV211+CV212+CV213+CV214&gt;2,Fixo/30*FZ$4+(CT211+CT212+CT213+CT214+CV211+CV212+CV213+CV214-2)*Cadeirante/30*FZ$4)))+(CS211+CS212+CS213+CU211+CU212+CU213)*Percapita/30*FZ$4+(CS214+CU214)*Crechee/30*FZ$4,IF(C211=1,IF(CS211+CS212+CS213+CT211+CT212+CT213+CU211+CU212+CU213+CV211+CV212+CV213&lt;=15,(CS211+CS212+CS213+CU211+CU212+CU213)*Percapita/30*FZ$4,IF(CS211+CS212+CS213+CT211+CT212+CT213+CU211+CU212+CU213+CV211+CV212+CV213&gt;=16,Fixo/30*FZ$4+(CS211+CS212+CS213+CT211+CT212+CT213+CU211+CU212+CU213+CV211+CV212-16)*Percapita/30*FZ$4))))))</f>
        <v>0</v>
      </c>
      <c r="GA211" s="177">
        <f>IF(C211=4,SUM(CW211+CW212+CW213+CY211+CY212+CY213)*Percapita/30*GA$4+(CX211+CX212+CX213+CZ211+CZ212+CZ213)*Cadeirante/30*GA$4,IF(C211=3,IF(CW214+CY214=10,Fixo/30*GA$4+(CW211+CW212+CW213+CY211+CY212+CY213)*Percapita/30*GA$4+(CX214+CZ214)*Cadeirante/30*GA$4,IF(CW214+CY214&lt;=9,(CW214+CY214)*Crechee/30*GA$4)+(CX214+CZ214)*Cadeirante/30*GA$4+(CW211+CW212+CW213+CY211+CY212+CY213)*Percapita/30*GA$4)+IF(CW214+CY214&gt;=11,Fixo/30*GA$4+(CW214+CY214-10)*Crechee/30*GA$4,0),IF(C211=2,IF(CX211+CX212+CX213+CX214+CZ211+CZ212+CZ213+CZ214=1,Cadeirante/30*GA$4,IF(CX211+CX212+CX213+CX214+CZ211+CZ212+CZ213+CZ214=2,Fixo/30*GA$4,IF(CX211+CX212+CX213+CX214+CZ211+CZ212+CZ213+CZ214&gt;2,Fixo/30*GA$4+(CX211+CX212+CX213+CX214+CZ211+CZ212+CZ213+CZ214-2)*Cadeirante/30*GA$4)))+(CW211+CW212+CW213+CY211+CY212+CY213)*Percapita/30*GA$4+(CW214+CY214)*Crechee/30*GA$4,IF(C211=1,IF(CW211+CW212+CW213+CX211+CX212+CX213+CY211+CY212+CY213+CZ211+CZ212+CZ213&lt;=15,(CW211+CW212+CW213+CY211+CY212+CY213)*Percapita/30*GA$4,IF(CW211+CW212+CW213+CX211+CX212+CX213+CY211+CY212+CY213+CZ211+CZ212+CZ213&gt;=16,Fixo/30*GA$4+(CW211+CW212+CW213+CX211+CX212+CX213+CY211+CY212+CY213+CZ211+CZ212-16)*Percapita/30*GA$4))))))</f>
        <v>0</v>
      </c>
      <c r="GB211" s="177">
        <f>IF(C211=4,SUM(DA211+DA212+DA213+DC211+DC212+DC213)*Percapita/30*GB$4+(DB211+DB212+DB213+DD211+DD212+DD213)*Cadeirante/30*GB$4,IF(C211=3,IF(DA214+DC214=10,Fixo/30*GB$4+(DA211+DA212+DA213+DC211+DC212+DC213)*Percapita/30*GB$4+(DB214+DD214)*Cadeirante/30*GB$4,IF(DA214+DC214&lt;=9,(DA214+DC214)*Crechee/30*GB$4)+(DB214+DD214)*Cadeirante/30*GB$4+(DA211+DA212+DA213+DC211+DC212+DC213)*Percapita/30*GB$4)+IF(DA214+DC214&gt;=11,Fixo/30*GB$4+(DA214+DC214-10)*Crechee/30*GB$4,0),IF(C211=2,IF(DB211+DB212+DB213+DB214+DD211+DD212+DD213+DD214=1,Cadeirante/30*GB$4,IF(DB211+DB212+DB213+DB214+DD211+DD212+DD213+DD214=2,Fixo/30*GB$4,IF(DB211+DB212+DB213+DB214+DD211+DD212+DD213+DD214&gt;2,Fixo/30*GB$4+(DB211+DB212+DB213+DB214+DD211+DD212+DD213+DD214-2)*Cadeirante/30*GB$4)))+(DA211+DA212+DA213+DC211+DC212+DC213)*Percapita/30*GB$4+(DA214+DC214)*Crechee/30*GB$4,IF(C211=1,IF(DA211+DA212+DA213+DB211+DB212+DB213+DC211+DC212+DC213+DD211+DD212+DD213&lt;=15,(DA211+DA212+DA213+DC211+DC212+DC213)*Percapita/30*GB$4,IF(DA211+DA212+DA213+DB211+DB212+DB213+DC211+DC212+DC213+DD211+DD212+DD213&gt;=16,Fixo/30*GB$4+(DA211+DA212+DA213+DB211+DB212+DB213+DC211+DC212+DC213+DD211+DD212-16)*Percapita/30*GB$4))))))</f>
        <v>0</v>
      </c>
      <c r="GC211" s="177">
        <f>IF(C211=4,SUM(DE211+DE212+DE213+DG211+DG212+DG213)*Percapita/30*GC$4+(DF211+DF212+DF213+DH211+DH212+DH213)*Cadeirante/30*GC$4,IF(C211=3,IF(DE214+DG214=10,Fixo/30*GC$4+(DE211+DE212+DE213+DG211+DG212+DG213)*Percapita/30*GC$4+(DF214+DH214)*Cadeirante/30*GC$4,IF(DE214+DG214&lt;=9,(DE214+DG214)*Crechee/30*GC$4)+(DF214+DH214)*Cadeirante/30*GC$4+(DE211+DE212+DE213+DG211+DG212+DG213)*Percapita/30*GC$4)+IF(DE214+DG214&gt;=11,Fixo/30*GC$4+(DE214+DG214-10)*Crechee/30*GC$4,0),IF(C211=2,IF(DF211+DF212+DF213+DF214+DH211+DH212+DH213+DH214=1,Cadeirante/30*GC$4,IF(DF211+DF212+DF213+DF214+DH211+DH212+DH213+DH214=2,Fixo/30*GC$4,IF(DF211+DF212+DF213+DF214+DH211+DH212+DH213+DH214&gt;2,Fixo/30*GC$4+(DF211+DF212+DF213+DF214+DH211+DH212+DH213+DH214-2)*Cadeirante/30*GC$4)))+(DE211+DE212+DE213+DG211+DG212+DG213)*Percapita/30*GC$4+(DE214+DG214)*Crechee/30*GC$4,IF(C211=1,IF(DE211+DE212+DE213+DF211+DF212+DF213+DG211+DG212+DG213+DH211+DH212+DH213&lt;=15,(DE211+DE212+DE213+DG211+DG212+DG213)*Percapita/30*GC$4,IF(DE211+DE212+DE213+DF211+DF212+DF213+DG211+DG212+DG213+DH211+DH212+DH213&gt;=16,Fixo/30*GC$4+(DE211+DE212+DE213+DF211+DF212+DF213+DG211+DG212+DG213+DH211+DH212-16)*Percapita/30*GC$4))))))</f>
        <v>0</v>
      </c>
      <c r="GD211" s="177">
        <f>IF(C211=4,SUM(DI211+DI212+DI213+DK211+DK212+DK213)*Percapita/30*GD$4+(DJ211+DJ212+DJ213+DL211+DL212+DL213)*Cadeirante/30*GD$4,IF(C211=3,IF(DI214+DK214=10,Fixo/30*GD$4+(DI211+DI212+DI213+DK211+DK212+DK213)*Percapita/30*GD$4+(DJ214+DL214)*Cadeirante/30*GD$4,IF(DI214+DK214&lt;=9,(DI214+DK214)*Crechee/30*GD$4)+(DJ214+DL214)*Cadeirante/30*GD$4+(DI211+DI212+DI213+DK211+DK212+DK213)*Percapita/30*GD$4)+IF(DI214+DK214&gt;=11,Fixo/30*GD$4+(DI214+DK214-10)*Crechee/30*GD$4,0),IF(C211=2,IF(DJ211+DJ212+DJ213+DJ214+DL211+DL212+DL213+DL214=1,Cadeirante/30*GD$4,IF(DJ211+DJ212+DJ213+DJ214+DL211+DL212+DL213+DL214=2,Fixo/30*GD$4,IF(DJ211+DJ212+DJ213+DJ214+DL211+DL212+DL213+DL214&gt;2,Fixo/30*GD$4+(DJ211+DJ212+DJ213+DJ214+DL211+DL212+DL213+DL214-2)*Cadeirante/30*GD$4)))+(DI211+DI212+DI213+DK211+DK212+DK213)*Percapita/30*GD$4+(DI214+DK214)*Crechee/30*GD$4,IF(C211=1,IF(DI211+DI212+DI213+DJ211+DJ212+DJ213+DK211+DK212+DK213+DL211+DL212+DL213&lt;=15,(DI211+DI212+DI213+DK211+DK212+DK213)*Percapita/30*GD$4,IF(DI211+DI212+DI213+DJ211+DJ212+DJ213+DK211+DK212+DK213+DL211+DL212+DL213&gt;=16,Fixo/30*GD$4+(DI211+DI212+DI213+DJ211+DJ212+DJ213+DK211+DK212+DK213+DL211+DL212-16)*Percapita/30*GD$4))))))</f>
        <v>0</v>
      </c>
      <c r="GE211" s="177">
        <f>IF(C211=4,SUM(DM211+DM212+DM213+DO211+DO212+DO213)*Percapita/30*GE$4+(DN211+DN212+DN213+DP211+DP212+DP213)*Cadeirante/30*GE$4,IF(C211=3,IF(DM214+DO214=10,Fixo/30*GE$4+(DM211+DM212+DM213+DO211+DO212+DO213)*Percapita/30*GE$4+(DN214+DP214)*Cadeirante/30*GE$4,IF(DM214+DO214&lt;=9,(DM214+DO214)*Crechee/30*GE$4)+(DN214+DP214)*Cadeirante/30*GE$4+(DM211+DM212+DM213+DO211+DO212+DO213)*Percapita/30*GE$4)+IF(DM214+DO214&gt;=11,Fixo/30*GE$4+(DM214+DO214-10)*Crechee/30*GE$4,0),IF(C211=2,IF(DN211+DN212+DN213+DN214+DP211+DP212+DP213+DP214=1,Cadeirante/30*GE$4,IF(DN211+DN212+DN213+DN214+DP211+DP212+DP213+DP214=2,Fixo/30*GE$4,IF(DN211+DN212+DN213+DN214+DP211+DP212+DP213+DP214&gt;2,Fixo/30*GE$4+(DN211+DN212+DN213+DN214+DP211+DP212+DP213+DP214-2)*Cadeirante/30*GE$4)))+(DM211+DM212+DM213+DO211+DO212+DO213)*Percapita/30*GE$4+(DM214+DO214)*Crechee/30*GE$4,IF(C211=1,IF(DM211+DM212+DM213+DN211+DN212+DN213+DO211+DO212+DO213+DP211+DP212+DP213&lt;=15,(DM211+DM212+DM213+DO211+DO212+DO213)*Percapita/30*GE$4,IF(DM211+DM212+DM213+DN211+DN212+DN213+DO211+DO212+DO213+DP211+DP212+DP213&gt;=16,Fixo/30*GE$4+(DM211+DM212+DM213+DN211+DN212+DN213+DO211+DO212+DO213+DP211+DP212-16)*Percapita/30*GE$4))))))</f>
        <v>0</v>
      </c>
      <c r="GF211" s="177">
        <f>IF(C211=4,SUM(DQ211+DQ212+DQ213+DS211+DS212+DS213)*Percapita/30*GF$4+(DR211+DR212+DR213+DT211+DT212+DT213)*Cadeirante/30*GF$4,IF(C211=3,IF(DQ214+DS214=10,Fixo/30*GF$4+(DQ211+DQ212+DQ213+DS211+DS212+DS213)*Percapita/30*GF$4+(DR214+DT214)*Cadeirante/30*GF$4,IF(DQ214+DS214&lt;=9,(DQ214+DS214)*Crechee/30*GF$4)+(DR214+DT214)*Cadeirante/30*GF$4+(DQ211+DQ212+DQ213+DS211+DS212+DS213)*Percapita/30*GF$4)+IF(DQ214+DS214&gt;=11,Fixo/30*GF$4+(DQ214+DS214-10)*Crechee/30*GF$4,0),IF(C211=2,IF(DR211+DR212+DR213+DR214+DT211+DT212+DT213+DT214=1,Cadeirante/30*GF$4,IF(DR211+DR212+DR213+DR214+DT211+DT212+DT213+DT214=2,Fixo/30*GF$4,IF(DR211+DR212+DR213+DR214+DT211+DT212+DT213+DT214&gt;2,Fixo/30*GF$4+(DR211+DR212+DR213+DR214+DT211+DT212+DT213+DT214-2)*Cadeirante/30*GF$4)))+(DQ211+DQ212+DQ213+DS211+DS212+DS213)*Percapita/30*GF$4+(DQ214+DS214)*Crechee/30*GF$4,IF(C211=1,IF(DQ211+DQ212+DQ213+DR211+DR212+DR213+DS211+DS212+DS213+DT211+DT212+DT213&lt;=15,(DQ211+DQ212+DQ213+DS211+DS212+DS213)*Percapita/30*GF$4,IF(DQ211+DQ212+DQ213+DR211+DR212+DR213+DS211+DS212+DS213+DT211+DT212+DT213&gt;=16,Fixo/30*GF$4+(DQ211+DQ212+DQ213+DR211+DR212+DR213+DS211+DS212+DS213+DT211+DT212-16)*Percapita/30*GF$4))))))</f>
        <v>0</v>
      </c>
      <c r="GG211" s="177">
        <f>IF(C211=4,SUM(DU211+DU212+DU213+DW211+DW212+DW213)*Percapita/30*GG$4+(DV211+DV212+DV213+DX211+DX212+DX213)*Cadeirante/30*GG$4,IF(C211=3,IF(DU214+DW214=10,Fixo/30*GG$4+(DU211+DU212+DU213+DW211+DW212+DW213)*Percapita/30*GG$4+(DV214+DX214)*Cadeirante/30*GG$4,IF(DU214+DW214&lt;=9,(DU214+DW214)*Crechee/30*GG$4)+(DV214+DX214)*Cadeirante/30*GG$4+(DU211+DU212+DU213+DW211+DW212+DW213)*Percapita/30*GG$4)+IF(DU214+DW214&gt;=11,Fixo/30*GG$4+(DU214+DW214-10)*Crechee/30*GG$4,0),IF(C211=2,IF(DV211+DV212+DV213+DV214+DX211+DX212+DX213+DX214=1,Cadeirante/30*GG$4,IF(DV211+DV212+DV213+DV214+DX211+DX212+DX213+DX214=2,Fixo/30*GG$4,IF(DV211+DV212+DV213+DV214+DX211+DX212+DX213+DX214&gt;2,Fixo/30*GG$4+(DV211+DV212+DV213+DV214+DX211+DX212+DX213+DX214-2)*Cadeirante/30*GG$4)))+(DU211+DU212+DU213+DW211+DW212+DW213)*Percapita/30*GG$4+(DU214+DW214)*Crechee/30*GG$4,IF(C211=1,IF(DU211+DU212+DU213+DV211+DV212+DV213+DW211+DW212+DW213+DX211+DX212+DX213&lt;=15,(DU211+DU212+DU213+DW211+DW212+DW213)*Percapita/30*GG$4,IF(DU211+DU212+DU213+DV211+DV212+DV213+DW211+DW212+DW213+DX211+DX212+DX213&gt;=16,Fixo/30*GG$4+(DU211+DU212+DU213+DV211+DV212+DV213+DW211+DW212+DW213+DX211+DX212-16)*Percapita/30*GG$4))))))</f>
        <v>0</v>
      </c>
      <c r="GH211" s="177">
        <f>IF(C211=4,SUM(DY211+DY212+DY213+EA211+EA212+EA213)*Percapita/30*GH$4+(DZ211+DZ212+DZ213+EB211+EB212+EB213)*Cadeirante/30*GH$4,IF(C211=3,IF(DY214+EA214=10,Fixo/30*GH$4+(DY211+DY212+DY213+EA211+EA212+EA213)*Percapita/30*GH$4+(DZ214+EB214)*Cadeirante/30*GH$4,IF(DY214+EA214&lt;=9,(DY214+EA214)*Crechee/30*GH$4)+(DZ214+EB214)*Cadeirante/30*GH$4+(DY211+DY212+DY213+EA211+EA212+EA213)*Percapita/30*GH$4)+IF(DY214+EA214&gt;=11,Fixo/30*GH$4+(DY214+EA214-10)*Crechee/30*GH$4,0),IF(C211=2,IF(DZ211+DZ212+DZ213+DZ214+EB211+EB212+EB213+EB214=1,Cadeirante/30*GH$4,IF(DZ211+DZ212+DZ213+DZ214+EB211+EB212+EB213+EB214=2,Fixo/30*GH$4,IF(DZ211+DZ212+DZ213+DZ214+EB211+EB212+EB213+EB214&gt;2,Fixo/30*GH$4+(DZ211+DZ212+DZ213+DZ214+EB211+EB212+EB213+EB214-2)*Cadeirante/30*GH$4)))+(DY211+DY212+DY213+EA211+EA212+EA213)*Percapita/30*GH$4+(DY214+EA214)*Crechee/30*GH$4,IF(C211=1,IF(DY211+DY212+DY213+DZ211+DZ212+DZ213+EA211+EA212+EA213+EB211+EB212+EB213&lt;=15,(DY211+DY212+DY213+EA211+EA212+EA213)*Percapita/30*GH$4,IF(DY211+DY212+DY213+DZ211+DZ212+DZ213+EA211+EA212+EA213+EB211+EB212+EB213&gt;=16,Fixo/30*GH$4+(DY211+DY212+DY213+DZ211+DZ212+DZ213+EA211+EA212+EA213+EB211+EB212-16)*Percapita/30*GH$4))))))</f>
        <v>0</v>
      </c>
      <c r="GI211" s="177">
        <f>IF(C211=4,SUM(EC211+EC212+EC213+EE211+EE212+EE213)*Percapita/30*GI$4+(ED211+ED212+ED213+EF211+EF212+EF213)*Cadeirante/30*GI$4,IF(C211=3,IF(EC214+EE214=10,Fixo/30*GI$4+(EC211+EC212+EC213+EE211+EE212+EE213)*Percapita/30*GI$4+(ED214+EF214)*Cadeirante/30*GI$4,IF(EC214+EE214&lt;=9,(EC214+EE214)*Crechee/30*GI$4)+(ED214+EF214)*Cadeirante/30*GI$4+(EC211+EC212+EC213+EE211+EE212+EE213)*Percapita/30*GI$4)+IF(EC214+EE214&gt;=11,Fixo/30*GI$4+(EC214+EE214-10)*Crechee/30*GI$4,0),IF(C211=2,IF(ED211+ED212+ED213+ED214+EF211+EF212+EF213+EF214=1,Cadeirante/30*GI$4,IF(ED211+ED212+ED213+ED214+EF211+EF212+EF213+EF214=2,Fixo/30*GI$4,IF(ED211+ED212+ED213+ED214+EF211+EF212+EF213+EF214&gt;2,Fixo/30*GI$4+(ED211+ED212+ED213+ED214+EF211+EF212+EF213+EF214-2)*Cadeirante/30*GI$4)))+(EC211+EC212+EC213+EE211+EE212+EE213)*Percapita/30*GI$4+(EC214+EE214)*Crechee/30*GI$4,IF(C211=1,IF(EC211+EC212+EC213+ED211+ED212+ED213+EE211+EE212+EE213+EF211+EF212+EF213&lt;=15,(EC211+EC212+EC213+EE211+EE212+EE213)*Percapita/30*GI$4,IF(EC211+EC212+EC213+ED211+ED212+ED213+EE211+EE212+EE213+EF211+EF212+EF213&gt;=16,Fixo/30*GI$4+(EC211+EC212+EC213+ED211+ED212+ED213+EE211+EE212+EE213+EF211+EF212-16)*Percapita/30*GI$4))))))</f>
        <v>0</v>
      </c>
      <c r="GJ211" s="177">
        <f>IF(C211=4,SUM(EG211+EG212+EG213+EI211+EI212+EI213)*Percapita/30*GJ$4+(EH211+EH212+EH213+EJ211+EJ212+EJ213)*Cadeirante/30*GJ$4,IF(C211=3,IF(EG214+EI214=10,Fixo/30*GJ$4+(EG211+EG212+EG213+EI211+EI212+EI213)*Percapita/30*GJ$4+(EH214+EJ214)*Cadeirante/30*GJ$4,IF(EG214+EI214&lt;=9,(EG214+EI214)*Crechee/30*GJ$4)+(EH214+EJ214)*Cadeirante/30*GJ$4+(EG211+EG212+EG213+EI211+EI212+EI213)*Percapita/30*GJ$4)+IF(EG214+EI214&gt;=11,Fixo/30*GJ$4+(EG214+EI214-10)*Crechee/30*GJ$4,0),IF(C211=2,IF(EH211+EH212+EH213+EH214+EJ211+EJ212+EJ213+EJ214=1,Cadeirante/30*GJ$4,IF(EH211+EH212+EH213+EH214+EJ211+EJ212+EJ213+EJ214=2,Fixo/30*GJ$4,IF(EH211+EH212+EH213+EH214+EJ211+EJ212+EJ213+EJ214&gt;2,Fixo/30*GJ$4+(EH211+EH212+EH213+EH214+EJ211+EJ212+EJ213+EJ214-2)*Cadeirante/30*GJ$4)))+(EG211+EG212+EG213+EI211+EI212+EI213)*Percapita/30*GJ$4+(EG214+EI214)*Crechee/30*GJ$4,IF(C211=1,IF(EG211+EG212+EG213+EH211+EH212+EH213+EI211+EI212+EI213+EJ211+EJ212+EJ213&lt;=15,(EG211+EG212+EG213+EI211+EI212+EI213)*Percapita/30*GJ$4,IF(EG211+EG212+EG213+EH211+EH212+EH213+EI211+EI212+EI213+EJ211+EJ212+EJ213&gt;=16,Fixo/30*GJ$4+(EG211+EG212+EG213+EH211+EH212+EH213+EI211+EI212+EI213+EJ211+EJ212-16)*Percapita/30*GJ$4))))))</f>
        <v>0</v>
      </c>
      <c r="GK211" s="178"/>
      <c r="GL211" s="103">
        <f t="shared" si="248"/>
        <v>0</v>
      </c>
      <c r="GM211" s="124"/>
      <c r="GN211" s="104">
        <f>SUMIF(V211:V214,"&lt;0")*Cadeirante/30*GN$4+SUMIF(X211:X214,"&lt;0")*Cadeirante/30*GN$4</f>
        <v>0</v>
      </c>
      <c r="GO211" s="104">
        <f>SUMIF(Z211:Z214,"&lt;0")*Cadeirante/30*GO$4+SUMIF(AB211:AB214,"&lt;0")*Cadeirante/30*GO$4</f>
        <v>0</v>
      </c>
      <c r="GP211" s="104">
        <f>SUMIF(AD211:AD214,"&lt;0")*Cadeirante/30*GP$4+SUMIF(AF211:AF214,"&lt;0")*Cadeirante/30*GP$4</f>
        <v>0</v>
      </c>
      <c r="GQ211" s="104">
        <f>SUMIF(AH211:AH214,"&lt;0")*Cadeirante/30*GQ$4+SUMIF(AJ211:AJ214,"&lt;0")*Cadeirante/30*GQ$4</f>
        <v>0</v>
      </c>
      <c r="GR211" s="104">
        <f>SUMIF(AL211:AL214,"&lt;0")*Cadeirante/30*GR$4+SUMIF(AN211:AN214,"&lt;0")*Cadeirante/30*GR$4</f>
        <v>0</v>
      </c>
      <c r="GS211" s="104">
        <f>SUMIF(AP211:AP214,"&lt;0")*Cadeirante/30*GS$4+SUMIF(AR211:AR214,"&lt;0")*Cadeirante/30*GS$4</f>
        <v>0</v>
      </c>
      <c r="GT211" s="104">
        <f>SUMIF(AT211:AT214,"&lt;0")*Cadeirante/30*GT$4+SUMIF(AV211:AV214,"&lt;0")*Cadeirante/30*GT$4</f>
        <v>0</v>
      </c>
      <c r="GU211" s="104">
        <f>SUMIF(AX211:AX214,"&lt;0")*Cadeirante/30*GU$4+SUMIF(AZ211:AZ214,"&lt;0")*Cadeirante/30*GU$4</f>
        <v>0</v>
      </c>
      <c r="GV211" s="104">
        <f>SUMIF(BB211:BB214,"&lt;0")*Cadeirante/30*GV$4+SUMIF(BD211:BD214,"&lt;0")*Cadeirante/30*GV$4</f>
        <v>0</v>
      </c>
      <c r="GW211" s="104">
        <f>SUMIF(BF211:BF214,"&lt;0")*Cadeirante/30*GW$4+SUMIF(BH211:BH214,"&lt;0")*Cadeirante/30*GW$4</f>
        <v>0</v>
      </c>
      <c r="GX211" s="104">
        <f>SUMIF(BJ211:BJ214,"&lt;0")*Cadeirante/30*GX$4+SUMIF(BL211:BL214,"&lt;0")*Cadeirante/30*GX$4</f>
        <v>0</v>
      </c>
      <c r="GY211" s="104">
        <f>SUMIF(BN211:BN214,"&lt;0")*Cadeirante/30*GY$4+SUMIF(BP211:BP214,"&lt;0")*Cadeirante/30*GY$4</f>
        <v>0</v>
      </c>
      <c r="GZ211" s="104">
        <f>SUMIF(BR211:BR214,"&lt;0")*Cadeirante/30*GZ$4+SUMIF(BT211:BT214,"&lt;0")*Cadeirante/30*GZ$4</f>
        <v>0</v>
      </c>
      <c r="HA211" s="104">
        <f>SUMIF(BV211:BV214,"&lt;0")*Cadeirante/30*HA$4+SUMIF(BX211:BX214,"&lt;0")*Cadeirante/30*HA$4</f>
        <v>0</v>
      </c>
      <c r="HB211" s="104">
        <f>SUMIF(BZ211:BZ214,"&lt;0")*Cadeirante/30*HB$4+SUMIF(CB211:CB214,"&lt;0")*Cadeirante/30*HB$4</f>
        <v>0</v>
      </c>
      <c r="HC211" s="104">
        <f>SUMIF(CD211:CD214,"&lt;0")*Cadeirante/30*HC$4+SUMIF(CF211:CF214,"&lt;0")*Cadeirante/30*HC$4</f>
        <v>0</v>
      </c>
      <c r="HD211" s="104">
        <f>SUMIF(CH211:CH214,"&lt;0")*Cadeirante/30*HD$4+SUMIF(CJ211:CJ214,"&lt;0")*Cadeirante/30*HD$4</f>
        <v>0</v>
      </c>
      <c r="HE211" s="104">
        <f>SUMIF(CL211:CL214,"&lt;0")*Cadeirante/30*HE$4+SUMIF(CN211:CN214,"&lt;0")*Cadeirante/30*HE$4</f>
        <v>0</v>
      </c>
      <c r="HF211" s="104">
        <f>SUMIF(CP211:CP214,"&lt;0")*Cadeirante/30*HF$4+SUMIF(CR211:CR214,"&lt;0")*Cadeirante/30*HF$4</f>
        <v>0</v>
      </c>
      <c r="HG211" s="104">
        <f>SUMIF(CT211:CT214,"&lt;0")*Cadeirante/30*HG$4+SUMIF(CV211:CV214,"&lt;0")*Cadeirante/30*HG$4</f>
        <v>0</v>
      </c>
      <c r="HH211" s="104">
        <f>SUMIF(CX211:CX214,"&lt;0")*Cadeirante/30*HH$4+SUMIF(CZ211:CZ214,"&lt;0")*Cadeirante/30*HH$4</f>
        <v>0</v>
      </c>
      <c r="HI211" s="104">
        <f>SUMIF(DB211:DB214,"&lt;0")*Cadeirante/30*HI$4+SUMIF(DD211:DD214,"&lt;0")*Cadeirante/30*HI$4</f>
        <v>0</v>
      </c>
      <c r="HJ211" s="104">
        <f>SUMIF(DF211:DF214,"&lt;0")*Cadeirante/30*HJ$4+SUMIF(DH211:DH214,"&lt;0")*Cadeirante/30*HJ$4</f>
        <v>0</v>
      </c>
      <c r="HK211" s="104">
        <f>SUMIF(DJ211:DJ214,"&lt;0")*Cadeirante/30*HK$4+SUMIF(DL211:DL214,"&lt;0")*Cadeirante/30*HK$4</f>
        <v>0</v>
      </c>
      <c r="HL211" s="104">
        <f>SUMIF(DN211:DN214,"&lt;0")*Cadeirante/30*HL$4+SUMIF(DP211:DP214,"&lt;0")*Cadeirante/30*HL$4</f>
        <v>0</v>
      </c>
      <c r="HM211" s="104">
        <f>SUMIF(DR211:DR214,"&lt;0")*Cadeirante/30*HM$4+SUMIF(DT211:DT214,"&lt;0")*Cadeirante/30*HM$4</f>
        <v>0</v>
      </c>
      <c r="HN211" s="104">
        <f>SUMIF(DV211:DV214,"&lt;0")*Cadeirante/30*HN$4+SUMIF(DX211:DX214,"&lt;0")*Cadeirante/30*HN$4</f>
        <v>0</v>
      </c>
      <c r="HO211" s="104">
        <f>SUMIF(DZ211:DZ214,"&lt;0")*Cadeirante/30*HO$4+SUMIF(EB211:EB214,"&lt;0")*Cadeirante/30*HO$4</f>
        <v>0</v>
      </c>
      <c r="HP211" s="104">
        <f>SUMIF(ED211:ED214,"&lt;0")*Cadeirante/30*HP$4+SUMIF(EF211:EF214,"&lt;0")*Cadeirante/30*HP$4</f>
        <v>0</v>
      </c>
      <c r="HQ211" s="64"/>
      <c r="HR211" s="64"/>
      <c r="HS211" s="64"/>
      <c r="HT211" s="64"/>
      <c r="HU211" s="64"/>
      <c r="HV211" s="64"/>
      <c r="HW211" s="176">
        <v>17629.309999999998</v>
      </c>
      <c r="HX211" s="64"/>
      <c r="HY211" s="280">
        <f>IF(ISTEXT(EM211), VALUE(EM211), EM211)</f>
        <v>0</v>
      </c>
      <c r="HZ211" s="280">
        <f>IF(ISTEXT(EN211), VALUE(EN211), EN211)</f>
        <v>0</v>
      </c>
      <c r="IA211" s="280">
        <f>IF(ISTEXT(EO211), VALUE(EO211), EO211)</f>
        <v>0</v>
      </c>
      <c r="IB211" s="64" t="b">
        <f>HW211=FE211</f>
        <v>0</v>
      </c>
      <c r="IC211" s="64"/>
    </row>
    <row r="212" spans="1:237" s="106" customFormat="1" ht="22.5" customHeight="1" x14ac:dyDescent="0.25">
      <c r="A212" s="368" t="s">
        <v>3359</v>
      </c>
      <c r="B212" s="369" t="s">
        <v>3360</v>
      </c>
      <c r="C212" s="370" t="s">
        <v>3192</v>
      </c>
      <c r="D212" s="371" t="s">
        <v>3361</v>
      </c>
      <c r="E212" s="371" t="s">
        <v>3362</v>
      </c>
      <c r="F212" s="372" t="s">
        <v>3181</v>
      </c>
      <c r="G212" s="372" t="s">
        <v>3182</v>
      </c>
      <c r="H212" s="373" t="s">
        <v>2846</v>
      </c>
      <c r="I212" s="374" t="s">
        <v>2846</v>
      </c>
      <c r="J212" s="421" t="s">
        <v>3183</v>
      </c>
      <c r="K212" s="421" t="s">
        <v>3185</v>
      </c>
      <c r="L212" s="329">
        <f>CONTINUA!BV212</f>
        <v>0</v>
      </c>
      <c r="M212" s="329">
        <f>CONTINUA!BW212</f>
        <v>0</v>
      </c>
      <c r="N212" s="895"/>
      <c r="O212" s="896" t="s">
        <v>3445</v>
      </c>
      <c r="P212" s="897">
        <v>0</v>
      </c>
      <c r="Q212" s="400"/>
      <c r="R212" s="401"/>
      <c r="S212" s="400"/>
      <c r="T212" s="401"/>
      <c r="U212" s="400"/>
      <c r="V212" s="401"/>
      <c r="W212" s="400"/>
      <c r="X212" s="401"/>
      <c r="Y212" s="400"/>
      <c r="Z212" s="401"/>
      <c r="AA212" s="400"/>
      <c r="AB212" s="401"/>
      <c r="AC212" s="400"/>
      <c r="AD212" s="401"/>
      <c r="AE212" s="400"/>
      <c r="AF212" s="401"/>
      <c r="AG212" s="400"/>
      <c r="AH212" s="401"/>
      <c r="AI212" s="400"/>
      <c r="AJ212" s="401"/>
      <c r="AK212" s="400"/>
      <c r="AL212" s="401"/>
      <c r="AM212" s="400"/>
      <c r="AN212" s="401"/>
      <c r="AO212" s="400"/>
      <c r="AP212" s="401"/>
      <c r="AQ212" s="400"/>
      <c r="AR212" s="401"/>
      <c r="AS212" s="400"/>
      <c r="AT212" s="401"/>
      <c r="AU212" s="400"/>
      <c r="AV212" s="401"/>
      <c r="AW212" s="400"/>
      <c r="AX212" s="401"/>
      <c r="AY212" s="400"/>
      <c r="AZ212" s="401"/>
      <c r="BA212" s="400"/>
      <c r="BB212" s="401"/>
      <c r="BC212" s="400"/>
      <c r="BD212" s="401"/>
      <c r="BE212" s="400"/>
      <c r="BF212" s="401"/>
      <c r="BG212" s="400"/>
      <c r="BH212" s="401"/>
      <c r="BI212" s="400"/>
      <c r="BJ212" s="401"/>
      <c r="BK212" s="400"/>
      <c r="BL212" s="401"/>
      <c r="BM212" s="400"/>
      <c r="BN212" s="401"/>
      <c r="BO212" s="400"/>
      <c r="BP212" s="401"/>
      <c r="BQ212" s="400"/>
      <c r="BR212" s="401"/>
      <c r="BS212" s="400"/>
      <c r="BT212" s="401"/>
      <c r="BU212" s="400"/>
      <c r="BV212" s="401"/>
      <c r="BW212" s="400"/>
      <c r="BX212" s="401"/>
      <c r="BY212" s="400"/>
      <c r="BZ212" s="401"/>
      <c r="CA212" s="400"/>
      <c r="CB212" s="401"/>
      <c r="CC212" s="400"/>
      <c r="CD212" s="401"/>
      <c r="CE212" s="400"/>
      <c r="CF212" s="401"/>
      <c r="CG212" s="400"/>
      <c r="CH212" s="401"/>
      <c r="CI212" s="400"/>
      <c r="CJ212" s="401"/>
      <c r="CK212" s="400"/>
      <c r="CL212" s="401"/>
      <c r="CM212" s="400"/>
      <c r="CN212" s="401"/>
      <c r="CO212" s="400"/>
      <c r="CP212" s="401"/>
      <c r="CQ212" s="400"/>
      <c r="CR212" s="401"/>
      <c r="CS212" s="400"/>
      <c r="CT212" s="401"/>
      <c r="CU212" s="400"/>
      <c r="CV212" s="401"/>
      <c r="CW212" s="400"/>
      <c r="CX212" s="401"/>
      <c r="CY212" s="400"/>
      <c r="CZ212" s="401"/>
      <c r="DA212" s="400"/>
      <c r="DB212" s="401"/>
      <c r="DC212" s="400"/>
      <c r="DD212" s="401"/>
      <c r="DE212" s="400"/>
      <c r="DF212" s="401"/>
      <c r="DG212" s="400"/>
      <c r="DH212" s="401"/>
      <c r="DI212" s="400"/>
      <c r="DJ212" s="401"/>
      <c r="DK212" s="400"/>
      <c r="DL212" s="401"/>
      <c r="DM212" s="400"/>
      <c r="DN212" s="401"/>
      <c r="DO212" s="400"/>
      <c r="DP212" s="401"/>
      <c r="DQ212" s="400"/>
      <c r="DR212" s="401"/>
      <c r="DS212" s="400"/>
      <c r="DT212" s="401"/>
      <c r="DU212" s="400"/>
      <c r="DV212" s="401"/>
      <c r="DW212" s="400"/>
      <c r="DX212" s="401"/>
      <c r="DY212" s="400"/>
      <c r="DZ212" s="401"/>
      <c r="EA212" s="400"/>
      <c r="EB212" s="401"/>
      <c r="EC212" s="400"/>
      <c r="ED212" s="401"/>
      <c r="EE212" s="400"/>
      <c r="EF212" s="401"/>
      <c r="EG212" s="400"/>
      <c r="EH212" s="401"/>
      <c r="EI212" s="400"/>
      <c r="EJ212" s="447"/>
      <c r="EK212" s="511"/>
      <c r="EL212" s="514"/>
      <c r="EM212" s="448"/>
      <c r="EN212" s="344"/>
      <c r="EO212" s="345"/>
      <c r="EP212" s="171">
        <f t="shared" si="241"/>
        <v>0</v>
      </c>
      <c r="EQ212" s="171">
        <f t="shared" si="242"/>
        <v>0</v>
      </c>
      <c r="ER212" s="171">
        <f t="shared" si="243"/>
        <v>0</v>
      </c>
      <c r="ES212" s="171">
        <f t="shared" si="244"/>
        <v>0</v>
      </c>
      <c r="ET212" s="171">
        <f t="shared" si="245"/>
        <v>0</v>
      </c>
      <c r="EU212" s="171">
        <f t="shared" si="246"/>
        <v>0</v>
      </c>
      <c r="EV212" s="172">
        <f t="shared" si="247"/>
        <v>0</v>
      </c>
      <c r="EW212" s="173"/>
      <c r="EX212" s="248">
        <f t="shared" si="254"/>
        <v>0</v>
      </c>
      <c r="EY212" s="174">
        <f>(L212*regular)+(M212*Cadeirantee)</f>
        <v>0</v>
      </c>
      <c r="EZ212" s="249">
        <f>SUMIF(FG212:GJ212,"&gt;0")</f>
        <v>0</v>
      </c>
      <c r="FA212" s="249">
        <f>SUMIF(FG212:GJ212,"&lt;0")+SUMIF(GN212:HP212,"&lt;0")</f>
        <v>0</v>
      </c>
      <c r="FB212" s="174">
        <v>0</v>
      </c>
      <c r="FC212" s="126">
        <f>N212*km*'VALORES TABELA'!$B$13</f>
        <v>0</v>
      </c>
      <c r="FD212" s="250">
        <f t="shared" ref="FD212:FD215" si="255">GL212</f>
        <v>0</v>
      </c>
      <c r="FE212" s="105"/>
      <c r="FF212" s="119"/>
      <c r="FG212" s="119"/>
      <c r="FH212" s="119"/>
      <c r="FI212" s="119"/>
      <c r="FJ212" s="119"/>
      <c r="FK212" s="119"/>
      <c r="FL212" s="119"/>
      <c r="FM212" s="119"/>
      <c r="FN212" s="119"/>
      <c r="FO212" s="119"/>
      <c r="FP212" s="119"/>
      <c r="FQ212" s="119"/>
      <c r="FR212" s="119"/>
      <c r="FS212" s="119"/>
      <c r="FT212" s="119"/>
      <c r="FU212" s="119"/>
      <c r="FV212" s="119"/>
      <c r="FW212" s="119"/>
      <c r="FX212" s="119"/>
      <c r="FY212" s="119"/>
      <c r="FZ212" s="119"/>
      <c r="GA212" s="119"/>
      <c r="GB212" s="119"/>
      <c r="GC212" s="119"/>
      <c r="GD212" s="119"/>
      <c r="GE212" s="119"/>
      <c r="GF212" s="119"/>
      <c r="GG212" s="119"/>
      <c r="GH212" s="119"/>
      <c r="GI212" s="119"/>
      <c r="GJ212" s="119"/>
      <c r="GK212" s="251"/>
      <c r="GL212" s="103">
        <f t="shared" si="248"/>
        <v>0</v>
      </c>
      <c r="GM212" s="124"/>
      <c r="GN212" s="104"/>
      <c r="GO212" s="104"/>
      <c r="GP212" s="104"/>
      <c r="GQ212" s="104"/>
      <c r="GR212" s="104"/>
      <c r="GS212" s="104"/>
      <c r="GT212" s="104"/>
      <c r="GU212" s="104"/>
      <c r="GV212" s="104"/>
      <c r="GW212" s="104"/>
      <c r="GX212" s="104"/>
      <c r="GY212" s="104"/>
      <c r="GZ212" s="104"/>
      <c r="HA212" s="104"/>
      <c r="HB212" s="104"/>
      <c r="HC212" s="104"/>
      <c r="HD212" s="104"/>
      <c r="HE212" s="104"/>
      <c r="HF212" s="104"/>
      <c r="HG212" s="104"/>
      <c r="HH212" s="104"/>
      <c r="HI212" s="104"/>
      <c r="HJ212" s="104"/>
      <c r="HK212" s="104"/>
      <c r="HL212" s="104"/>
      <c r="HM212" s="104"/>
      <c r="HN212" s="104"/>
      <c r="HO212" s="104"/>
      <c r="HP212" s="104"/>
      <c r="HQ212" s="64"/>
      <c r="HR212" s="64"/>
      <c r="HS212" s="64"/>
      <c r="HT212" s="64"/>
      <c r="HU212" s="64"/>
      <c r="HV212" s="64"/>
      <c r="HW212" s="105"/>
      <c r="HX212" s="64"/>
      <c r="HY212" s="280">
        <f t="shared" ref="HY212:HY215" si="256">IF(ISTEXT(EM212), VALUE(EM212), EM212)</f>
        <v>0</v>
      </c>
      <c r="HZ212" s="280">
        <f t="shared" ref="HZ212:HZ215" si="257">IF(ISTEXT(EN212), VALUE(EN212), EN212)</f>
        <v>0</v>
      </c>
      <c r="IA212" s="280">
        <f t="shared" ref="IA212:IA215" si="258">IF(ISTEXT(EO212), VALUE(EO212), EO212)</f>
        <v>0</v>
      </c>
      <c r="IB212" s="64"/>
      <c r="IC212" s="64"/>
    </row>
    <row r="213" spans="1:237" s="106" customFormat="1" ht="22.5" customHeight="1" x14ac:dyDescent="0.25">
      <c r="A213" s="368" t="s">
        <v>3359</v>
      </c>
      <c r="B213" s="369" t="s">
        <v>3360</v>
      </c>
      <c r="C213" s="375" t="s">
        <v>3192</v>
      </c>
      <c r="D213" s="371" t="s">
        <v>3361</v>
      </c>
      <c r="E213" s="371" t="s">
        <v>3362</v>
      </c>
      <c r="F213" s="376" t="s">
        <v>3181</v>
      </c>
      <c r="G213" s="376" t="s">
        <v>3182</v>
      </c>
      <c r="H213" s="373" t="s">
        <v>2846</v>
      </c>
      <c r="I213" s="374" t="s">
        <v>2846</v>
      </c>
      <c r="J213" s="421" t="s">
        <v>3183</v>
      </c>
      <c r="K213" s="422" t="s">
        <v>3186</v>
      </c>
      <c r="L213" s="329">
        <f>CONTINUA!BV213</f>
        <v>0</v>
      </c>
      <c r="M213" s="329">
        <f>CONTINUA!BW213</f>
        <v>0</v>
      </c>
      <c r="N213" s="895"/>
      <c r="O213" s="896" t="s">
        <v>3445</v>
      </c>
      <c r="P213" s="897">
        <v>0</v>
      </c>
      <c r="Q213" s="400">
        <v>15</v>
      </c>
      <c r="R213" s="401"/>
      <c r="S213" s="400"/>
      <c r="T213" s="401"/>
      <c r="U213" s="400"/>
      <c r="V213" s="401"/>
      <c r="W213" s="400"/>
      <c r="X213" s="401"/>
      <c r="Y213" s="400"/>
      <c r="Z213" s="401"/>
      <c r="AA213" s="400"/>
      <c r="AB213" s="401"/>
      <c r="AC213" s="400"/>
      <c r="AD213" s="401"/>
      <c r="AE213" s="400"/>
      <c r="AF213" s="401"/>
      <c r="AG213" s="400"/>
      <c r="AH213" s="401"/>
      <c r="AI213" s="400"/>
      <c r="AJ213" s="401"/>
      <c r="AK213" s="400"/>
      <c r="AL213" s="401"/>
      <c r="AM213" s="400"/>
      <c r="AN213" s="401"/>
      <c r="AO213" s="400"/>
      <c r="AP213" s="401"/>
      <c r="AQ213" s="400"/>
      <c r="AR213" s="401"/>
      <c r="AS213" s="400"/>
      <c r="AT213" s="401"/>
      <c r="AU213" s="400"/>
      <c r="AV213" s="401"/>
      <c r="AW213" s="400"/>
      <c r="AX213" s="401"/>
      <c r="AY213" s="400"/>
      <c r="AZ213" s="401"/>
      <c r="BA213" s="400"/>
      <c r="BB213" s="401"/>
      <c r="BC213" s="400"/>
      <c r="BD213" s="401"/>
      <c r="BE213" s="400"/>
      <c r="BF213" s="401"/>
      <c r="BG213" s="400"/>
      <c r="BH213" s="401"/>
      <c r="BI213" s="400"/>
      <c r="BJ213" s="401"/>
      <c r="BK213" s="400"/>
      <c r="BL213" s="401"/>
      <c r="BM213" s="400"/>
      <c r="BN213" s="401"/>
      <c r="BO213" s="400"/>
      <c r="BP213" s="401"/>
      <c r="BQ213" s="400"/>
      <c r="BR213" s="401"/>
      <c r="BS213" s="400"/>
      <c r="BT213" s="401"/>
      <c r="BU213" s="400"/>
      <c r="BV213" s="401"/>
      <c r="BW213" s="400"/>
      <c r="BX213" s="401"/>
      <c r="BY213" s="400"/>
      <c r="BZ213" s="401"/>
      <c r="CA213" s="400"/>
      <c r="CB213" s="401"/>
      <c r="CC213" s="400"/>
      <c r="CD213" s="401"/>
      <c r="CE213" s="400"/>
      <c r="CF213" s="401"/>
      <c r="CG213" s="400"/>
      <c r="CH213" s="401"/>
      <c r="CI213" s="400"/>
      <c r="CJ213" s="401"/>
      <c r="CK213" s="400"/>
      <c r="CL213" s="401"/>
      <c r="CM213" s="400"/>
      <c r="CN213" s="401"/>
      <c r="CO213" s="400"/>
      <c r="CP213" s="401"/>
      <c r="CQ213" s="400"/>
      <c r="CR213" s="401"/>
      <c r="CS213" s="400"/>
      <c r="CT213" s="401"/>
      <c r="CU213" s="400"/>
      <c r="CV213" s="401"/>
      <c r="CW213" s="400"/>
      <c r="CX213" s="401"/>
      <c r="CY213" s="400"/>
      <c r="CZ213" s="401"/>
      <c r="DA213" s="400"/>
      <c r="DB213" s="401"/>
      <c r="DC213" s="400"/>
      <c r="DD213" s="401"/>
      <c r="DE213" s="400"/>
      <c r="DF213" s="401"/>
      <c r="DG213" s="400"/>
      <c r="DH213" s="401"/>
      <c r="DI213" s="400"/>
      <c r="DJ213" s="401"/>
      <c r="DK213" s="400"/>
      <c r="DL213" s="401"/>
      <c r="DM213" s="400"/>
      <c r="DN213" s="401"/>
      <c r="DO213" s="400"/>
      <c r="DP213" s="401"/>
      <c r="DQ213" s="400"/>
      <c r="DR213" s="401"/>
      <c r="DS213" s="400"/>
      <c r="DT213" s="401"/>
      <c r="DU213" s="400"/>
      <c r="DV213" s="401"/>
      <c r="DW213" s="400"/>
      <c r="DX213" s="401"/>
      <c r="DY213" s="400"/>
      <c r="DZ213" s="401"/>
      <c r="EA213" s="400"/>
      <c r="EB213" s="401"/>
      <c r="EC213" s="400"/>
      <c r="ED213" s="401"/>
      <c r="EE213" s="400"/>
      <c r="EF213" s="401"/>
      <c r="EG213" s="400"/>
      <c r="EH213" s="401"/>
      <c r="EI213" s="400"/>
      <c r="EJ213" s="447"/>
      <c r="EK213" s="511"/>
      <c r="EL213" s="514"/>
      <c r="EM213" s="448"/>
      <c r="EN213" s="344"/>
      <c r="EO213" s="345"/>
      <c r="EP213" s="171">
        <f t="shared" si="241"/>
        <v>15</v>
      </c>
      <c r="EQ213" s="171">
        <f t="shared" si="242"/>
        <v>0</v>
      </c>
      <c r="ER213" s="171">
        <f t="shared" si="243"/>
        <v>0</v>
      </c>
      <c r="ES213" s="171">
        <f t="shared" si="244"/>
        <v>0</v>
      </c>
      <c r="ET213" s="171">
        <f t="shared" si="245"/>
        <v>0</v>
      </c>
      <c r="EU213" s="171">
        <f t="shared" si="246"/>
        <v>0</v>
      </c>
      <c r="EV213" s="172">
        <f t="shared" si="247"/>
        <v>15</v>
      </c>
      <c r="EW213" s="125"/>
      <c r="EX213" s="248">
        <f t="shared" si="254"/>
        <v>0</v>
      </c>
      <c r="EY213" s="174">
        <f>(L213*regular)+(M213*Cadeirantee)</f>
        <v>0</v>
      </c>
      <c r="EZ213" s="249">
        <f>SUMIF(FG213:GJ213,"&gt;0")</f>
        <v>0</v>
      </c>
      <c r="FA213" s="249">
        <f>SUMIF(FG213:GJ213,"&lt;0")+SUMIF(GN213:HP213,"&lt;0")</f>
        <v>0</v>
      </c>
      <c r="FB213" s="174">
        <v>0</v>
      </c>
      <c r="FC213" s="126">
        <f>N213*km*'VALORES TABELA'!$B$13</f>
        <v>0</v>
      </c>
      <c r="FD213" s="250">
        <f t="shared" si="255"/>
        <v>0</v>
      </c>
      <c r="FE213" s="105"/>
      <c r="FF213" s="108"/>
      <c r="FG213" s="108"/>
      <c r="FH213" s="108"/>
      <c r="FI213" s="108"/>
      <c r="FJ213" s="108"/>
      <c r="FK213" s="108"/>
      <c r="FL213" s="108"/>
      <c r="FM213" s="108"/>
      <c r="FN213" s="108"/>
      <c r="FO213" s="108"/>
      <c r="FP213" s="108"/>
      <c r="FQ213" s="108"/>
      <c r="FR213" s="108"/>
      <c r="FS213" s="108"/>
      <c r="FT213" s="108"/>
      <c r="FU213" s="108"/>
      <c r="FV213" s="108"/>
      <c r="FW213" s="108"/>
      <c r="FX213" s="108"/>
      <c r="FY213" s="108"/>
      <c r="FZ213" s="108"/>
      <c r="GA213" s="108"/>
      <c r="GB213" s="108"/>
      <c r="GC213" s="108"/>
      <c r="GD213" s="108"/>
      <c r="GE213" s="108"/>
      <c r="GF213" s="108"/>
      <c r="GG213" s="108"/>
      <c r="GH213" s="108"/>
      <c r="GI213" s="108"/>
      <c r="GJ213" s="108"/>
      <c r="GK213" s="251"/>
      <c r="GL213" s="103">
        <f t="shared" si="248"/>
        <v>0</v>
      </c>
      <c r="GM213" s="124"/>
      <c r="GN213" s="104"/>
      <c r="GO213" s="104"/>
      <c r="GP213" s="104"/>
      <c r="GQ213" s="104"/>
      <c r="GR213" s="104"/>
      <c r="GS213" s="104"/>
      <c r="GT213" s="104"/>
      <c r="GU213" s="104"/>
      <c r="GV213" s="104"/>
      <c r="GW213" s="104"/>
      <c r="GX213" s="104"/>
      <c r="GY213" s="104"/>
      <c r="GZ213" s="104"/>
      <c r="HA213" s="104"/>
      <c r="HB213" s="104"/>
      <c r="HC213" s="104"/>
      <c r="HD213" s="104"/>
      <c r="HE213" s="104"/>
      <c r="HF213" s="104"/>
      <c r="HG213" s="104"/>
      <c r="HH213" s="104"/>
      <c r="HI213" s="104"/>
      <c r="HJ213" s="104"/>
      <c r="HK213" s="104"/>
      <c r="HL213" s="104"/>
      <c r="HM213" s="104"/>
      <c r="HN213" s="104"/>
      <c r="HO213" s="104"/>
      <c r="HP213" s="104"/>
      <c r="HQ213" s="64"/>
      <c r="HR213" s="64"/>
      <c r="HS213" s="64"/>
      <c r="HT213" s="64"/>
      <c r="HU213" s="64"/>
      <c r="HV213" s="64"/>
      <c r="HW213" s="105"/>
      <c r="HX213" s="64"/>
      <c r="HY213" s="280">
        <f t="shared" si="256"/>
        <v>0</v>
      </c>
      <c r="HZ213" s="280">
        <f t="shared" si="257"/>
        <v>0</v>
      </c>
      <c r="IA213" s="280">
        <f t="shared" si="258"/>
        <v>0</v>
      </c>
      <c r="IB213" s="64"/>
      <c r="IC213" s="64"/>
    </row>
    <row r="214" spans="1:237" s="106" customFormat="1" ht="22.5" customHeight="1" x14ac:dyDescent="0.25">
      <c r="A214" s="368" t="s">
        <v>3359</v>
      </c>
      <c r="B214" s="369" t="s">
        <v>3360</v>
      </c>
      <c r="C214" s="375" t="s">
        <v>3192</v>
      </c>
      <c r="D214" s="371" t="s">
        <v>3361</v>
      </c>
      <c r="E214" s="371" t="s">
        <v>3362</v>
      </c>
      <c r="F214" s="376" t="s">
        <v>3181</v>
      </c>
      <c r="G214" s="376" t="s">
        <v>3182</v>
      </c>
      <c r="H214" s="373" t="s">
        <v>2846</v>
      </c>
      <c r="I214" s="374" t="s">
        <v>2846</v>
      </c>
      <c r="J214" s="421" t="s">
        <v>3183</v>
      </c>
      <c r="K214" s="423" t="s">
        <v>3187</v>
      </c>
      <c r="L214" s="329">
        <f>CONTINUA!BV214</f>
        <v>0</v>
      </c>
      <c r="M214" s="329">
        <f>CONTINUA!BW214</f>
        <v>0</v>
      </c>
      <c r="N214" s="895"/>
      <c r="O214" s="896" t="s">
        <v>3445</v>
      </c>
      <c r="P214" s="897">
        <v>0</v>
      </c>
      <c r="Q214" s="400"/>
      <c r="R214" s="401"/>
      <c r="S214" s="400"/>
      <c r="T214" s="401"/>
      <c r="U214" s="400"/>
      <c r="V214" s="401"/>
      <c r="W214" s="400"/>
      <c r="X214" s="401"/>
      <c r="Y214" s="400"/>
      <c r="Z214" s="401"/>
      <c r="AA214" s="400"/>
      <c r="AB214" s="401"/>
      <c r="AC214" s="400"/>
      <c r="AD214" s="401"/>
      <c r="AE214" s="400"/>
      <c r="AF214" s="401"/>
      <c r="AG214" s="400"/>
      <c r="AH214" s="401"/>
      <c r="AI214" s="400"/>
      <c r="AJ214" s="401"/>
      <c r="AK214" s="400"/>
      <c r="AL214" s="401"/>
      <c r="AM214" s="400"/>
      <c r="AN214" s="401"/>
      <c r="AO214" s="400"/>
      <c r="AP214" s="401"/>
      <c r="AQ214" s="400"/>
      <c r="AR214" s="401"/>
      <c r="AS214" s="400"/>
      <c r="AT214" s="401"/>
      <c r="AU214" s="400"/>
      <c r="AV214" s="401"/>
      <c r="AW214" s="400"/>
      <c r="AX214" s="401"/>
      <c r="AY214" s="400"/>
      <c r="AZ214" s="401"/>
      <c r="BA214" s="400"/>
      <c r="BB214" s="401"/>
      <c r="BC214" s="400"/>
      <c r="BD214" s="401"/>
      <c r="BE214" s="400"/>
      <c r="BF214" s="401"/>
      <c r="BG214" s="400"/>
      <c r="BH214" s="401"/>
      <c r="BI214" s="400"/>
      <c r="BJ214" s="401"/>
      <c r="BK214" s="400"/>
      <c r="BL214" s="401"/>
      <c r="BM214" s="400"/>
      <c r="BN214" s="401"/>
      <c r="BO214" s="400"/>
      <c r="BP214" s="401"/>
      <c r="BQ214" s="400"/>
      <c r="BR214" s="401"/>
      <c r="BS214" s="400"/>
      <c r="BT214" s="401"/>
      <c r="BU214" s="400"/>
      <c r="BV214" s="401"/>
      <c r="BW214" s="400"/>
      <c r="BX214" s="401"/>
      <c r="BY214" s="400"/>
      <c r="BZ214" s="401"/>
      <c r="CA214" s="400"/>
      <c r="CB214" s="401"/>
      <c r="CC214" s="400"/>
      <c r="CD214" s="401"/>
      <c r="CE214" s="400"/>
      <c r="CF214" s="401"/>
      <c r="CG214" s="400"/>
      <c r="CH214" s="401"/>
      <c r="CI214" s="400"/>
      <c r="CJ214" s="401"/>
      <c r="CK214" s="400"/>
      <c r="CL214" s="401"/>
      <c r="CM214" s="400"/>
      <c r="CN214" s="401"/>
      <c r="CO214" s="400"/>
      <c r="CP214" s="401"/>
      <c r="CQ214" s="400"/>
      <c r="CR214" s="401"/>
      <c r="CS214" s="400"/>
      <c r="CT214" s="401"/>
      <c r="CU214" s="400"/>
      <c r="CV214" s="401"/>
      <c r="CW214" s="400"/>
      <c r="CX214" s="401"/>
      <c r="CY214" s="400"/>
      <c r="CZ214" s="401"/>
      <c r="DA214" s="400"/>
      <c r="DB214" s="401"/>
      <c r="DC214" s="400"/>
      <c r="DD214" s="401"/>
      <c r="DE214" s="400"/>
      <c r="DF214" s="401"/>
      <c r="DG214" s="400"/>
      <c r="DH214" s="401"/>
      <c r="DI214" s="400"/>
      <c r="DJ214" s="401"/>
      <c r="DK214" s="400"/>
      <c r="DL214" s="401"/>
      <c r="DM214" s="400"/>
      <c r="DN214" s="401"/>
      <c r="DO214" s="400"/>
      <c r="DP214" s="401"/>
      <c r="DQ214" s="400"/>
      <c r="DR214" s="401"/>
      <c r="DS214" s="400"/>
      <c r="DT214" s="401"/>
      <c r="DU214" s="400"/>
      <c r="DV214" s="401"/>
      <c r="DW214" s="400"/>
      <c r="DX214" s="401"/>
      <c r="DY214" s="400"/>
      <c r="DZ214" s="401"/>
      <c r="EA214" s="400"/>
      <c r="EB214" s="401"/>
      <c r="EC214" s="400"/>
      <c r="ED214" s="401"/>
      <c r="EE214" s="400"/>
      <c r="EF214" s="401"/>
      <c r="EG214" s="400"/>
      <c r="EH214" s="401"/>
      <c r="EI214" s="400"/>
      <c r="EJ214" s="447"/>
      <c r="EK214" s="511"/>
      <c r="EL214" s="514"/>
      <c r="EM214" s="448"/>
      <c r="EN214" s="344"/>
      <c r="EO214" s="345"/>
      <c r="EP214" s="171">
        <f t="shared" si="241"/>
        <v>0</v>
      </c>
      <c r="EQ214" s="171">
        <f t="shared" si="242"/>
        <v>0</v>
      </c>
      <c r="ER214" s="171">
        <f t="shared" si="243"/>
        <v>0</v>
      </c>
      <c r="ES214" s="171">
        <f t="shared" si="244"/>
        <v>0</v>
      </c>
      <c r="ET214" s="171">
        <f t="shared" si="245"/>
        <v>0</v>
      </c>
      <c r="EU214" s="171">
        <f t="shared" si="246"/>
        <v>0</v>
      </c>
      <c r="EV214" s="172">
        <f t="shared" si="247"/>
        <v>0</v>
      </c>
      <c r="EW214" s="127"/>
      <c r="EX214" s="248">
        <f t="shared" si="254"/>
        <v>0</v>
      </c>
      <c r="EY214" s="174">
        <f>(L214*regular)+(M214*Cadeirantee)</f>
        <v>0</v>
      </c>
      <c r="EZ214" s="249">
        <f>SUMIF(FG214:GJ214,"&gt;0")</f>
        <v>0</v>
      </c>
      <c r="FA214" s="249">
        <f>SUMIF(FG214:GJ214,"&lt;0")+SUMIF(GN214:HP214,"&lt;0")</f>
        <v>0</v>
      </c>
      <c r="FB214" s="174">
        <v>0</v>
      </c>
      <c r="FC214" s="126">
        <f>N214*km*'VALORES TABELA'!$B$13</f>
        <v>0</v>
      </c>
      <c r="FD214" s="250">
        <f t="shared" si="255"/>
        <v>0</v>
      </c>
      <c r="FE214" s="105"/>
      <c r="FF214" s="118"/>
      <c r="FG214" s="118"/>
      <c r="FH214" s="118"/>
      <c r="FI214" s="118"/>
      <c r="FJ214" s="118"/>
      <c r="FK214" s="118"/>
      <c r="FL214" s="118"/>
      <c r="FM214" s="118"/>
      <c r="FN214" s="118"/>
      <c r="FO214" s="118"/>
      <c r="FP214" s="118"/>
      <c r="FQ214" s="118"/>
      <c r="FR214" s="118"/>
      <c r="FS214" s="118"/>
      <c r="FT214" s="118"/>
      <c r="FU214" s="118"/>
      <c r="FV214" s="118"/>
      <c r="FW214" s="118"/>
      <c r="FX214" s="118"/>
      <c r="FY214" s="118"/>
      <c r="FZ214" s="118"/>
      <c r="GA214" s="118"/>
      <c r="GB214" s="118"/>
      <c r="GC214" s="118"/>
      <c r="GD214" s="118"/>
      <c r="GE214" s="118"/>
      <c r="GF214" s="118"/>
      <c r="GG214" s="118"/>
      <c r="GH214" s="118"/>
      <c r="GI214" s="118"/>
      <c r="GJ214" s="118"/>
      <c r="GK214" s="252"/>
      <c r="GL214" s="103">
        <f t="shared" si="248"/>
        <v>0</v>
      </c>
      <c r="GM214" s="124"/>
      <c r="GN214" s="104"/>
      <c r="GO214" s="104"/>
      <c r="GP214" s="104"/>
      <c r="GQ214" s="104"/>
      <c r="GR214" s="104"/>
      <c r="GS214" s="104"/>
      <c r="GT214" s="104"/>
      <c r="GU214" s="104"/>
      <c r="GV214" s="104"/>
      <c r="GW214" s="104"/>
      <c r="GX214" s="104"/>
      <c r="GY214" s="104"/>
      <c r="GZ214" s="104"/>
      <c r="HA214" s="104"/>
      <c r="HB214" s="104"/>
      <c r="HC214" s="104"/>
      <c r="HD214" s="104"/>
      <c r="HE214" s="104"/>
      <c r="HF214" s="104"/>
      <c r="HG214" s="104"/>
      <c r="HH214" s="104"/>
      <c r="HI214" s="104"/>
      <c r="HJ214" s="104"/>
      <c r="HK214" s="104"/>
      <c r="HL214" s="104"/>
      <c r="HM214" s="104"/>
      <c r="HN214" s="104"/>
      <c r="HO214" s="104"/>
      <c r="HP214" s="104"/>
      <c r="HQ214" s="64"/>
      <c r="HR214" s="65"/>
      <c r="HS214" s="65"/>
      <c r="HT214" s="65"/>
      <c r="HU214" s="65"/>
      <c r="HV214" s="65"/>
      <c r="HW214" s="105"/>
      <c r="HX214" s="65"/>
      <c r="HY214" s="280">
        <f t="shared" si="256"/>
        <v>0</v>
      </c>
      <c r="HZ214" s="280">
        <f t="shared" si="257"/>
        <v>0</v>
      </c>
      <c r="IA214" s="280">
        <f t="shared" si="258"/>
        <v>0</v>
      </c>
      <c r="IB214" s="65"/>
      <c r="IC214" s="65"/>
    </row>
    <row r="215" spans="1:237" s="106" customFormat="1" ht="22.5" customHeight="1" thickBot="1" x14ac:dyDescent="0.3">
      <c r="A215" s="377" t="s">
        <v>3359</v>
      </c>
      <c r="B215" s="378" t="s">
        <v>3360</v>
      </c>
      <c r="C215" s="379" t="s">
        <v>3192</v>
      </c>
      <c r="D215" s="380" t="s">
        <v>3361</v>
      </c>
      <c r="E215" s="380" t="s">
        <v>3362</v>
      </c>
      <c r="F215" s="381" t="s">
        <v>3181</v>
      </c>
      <c r="G215" s="381" t="s">
        <v>3182</v>
      </c>
      <c r="H215" s="382" t="s">
        <v>2846</v>
      </c>
      <c r="I215" s="383" t="s">
        <v>2846</v>
      </c>
      <c r="J215" s="421" t="s">
        <v>3183</v>
      </c>
      <c r="K215" s="424" t="s">
        <v>60</v>
      </c>
      <c r="L215" s="329">
        <f>CONTINUA!BV215</f>
        <v>0</v>
      </c>
      <c r="M215" s="329">
        <f>CONTINUA!BW215</f>
        <v>0</v>
      </c>
      <c r="N215" s="895"/>
      <c r="O215" s="896" t="s">
        <v>3445</v>
      </c>
      <c r="P215" s="897">
        <v>0</v>
      </c>
      <c r="Q215" s="400"/>
      <c r="R215" s="401"/>
      <c r="S215" s="400"/>
      <c r="T215" s="401"/>
      <c r="U215" s="400"/>
      <c r="V215" s="401"/>
      <c r="W215" s="400"/>
      <c r="X215" s="401"/>
      <c r="Y215" s="400"/>
      <c r="Z215" s="401"/>
      <c r="AA215" s="400"/>
      <c r="AB215" s="401"/>
      <c r="AC215" s="400"/>
      <c r="AD215" s="401"/>
      <c r="AE215" s="400"/>
      <c r="AF215" s="401"/>
      <c r="AG215" s="400"/>
      <c r="AH215" s="401"/>
      <c r="AI215" s="400"/>
      <c r="AJ215" s="401"/>
      <c r="AK215" s="400"/>
      <c r="AL215" s="401"/>
      <c r="AM215" s="400"/>
      <c r="AN215" s="401"/>
      <c r="AO215" s="400"/>
      <c r="AP215" s="401"/>
      <c r="AQ215" s="400"/>
      <c r="AR215" s="401"/>
      <c r="AS215" s="400"/>
      <c r="AT215" s="401"/>
      <c r="AU215" s="400"/>
      <c r="AV215" s="401"/>
      <c r="AW215" s="400"/>
      <c r="AX215" s="401"/>
      <c r="AY215" s="400"/>
      <c r="AZ215" s="401"/>
      <c r="BA215" s="400"/>
      <c r="BB215" s="401"/>
      <c r="BC215" s="400"/>
      <c r="BD215" s="401"/>
      <c r="BE215" s="400"/>
      <c r="BF215" s="401"/>
      <c r="BG215" s="400"/>
      <c r="BH215" s="401"/>
      <c r="BI215" s="400"/>
      <c r="BJ215" s="401"/>
      <c r="BK215" s="400"/>
      <c r="BL215" s="401"/>
      <c r="BM215" s="400"/>
      <c r="BN215" s="401"/>
      <c r="BO215" s="400"/>
      <c r="BP215" s="401"/>
      <c r="BQ215" s="400"/>
      <c r="BR215" s="401"/>
      <c r="BS215" s="400"/>
      <c r="BT215" s="401"/>
      <c r="BU215" s="400"/>
      <c r="BV215" s="401"/>
      <c r="BW215" s="400"/>
      <c r="BX215" s="401"/>
      <c r="BY215" s="400"/>
      <c r="BZ215" s="401"/>
      <c r="CA215" s="400"/>
      <c r="CB215" s="401"/>
      <c r="CC215" s="400"/>
      <c r="CD215" s="401"/>
      <c r="CE215" s="400"/>
      <c r="CF215" s="401"/>
      <c r="CG215" s="400"/>
      <c r="CH215" s="401"/>
      <c r="CI215" s="400"/>
      <c r="CJ215" s="401"/>
      <c r="CK215" s="400"/>
      <c r="CL215" s="401"/>
      <c r="CM215" s="400"/>
      <c r="CN215" s="401"/>
      <c r="CO215" s="400"/>
      <c r="CP215" s="401"/>
      <c r="CQ215" s="400"/>
      <c r="CR215" s="401"/>
      <c r="CS215" s="400"/>
      <c r="CT215" s="401"/>
      <c r="CU215" s="400"/>
      <c r="CV215" s="401"/>
      <c r="CW215" s="400"/>
      <c r="CX215" s="401"/>
      <c r="CY215" s="400"/>
      <c r="CZ215" s="401"/>
      <c r="DA215" s="400"/>
      <c r="DB215" s="401"/>
      <c r="DC215" s="400"/>
      <c r="DD215" s="401"/>
      <c r="DE215" s="400"/>
      <c r="DF215" s="401"/>
      <c r="DG215" s="400"/>
      <c r="DH215" s="401"/>
      <c r="DI215" s="400"/>
      <c r="DJ215" s="401"/>
      <c r="DK215" s="400"/>
      <c r="DL215" s="401"/>
      <c r="DM215" s="400"/>
      <c r="DN215" s="401"/>
      <c r="DO215" s="400"/>
      <c r="DP215" s="401"/>
      <c r="DQ215" s="400"/>
      <c r="DR215" s="401"/>
      <c r="DS215" s="400"/>
      <c r="DT215" s="401"/>
      <c r="DU215" s="400"/>
      <c r="DV215" s="401"/>
      <c r="DW215" s="400"/>
      <c r="DX215" s="401"/>
      <c r="DY215" s="400"/>
      <c r="DZ215" s="401"/>
      <c r="EA215" s="400"/>
      <c r="EB215" s="401"/>
      <c r="EC215" s="400"/>
      <c r="ED215" s="401"/>
      <c r="EE215" s="400"/>
      <c r="EF215" s="401"/>
      <c r="EG215" s="400"/>
      <c r="EH215" s="401"/>
      <c r="EI215" s="400"/>
      <c r="EJ215" s="447"/>
      <c r="EK215" s="512"/>
      <c r="EL215" s="515"/>
      <c r="EM215" s="450"/>
      <c r="EN215" s="348"/>
      <c r="EO215" s="348"/>
      <c r="EP215" s="179">
        <f t="shared" si="241"/>
        <v>0</v>
      </c>
      <c r="EQ215" s="179">
        <f t="shared" si="242"/>
        <v>0</v>
      </c>
      <c r="ER215" s="179">
        <f t="shared" si="243"/>
        <v>0</v>
      </c>
      <c r="ES215" s="179">
        <f t="shared" si="244"/>
        <v>0</v>
      </c>
      <c r="ET215" s="179">
        <f t="shared" si="245"/>
        <v>0</v>
      </c>
      <c r="EU215" s="179">
        <f t="shared" si="246"/>
        <v>0</v>
      </c>
      <c r="EV215" s="172">
        <f t="shared" si="247"/>
        <v>0</v>
      </c>
      <c r="EW215" s="253"/>
      <c r="EX215" s="254">
        <v>0</v>
      </c>
      <c r="EY215" s="180">
        <v>0</v>
      </c>
      <c r="EZ215" s="255">
        <v>0</v>
      </c>
      <c r="FA215" s="255">
        <v>0</v>
      </c>
      <c r="FB215" s="180">
        <f>SUM(FF215:GI215)/2</f>
        <v>0</v>
      </c>
      <c r="FC215" s="256">
        <f>N215*km*'VALORES TABELA'!$B$13</f>
        <v>0</v>
      </c>
      <c r="FD215" s="250">
        <f t="shared" si="255"/>
        <v>0</v>
      </c>
      <c r="FE215" s="257"/>
      <c r="FF215" s="181">
        <f>((Q215+S215)*Percapita)+((R215+T215)*Cadeirante)</f>
        <v>0</v>
      </c>
      <c r="FG215" s="181">
        <f>((U215+W215)*Percapita/30*FG$4)+((V215+X215)*Cadeirante/30*FG$4)</f>
        <v>0</v>
      </c>
      <c r="FH215" s="181">
        <f>((Y215+AA215)*Percapita/30*FH$4)+((Z215+AB215)*Cadeirante/30*FH$4)</f>
        <v>0</v>
      </c>
      <c r="FI215" s="181">
        <f>((AC215+AE215)*Percapita/30*FI$4)+((AD215+AF215)*Cadeirante/30*FI$4)</f>
        <v>0</v>
      </c>
      <c r="FJ215" s="181">
        <f>((AG215+AI215)*Percapita/30*FJ$4)+((AH215+AJ215)*Cadeirante/30*FJ$4)</f>
        <v>0</v>
      </c>
      <c r="FK215" s="181">
        <f>((AK215+AM215)*Percapita/30*FK$4)+((AL215+AN215)*Cadeirante/30*FK$4)</f>
        <v>0</v>
      </c>
      <c r="FL215" s="181">
        <f>((AO215+AQ215)*Percapita/30*FL$4)+((AP215+AR215)*Cadeirante/30*FL$4)</f>
        <v>0</v>
      </c>
      <c r="FM215" s="181">
        <f>((AS215+AU215)*Percapita/30*FM$4)+((AT215+AV215)*Cadeirante/30*FM$4)</f>
        <v>0</v>
      </c>
      <c r="FN215" s="181">
        <f>((AW215+AY215)*Percapita/30*FN$4)+((AX215+AZ215)*Cadeirante/30*FN$4)</f>
        <v>0</v>
      </c>
      <c r="FO215" s="181">
        <f>((BA215+BC215)*Percapita/30*FO$4)+((BB215+BD215)*Cadeirante/30*FO$4)</f>
        <v>0</v>
      </c>
      <c r="FP215" s="181">
        <f>((BE215+BG215)*Percapita/30*FP$4)+((BF215+BH215)*Cadeirante/30*FP$4)</f>
        <v>0</v>
      </c>
      <c r="FQ215" s="181">
        <f>((BI215+BK215)*Percapita/30*FQ$4)+((BJ215+BL215)*Cadeirante/30*FQ$4)</f>
        <v>0</v>
      </c>
      <c r="FR215" s="181">
        <f>((BM215+BO215)*Percapita/30*FR$4)+((BN215+BP215)*Cadeirante/30*FR$4)</f>
        <v>0</v>
      </c>
      <c r="FS215" s="181">
        <f>((BQ215+BS215)*Percapita/30*FS$4)+((BR215+BT215)*Cadeirante/30*FS$4)</f>
        <v>0</v>
      </c>
      <c r="FT215" s="181">
        <f>((BU215+BW215)*Percapita/30*FT$4)+((BV215+BX215)*Cadeirante/30*FT$4)</f>
        <v>0</v>
      </c>
      <c r="FU215" s="181">
        <f>((BY215+CA215)*Percapita/30*FU$4)+((BZ215+CB215)*Cadeirante/30*FU$4)</f>
        <v>0</v>
      </c>
      <c r="FV215" s="181">
        <f>((CC215+CE215)*Percapita/30*FV$4)+((CD215+CF215)*Cadeirante/30*FV$4)</f>
        <v>0</v>
      </c>
      <c r="FW215" s="181">
        <f>((CG215+CI215)*Percapita/30*FW$4)+((CI215+CK215)*Cadeirante/30*FW$4)</f>
        <v>0</v>
      </c>
      <c r="FX215" s="181">
        <f>((CK215+CM215)*Percapita/30*FX$4)+((CL215+CN215)*Cadeirante/30*FX$4)</f>
        <v>0</v>
      </c>
      <c r="FY215" s="181">
        <f>((CO215+CQ215)*Percapita/30*FY$4)+((CP215+CR215)*Cadeirante/30*FY$4)</f>
        <v>0</v>
      </c>
      <c r="FZ215" s="181">
        <f>((CS215+CU215)*Percapita/30*FZ$4)+((CT215+CV215)*Cadeirante/30*FZ$4)</f>
        <v>0</v>
      </c>
      <c r="GA215" s="181">
        <f>((CW215+CY215)*Percapita/30*GA$4)+((CX215+CZ215)*Cadeirante/30*GA$4)</f>
        <v>0</v>
      </c>
      <c r="GB215" s="181">
        <f>((DA215+DC215)*Percapita/30*GB$4)+((DB215+DD215)*Cadeirante/30*GB$4)</f>
        <v>0</v>
      </c>
      <c r="GC215" s="181">
        <f>((DE215+DG215)*Percapita/30*GC$4)+((DF215+DH215)*Cadeirante/30*GC$4)</f>
        <v>0</v>
      </c>
      <c r="GD215" s="181">
        <f>((DI215+DK215)*Percapita/30*GD$4)+((DJ215+DL215)*Cadeirante/30*GD$4)</f>
        <v>0</v>
      </c>
      <c r="GE215" s="181">
        <f>((DM215+DO215)*Percapita/30*GE$4)+((DN215+DP215)*Cadeirante/30*GE$4)</f>
        <v>0</v>
      </c>
      <c r="GF215" s="181">
        <f>((DQ215+DS215)*Percapita/30*GF$4)+((DR215+DT215)*Cadeirante/30*GF$4)</f>
        <v>0</v>
      </c>
      <c r="GG215" s="181">
        <f>((DU215+DW215)*Percapita/30*GG$4)+((DV215+DX215)*Cadeirante/30*GG$4)</f>
        <v>0</v>
      </c>
      <c r="GH215" s="181">
        <f>((DY215+EA215)*Percapita/30*GH$4)+((DZ215+EB215)*Cadeirante/30*GH$4)</f>
        <v>0</v>
      </c>
      <c r="GI215" s="181">
        <f>((EC215+EE215)*Percapita/30*GI$4)+((ED215+EF215)*Cadeirante/30*GI$4)</f>
        <v>0</v>
      </c>
      <c r="GJ215" s="181">
        <f>((EG215+EI215)*Percapita)+((EH215+EJ215)*Cadeirante)</f>
        <v>0</v>
      </c>
      <c r="GK215" s="258"/>
      <c r="GL215" s="103">
        <f t="shared" si="248"/>
        <v>0</v>
      </c>
      <c r="GM215" s="124"/>
      <c r="GN215" s="182"/>
      <c r="GO215" s="182"/>
      <c r="GP215" s="182"/>
      <c r="GQ215" s="182"/>
      <c r="GR215" s="182"/>
      <c r="GS215" s="182"/>
      <c r="GT215" s="182"/>
      <c r="GU215" s="182"/>
      <c r="GV215" s="182"/>
      <c r="GW215" s="182"/>
      <c r="GX215" s="182"/>
      <c r="GY215" s="182"/>
      <c r="GZ215" s="182"/>
      <c r="HA215" s="182"/>
      <c r="HB215" s="182"/>
      <c r="HC215" s="182"/>
      <c r="HD215" s="182"/>
      <c r="HE215" s="182"/>
      <c r="HF215" s="182"/>
      <c r="HG215" s="182"/>
      <c r="HH215" s="182"/>
      <c r="HI215" s="182"/>
      <c r="HJ215" s="182"/>
      <c r="HK215" s="182"/>
      <c r="HL215" s="182"/>
      <c r="HM215" s="182"/>
      <c r="HN215" s="182"/>
      <c r="HO215" s="182"/>
      <c r="HP215" s="259"/>
      <c r="HQ215" s="64"/>
      <c r="HW215" s="257"/>
      <c r="HY215" s="280">
        <f t="shared" si="256"/>
        <v>0</v>
      </c>
      <c r="HZ215" s="280">
        <f t="shared" si="257"/>
        <v>0</v>
      </c>
      <c r="IA215" s="280">
        <f t="shared" si="258"/>
        <v>0</v>
      </c>
    </row>
    <row r="216" spans="1:237" s="106" customFormat="1" ht="22.5" customHeight="1" x14ac:dyDescent="0.25">
      <c r="A216" t="s">
        <v>3363</v>
      </c>
      <c r="B216" s="522" t="s">
        <v>3364</v>
      </c>
      <c r="C216" s="523">
        <v>4</v>
      </c>
      <c r="D216" s="524" t="s">
        <v>3365</v>
      </c>
      <c r="E216" s="524" t="s">
        <v>3366</v>
      </c>
      <c r="F216" s="525" t="s">
        <v>3181</v>
      </c>
      <c r="G216" s="525" t="s">
        <v>3182</v>
      </c>
      <c r="H216" s="350" t="s">
        <v>2847</v>
      </c>
      <c r="I216" s="351" t="s">
        <v>2847</v>
      </c>
      <c r="J216" s="409" t="s">
        <v>3183</v>
      </c>
      <c r="K216" s="410" t="s">
        <v>3184</v>
      </c>
      <c r="L216" s="329">
        <f>CONTINUA!BV216</f>
        <v>0</v>
      </c>
      <c r="M216" s="329">
        <f>CONTINUA!BW216</f>
        <v>0</v>
      </c>
      <c r="N216" s="895"/>
      <c r="O216" s="896" t="s">
        <v>3446</v>
      </c>
      <c r="P216" s="897">
        <v>0</v>
      </c>
      <c r="Q216" s="400"/>
      <c r="R216" s="401"/>
      <c r="S216" s="400"/>
      <c r="T216" s="401"/>
      <c r="U216" s="400"/>
      <c r="V216" s="401"/>
      <c r="W216" s="400"/>
      <c r="X216" s="401"/>
      <c r="Y216" s="400"/>
      <c r="Z216" s="401"/>
      <c r="AA216" s="400"/>
      <c r="AB216" s="401"/>
      <c r="AC216" s="400"/>
      <c r="AD216" s="401"/>
      <c r="AE216" s="400"/>
      <c r="AF216" s="401"/>
      <c r="AG216" s="400"/>
      <c r="AH216" s="401"/>
      <c r="AI216" s="400"/>
      <c r="AJ216" s="401"/>
      <c r="AK216" s="400"/>
      <c r="AL216" s="401"/>
      <c r="AM216" s="400"/>
      <c r="AN216" s="401"/>
      <c r="AO216" s="400"/>
      <c r="AP216" s="401"/>
      <c r="AQ216" s="400"/>
      <c r="AR216" s="401"/>
      <c r="AS216" s="400"/>
      <c r="AT216" s="401"/>
      <c r="AU216" s="400"/>
      <c r="AV216" s="401"/>
      <c r="AW216" s="400"/>
      <c r="AX216" s="401"/>
      <c r="AY216" s="400"/>
      <c r="AZ216" s="401"/>
      <c r="BA216" s="400"/>
      <c r="BB216" s="401"/>
      <c r="BC216" s="400"/>
      <c r="BD216" s="401"/>
      <c r="BE216" s="400"/>
      <c r="BF216" s="401"/>
      <c r="BG216" s="400"/>
      <c r="BH216" s="401"/>
      <c r="BI216" s="400"/>
      <c r="BJ216" s="401"/>
      <c r="BK216" s="400"/>
      <c r="BL216" s="401"/>
      <c r="BM216" s="400"/>
      <c r="BN216" s="401"/>
      <c r="BO216" s="400"/>
      <c r="BP216" s="401"/>
      <c r="BQ216" s="400"/>
      <c r="BR216" s="401"/>
      <c r="BS216" s="400"/>
      <c r="BT216" s="401"/>
      <c r="BU216" s="400"/>
      <c r="BV216" s="401"/>
      <c r="BW216" s="400"/>
      <c r="BX216" s="401"/>
      <c r="BY216" s="400"/>
      <c r="BZ216" s="401"/>
      <c r="CA216" s="400"/>
      <c r="CB216" s="401"/>
      <c r="CC216" s="400"/>
      <c r="CD216" s="401"/>
      <c r="CE216" s="400"/>
      <c r="CF216" s="401"/>
      <c r="CG216" s="400"/>
      <c r="CH216" s="401"/>
      <c r="CI216" s="400"/>
      <c r="CJ216" s="401"/>
      <c r="CK216" s="400"/>
      <c r="CL216" s="401"/>
      <c r="CM216" s="400"/>
      <c r="CN216" s="401"/>
      <c r="CO216" s="400"/>
      <c r="CP216" s="401"/>
      <c r="CQ216" s="400"/>
      <c r="CR216" s="401"/>
      <c r="CS216" s="400"/>
      <c r="CT216" s="401"/>
      <c r="CU216" s="400"/>
      <c r="CV216" s="401"/>
      <c r="CW216" s="400"/>
      <c r="CX216" s="401"/>
      <c r="CY216" s="400"/>
      <c r="CZ216" s="401"/>
      <c r="DA216" s="400"/>
      <c r="DB216" s="401"/>
      <c r="DC216" s="400"/>
      <c r="DD216" s="401"/>
      <c r="DE216" s="400"/>
      <c r="DF216" s="401"/>
      <c r="DG216" s="400"/>
      <c r="DH216" s="401"/>
      <c r="DI216" s="400"/>
      <c r="DJ216" s="401"/>
      <c r="DK216" s="400"/>
      <c r="DL216" s="401"/>
      <c r="DM216" s="400"/>
      <c r="DN216" s="401"/>
      <c r="DO216" s="400"/>
      <c r="DP216" s="401"/>
      <c r="DQ216" s="400"/>
      <c r="DR216" s="401"/>
      <c r="DS216" s="400"/>
      <c r="DT216" s="401"/>
      <c r="DU216" s="400"/>
      <c r="DV216" s="401"/>
      <c r="DW216" s="400"/>
      <c r="DX216" s="401"/>
      <c r="DY216" s="400"/>
      <c r="DZ216" s="401"/>
      <c r="EA216" s="400"/>
      <c r="EB216" s="401"/>
      <c r="EC216" s="400"/>
      <c r="ED216" s="401"/>
      <c r="EE216" s="400"/>
      <c r="EF216" s="401"/>
      <c r="EG216" s="400"/>
      <c r="EH216" s="401"/>
      <c r="EI216" s="400"/>
      <c r="EJ216" s="447"/>
      <c r="EK216" s="510"/>
      <c r="EL216" s="513"/>
      <c r="EM216" s="520"/>
      <c r="EN216" s="520"/>
      <c r="EO216" s="520"/>
      <c r="EP216" s="171">
        <f t="shared" si="241"/>
        <v>0</v>
      </c>
      <c r="EQ216" s="171">
        <f t="shared" si="242"/>
        <v>0</v>
      </c>
      <c r="ER216" s="171">
        <f t="shared" si="243"/>
        <v>0</v>
      </c>
      <c r="ES216" s="171">
        <f t="shared" si="244"/>
        <v>0</v>
      </c>
      <c r="ET216" s="171">
        <f t="shared" si="245"/>
        <v>0</v>
      </c>
      <c r="EU216" s="171">
        <f t="shared" si="246"/>
        <v>0</v>
      </c>
      <c r="EV216" s="172">
        <f t="shared" si="247"/>
        <v>0</v>
      </c>
      <c r="EW216" s="367">
        <f>IF(C216=4,IF(MAX(Q216:EJ218)&gt;0,(Especiall/30*(IF(($G216-$F216)=($G$5-$F$5),30,IF(DAY($G216)=31,($G216-$F216),($G216-$F216)+1)))),0),0)</f>
        <v>11465.63</v>
      </c>
      <c r="EX216" s="248">
        <f t="shared" ref="EX216:EX219" si="259">FF216</f>
        <v>2311.38</v>
      </c>
      <c r="EY216" s="174">
        <f>(L216*regular)+(M216*Cadeirantee)</f>
        <v>0</v>
      </c>
      <c r="EZ216" s="249">
        <f>SUMIF(FG216:GJ216,"&gt;0")</f>
        <v>0</v>
      </c>
      <c r="FA216" s="249">
        <f>SUMIF(FG216:GJ216,"&lt;0")+SUMIF(GN216:HP216,"&lt;0")</f>
        <v>0</v>
      </c>
      <c r="FB216" s="174">
        <v>0</v>
      </c>
      <c r="FC216" s="175">
        <f>N216*km*'VALORES TABELA'!$B$13</f>
        <v>0</v>
      </c>
      <c r="FD216" s="250">
        <f>GL216</f>
        <v>0</v>
      </c>
      <c r="FE216" s="176">
        <f>(EW216+EW217+EW218+EW219+EX216+EX217+EX218+EX219+EY216+EY217+EY218+EY219+EY220+EZ216+EZ217+EZ218+EZ219+FA216+FA217+FA218+FA219+FC216+FC217+FC218+FC219+HY216-HZ216-IA216+FD216+FD217+FD218+FD219+FB220)</f>
        <v>13777.009999999998</v>
      </c>
      <c r="FF216" s="177">
        <f>IF(C216=4,SUM(Q216+Q217+Q218+S216+S217+S218)*Percapita/30*FF$4+(R216+R217+R218+T216+T217+T218)*Cadeirante/30*FF$4,IF(C216=3,IF(Q219+S219=10,Fixo/30*FF$4+(Q216+Q217+Q218+S216+S217+S218)*Percapita/30*FF$4+(R219+T219)*Cadeirante/30*FF$4,IF(Q219+S219&lt;=9,(Q219+S219)*Crechee/30*FF$4)+(R219+T219)*Cadeirante/30*FF$4+(Q216+Q217+Q218+S216+S217+S218)*Percapita/30*FF$4)+IF(Q219+S219&gt;=11,Fixo/30*FF$4+(Q219+S219-10)*Crechee/30*FF$4,0),IF(C216=2,IF(R216+R217+R218+R219+T216+T217+T218+T219=1,Cadeirante/30*FF$4,IF(R216+R217+R218+R219+T216+T217+T218+T219=2,Fixo/30*FF$4,IF(R216+R217+R218+R219+T216+T217+T218+T219&gt;2,Fixo/30*FF$4+(R216+R217+R218+R219+T216+T217+T218+T219-2)*Cadeirante/30*FF$4)))+(Q216+Q217+Q218+S216+S217+S218)*Percapita/30*FF$4+(Q219+S219)*Crechee/30*FF$4,IF(C216=1,IF(Q216+Q217+Q218+R216+R217+R218+S216+S217+S218+T216+T217+T218&lt;=15,(Q216+Q217+Q218+S216+S217+S218)*Percapita/30*FF$4,IF(Q216+Q217+Q218+R216+R217+R218+S216+S217+S218+T216+T217+T218&gt;=16,Fixo/30*FF$4+(Q216+Q217+Q218+R216+R217+R218+S216+S217+S218+T216+T217-16)*Percapita/30*FF$4))))))</f>
        <v>2311.38</v>
      </c>
      <c r="FG216" s="177">
        <f>IF(C216=4,SUM(U216+U217+U218+W216+W217+W218)*Percapita/30*FG$4+(V216+V217+V218+X216+X217+X218)*Cadeirante/30*FG$4,IF(C216=3,IF(U219+W219=10,Fixo/30*FG$4+(U216+U217+U218+W216+W217+W218)*Percapita/30*FG$4+(V219+X219)*Cadeirante/30*FG$4,IF(U219+W219&lt;=9,(U219+W219)*Crechee/30*FG$4)+(V219+X219)*Cadeirante/30*FG$4+(U216+U217+U218+W216+W217+W218)*Percapita/30*FG$4)+IF(U219+W219&gt;=11,Fixo/30*FG$4+(U219+W219-10)*Crechee/30*FG$4,0),IF(C216=2,IF(V216+V217+V218+V219+X216+X217+X218+X219=1,Cadeirante/30*FG$4,IF(V216+V217+V218+V219+X216+X217+X218+X219=2,Fixo/30*FG$4,IF(V216+V217+V218+V219+X216+X217+X218+X219&gt;2,Fixo/30*FG$4+(V216+V217+V218+V219+X216+X217+X218+X219-2)*Cadeirante/30*FG$4)))+(U216+U217+U218+W216+W217+W218)*Percapita/30*FG$4+(U219+W219)*Crechee/30*FG$4,IF(C216=1,IF(U216+U217+U218+V216+V217+V218+W216+W217+W218+X216+X217+X218&lt;=15,(U216+U217+U218+W216+W217+W218)*Percapita/30*FG$4,IF(U216+U217+U218+V216+V217+V218+W216+W217+W218+X216+X217+X218&gt;=16,Fixo/30*FG$4+(U216+U217+U218+V216+V217+V218+W216+W217+W218+X216+X217-16)*Percapita/30*FG$4))))))</f>
        <v>0</v>
      </c>
      <c r="FH216" s="177">
        <f>IF(C216=4,SUM(Y216+Y217+Y218+AA216+AA217+AA218)*Percapita/30*FH$4+(Z216+Z217+Z218+AB216+AB217+AB218)*Cadeirante/30*FH$4,IF(C216=3,IF(Y219+AA219=10,Fixo/30*FH$4+(Y216+Y217+Y218+AA216+AA217+AA218)*Percapita/30*FH$4+(Z219+AB219)*Cadeirante/30*FH$4,IF(Y219+AA219&lt;=9,(Y219+AA219)*Crechee/30*FH$4)+(Z219+AB219)*Cadeirante/30*FH$4+(Y216+Y217+Y218+AA216+AA217+AA218)*Percapita/30*FH$4)+IF(Y219+AA219&gt;=11,Fixo/30*FH$4+(Y219+AA219-10)*Crechee/30*FH$4,0),IF(C216=2,IF(Z216+Z217+Z218+Z219+AB216+AB217+AB218+AB219=1,Cadeirante/30*FH$4,IF(Z216+Z217+Z218+Z219+AB216+AB217+AB218+AB219=2,Fixo/30*FH$4,IF(Z216+Z217+Z218+Z219+AB216+AB217+AB218+AB219&gt;2,Fixo/30*FH$4+(Z216+Z217+Z218+Z219+AB216+AB217+AB218+AB219-2)*Cadeirante/30*FH$4)))+(Y216+Y217+Y218+AA216+AA217+AA218)*Percapita/30*FH$4+(Y219+AA219)*Crechee/30*FH$4,IF(C216=1,IF(Y216+Y217+Y218+Z216+Z217+Z218+AA216+AA217+AA218+AB216+AB217+AB218&lt;=15,(Y216+Y217+Y218+AA216+AA217+AA218)*Percapita/30*FH$4,IF(Y216+Y217+Y218+Z216+Z217+Z218+AA216+AA217+AA218+AB216+AB217+AB218&gt;=16,Fixo/30*FH$4+(Y216+Y217+Y218+Z216+Z217+Z218+AA216+AA217+AA218+AB216+AB217-16)*Percapita/30*FH$4))))))</f>
        <v>0</v>
      </c>
      <c r="FI216" s="177">
        <f>IF(C216=4,SUM(AC216+AC217+AC218+AE216+AE217+AE218)*Percapita/30*FI$4+(AD216+AD217+AD218+AF216+AF217+AF218)*Cadeirante/30*FI$4,IF(C216=3,IF(AC219+AE219=10,Fixo/30*FI$4+(AC216+AC217+AC218+AE216+AE217+AE218)*Percapita/30*FI$4+(AD219+AF219)*Cadeirante/30*FI$4,IF(AC219+AE219&lt;=9,(AC219+AE219)*Crechee/30*FI$4)+(AD219+AF219)*Cadeirante/30*FI$4+(AC216+AC217+AC218+AE216+AE217+AE218)*Percapita/30*FI$4)+IF(AC219+AE219&gt;=11,Fixo/30*FI$4+(AC219+AE219-10)*Crechee/30*FI$4,0),IF(C216=2,IF(AD216+AD217+AD218+AD219+AF216+AF217+AF218+AF219=1,Cadeirante/30*FI$4,IF(AD216+AD217+AD218+AD219+AF216+AF217+AF218+AF219=2,Fixo/30*FI$4,IF(AD216+AD217+AD218+AD219+AF216+AF217+AF218+AF219&gt;2,Fixo/30*FI$4+(AD216+AD217+AD218+AD219+AF216+AF217+AF218+AF219-2)*Cadeirante/30*FI$4)))+(AC216+AC217+AC218+AE216+AE217+AE218)*Percapita/30*FI$4+(AC219+AE219)*Crechee/30*FI$4,IF(C216=1,IF(AC216+AC217+AC218+AD216+AD217+AD218+AE216+AE217+AE218+AF216+AF217+AF218&lt;=15,(AC216+AC217+AC218+AE216+AE217+AE218)*Percapita/30*FI$4,IF(AC216+AC217+AC218+AD216+AD217+AD218+AE216+AE217+AE218+AF216+AF217+AF218&gt;=16,Fixo/30*FI$4+(AC216+AC217+AC218+AD216+AD217+AD218+AE216+AE217+AE218+AF216+AF217-16)*Percapita/30*FI$4))))))</f>
        <v>0</v>
      </c>
      <c r="FJ216" s="177">
        <f>IF(C216=4,SUM(AG216+AG217+AG218+AI216+AI217+AI218)*Percapita/30*FJ$4+(AH216+AH217+AH218+AJ216+AJ217+AJ218)*Cadeirante/30*FJ$4,IF(C216=3,IF(AG219+AI219=10,Fixo/30*FJ$4+(AG216+AG217+AG218+AI216+AI217+AI218)*Percapita/30*FJ$4+(AH219+AJ219)*Cadeirante/30*FJ$4,IF(AG219+AI219&lt;=9,(AG219+AI219)*Crechee/30*FJ$4)+(AH219+AJ219)*Cadeirante/30*FJ$4+(AG216+AG217+AG218+AI216+AI217+AI218)*Percapita/30*FJ$4)+IF(AG219+AI219&gt;=11,Fixo/30*FJ$4+(AG219+AI219-10)*Crechee/30*FJ$4,0),IF(C216=2,IF(AH216+AH217+AH218+AH219+AJ216+AJ217+AJ218+AJ219=1,Cadeirante/30*FJ$4,IF(AH216+AH217+AH218+AH219+AJ216+AJ217+AJ218+AJ219=2,Fixo/30*FJ$4,IF(AH216+AH217+AH218+AH219+AJ216+AJ217+AJ218+AJ219&gt;2,Fixo/30*FJ$4+(AH216+AH217+AH218+AH219+AJ216+AJ217+AJ218+AJ219-2)*Cadeirante/30*FJ$4)))+(AG216+AG217+AG218+AI216+AI217+AI218)*Percapita/30*FJ$4+(AG219+AI219)*Crechee/30*FJ$4,IF(C216=1,IF(AG216+AG217+AG218+AH216+AH217+AH218+AI216+AI217+AI218+AJ216+AJ217+AJ218&lt;=15,(AG216+AG217+AG218+AI216+AI217+AI218)*Percapita/30*FJ$4,IF(AG216+AG217+AG218+AH216+AH217+AH218+AI216+AI217+AI218+AJ216+AJ217+AJ218&gt;=16,Fixo/30*FJ$4+(AG216+AG217+AG218+AH216+AH217+AH218+AI216+AI217+AI218+AJ216+AJ217-16)*Percapita/30*FJ$4))))))</f>
        <v>0</v>
      </c>
      <c r="FK216" s="177">
        <f>IF(C216=4,SUM(AK216+AK217+AK218+AM216+AM217+AM218)*Percapita/30*FK$4+(AL216+AL217+AL218+AN216+AN217+AN218)*Cadeirante/30*FK$4,IF(C216=3,IF(AK219+AM219=10,Fixo/30*FK$4+(AK216+AK217+AK218+AM216+AM217+AM218)*Percapita/30*FK$4+(AL219+AN219)*Cadeirante/30*FK$4,IF(AK219+AM219&lt;=9,(AK219+AM219)*Crechee/30*FK$4)+(AL219+AN219)*Cadeirante/30*FK$4+(AK216+AK217+AK218+AM216+AM217+AM218)*Percapita/30*FK$4)+IF(AK219+AM219&gt;=11,Fixo/30*FK$4+(AK219+AM219-10)*Crechee/30*FK$4,0),IF(C216=2,IF(AL216+AL217+AL218+AL219+AN216+AN217+AN218+AN219=1,Cadeirante/30*FK$4,IF(AL216+AL217+AL218+AL219+AN216+AN217+AN218+AN219=2,Fixo/30*FK$4,IF(AL216+AL217+AL218+AL219+AN216+AN217+AN218+AN219&gt;2,Fixo/30*FK$4+(AL216+AL217+AL218+AL219+AN216+AN217+AN218+AN219-2)*Cadeirante/30*FK$4)))+(AK216+AK217+AK218+AM216+AM217+AM218)*Percapita/30*FK$4+(AK219+AM219)*Crechee/30*FK$4,IF(C216=1,IF(AK216+AK217+AK218+AL216+AL217+AL218+AM216+AM217+AM218+AN216+AN217+AN218&lt;=15,(AK216+AK217+AK218+AM216+AM217+AM218)*Percapita/30*FK$4,IF(AK216+AK217+AK218+AL216+AL217+AL218+AM216+AM217+AM218+AN216+AN217+AN218&gt;=16,Fixo/30*FK$4+(AK216+AK217+AK218+AL216+AL217+AL218+AM216+AM217+AM218+AN216+AN217-16)*Percapita/30*FK$4))))))</f>
        <v>0</v>
      </c>
      <c r="FL216" s="177">
        <f>IF(C216=4,SUM(AO216+AO217+AO218+AQ216+AQ217+AQ218)*Percapita/30*FL$4+(AP216+AP217+AP218+AR216+AR217+AR218)*Cadeirante/30*FL$4,IF(C216=3,IF(AO219+AQ219=10,Fixo/30*FL$4+(AO216+AO217+AO218+AQ216+AQ217+AQ218)*Percapita/30*FL$4+(AP219+AR219)*Cadeirante/30*FL$4,IF(AO219+AQ219&lt;=9,(AO219+AQ219)*Crechee/30*FL$4)+(AP219+AR219)*Cadeirante/30*FL$4+(AO216+AO217+AO218+AQ216+AQ217+AQ218)*Percapita/30*FL$4)+IF(AO219+AQ219&gt;=11,Fixo/30*FL$4+(AO219+AQ219-10)*Crechee/30*FL$4,0),IF(C216=2,IF(AP216+AP217+AP218+AP219+AR216+AR217+AR218+AR219=1,Cadeirante/30*FL$4,IF(AP216+AP217+AP218+AP219+AR216+AR217+AR218+AR219=2,Fixo/30*FL$4,IF(AP216+AP217+AP218+AP219+AR216+AR217+AR218+AR219&gt;2,Fixo/30*FL$4+(AP216+AP217+AP218+AP219+AR216+AR217+AR218+AR219-2)*Cadeirante/30*FL$4)))+(AO216+AO217+AO218+AQ216+AQ217+AQ218)*Percapita/30*FL$4+(AO219+AQ219)*Crechee/30*FL$4,IF(C216=1,IF(AO216+AO217+AO218+AP216+AP217+AP218+AQ216+AQ217+AQ218+AR216+AR217+AR218&lt;=15,(AO216+AO217+AO218+AQ216+AQ217+AQ218)*Percapita/30*FL$4,IF(AO216+AO217+AO218+AP216+AP217+AP218+AQ216+AQ217+AQ218+AR216+AR217+AR218&gt;=16,Fixo/30*FL$4+(AO216+AO217+AO218+AP216+AP217+AP218+AQ216+AQ217+AQ218+AR216+AR217-16)*Percapita/30*FL$4))))))</f>
        <v>0</v>
      </c>
      <c r="FM216" s="177">
        <f>IF(C216=4,SUM(AS216+AS217+AS218+AU216+AU217+AU218)*Percapita/30*FM$4+(AT216+AT217+AT218+AV216+AV217+AV218)*Cadeirante/30*FM$4,IF(C216=3,IF(AS219+AU219=10,Fixo/30*FM$4+(AS216+AS217+AS218+AU216+AU217+AU218)*Percapita/30*FM$4+(AT219+AV219)*Cadeirante/30*FM$4,IF(AS219+AU219&lt;=9,(AS219+AU219)*Crechee/30*FM$4)+(AT219+AV219)*Cadeirante/30*FM$4+(AS216+AS217+AS218+AU216+AU217+AU218)*Percapita/30*FM$4)+IF(AS219+AU219&gt;=11,Fixo/30*FM$4+(AS219+AU219-10)*Crechee/30*FM$4,0),IF(C216=2,IF(AT216+AT217+AT218+AT219+AV216+AV217+AV218+AV219=1,Cadeirante/30*FM$4,IF(AT216+AT217+AT218+AT219+AV216+AV217+AV218+AV219=2,Fixo/30*FM$4,IF(AT216+AT217+AT218+AT219+AV216+AV217+AV218+AV219&gt;2,Fixo/30*FM$4+(AT216+AT217+AT218+AT219+AV216+AV217+AV218+AV219-2)*Cadeirante/30*FM$4)))+(AS216+AS217+AS218+AU216+AU217+AU218)*Percapita/30*FM$4+(AS219+AU219)*Crechee/30*FM$4,IF(C216=1,IF(AS216+AS217+AS218+AT216+AT217+AT218+AU216+AU217+AU218+AV216+AV217+AV218&lt;=15,(AS216+AS217+AS218+AU216+AU217+AU218)*Percapita/30*FM$4,IF(AS216+AS217+AS218+AT216+AT217+AT218+AU216+AU217+AU218+AV216+AV217+AV218&gt;=16,Fixo/30*FM$4+(AS216+AS217+AS218+AT216+AT217+AT218+AU216+AU217+AU218+AV216+AV217-16)*Percapita/30*FM$4))))))</f>
        <v>0</v>
      </c>
      <c r="FN216" s="177">
        <f>IF(C216=4,SUM(AW216+AW217+AW218+AY216+AY217+AY218)*Percapita/30*FN$4+(AX216+AX217+AX218+AZ216+AZ217+AZ218)*Cadeirante/30*FN$4,IF(C216=3,IF(AW219+AY219=10,Fixo/30*FN$4+(AW216+AW217+AW218+AY216+AY217+AY218)*Percapita/30*FN$4+(AX219+AZ219)*Cadeirante/30*FN$4,IF(AW219+AY219&lt;=9,(AW219+AY219)*Crechee/30*FN$4)+(AX219+AZ219)*Cadeirante/30*FN$4+(AW216+AW217+AW218+AY216+AY217+AY218)*Percapita/30*FN$4)+IF(AW219+AY219&gt;=11,Fixo/30*FN$4+(AW219+AY219-10)*Crechee/30*FN$4,0),IF(C216=2,IF(AX216+AX217+AX218+AX219+AZ216+AZ217+AZ218+AZ219=1,Cadeirante/30*FN$4,IF(AX216+AX217+AX218+AX219+AZ216+AZ217+AZ218+AZ219=2,Fixo/30*FN$4,IF(AX216+AX217+AX218+AX219+AZ216+AZ217+AZ218+AZ219&gt;2,Fixo/30*FN$4+(AX216+AX217+AX218+AX219+AZ216+AZ217+AZ218+AZ219-2)*Cadeirante/30*FN$4)))+(AW216+AW217+AW218+AY216+AY217+AY218)*Percapita/30*FN$4+(AW219+AY219)*Crechee/30*FN$4,IF(C216=1,IF(AW216+AW217+AW218+AX216+AX217+AX218+AY216+AY217+AY218+AZ216+AZ217+AZ218&lt;=15,(AW216+AW217+AW218+AY216+AY217+AY218)*Percapita/30*FN$4,IF(AW216+AW217+AW218+AX216+AX217+AX218+AY216+AY217+AY218+AZ216+AZ217+AZ218&gt;=16,Fixo/30*FN$4+(AW216+AW217+AW218+AX216+AX217+AX218+AY216+AY217+AY218+AZ216+AZ217-16)*Percapita/30*FN$4))))))</f>
        <v>0</v>
      </c>
      <c r="FO216" s="177">
        <f>IF(C216=4,SUM(BA216+BA217+BA218+BC216+BC217+BC218)*Percapita/30*FO$4+(BB216+BB217+BB218+BD216+BD217+BD218)*Cadeirante/30*FO$4,IF(C216=3,IF(BA219+BC219=10,Fixo/30*FO$4+(BA216+BA217+BA218+BC216+BC217+BC218)*Percapita/30*FO$4+(BB219+BD219)*Cadeirante/30*FO$4,IF(BA219+BC219&lt;=9,(BA219+BC219)*Crechee/30*FO$4)+(BB219+BD219)*Cadeirante/30*FO$4+(BA216+BA217+BA218+BC216+BC217+BC218)*Percapita/30*FO$4)+IF(BA219+BC219&gt;=11,Fixo/30*FO$4+(BA219+BC219-10)*Crechee/30*FO$4,0),IF(C216=2,IF(BB216+BB217+BB218+BB219+BD216+BD217+BD218+BD219=1,Cadeirante/30*FO$4,IF(BB216+BB217+BB218+BB219+BD216+BD217+BD218+BD219=2,Fixo/30*FO$4,IF(BB216+BB217+BB218+BB219+BD216+BD217+BD218+BD219&gt;2,Fixo/30*FO$4+(BB216+BB217+BB218+BB219+BD216+BD217+BD218+BD219-2)*Cadeirante/30*FO$4)))+(BA216+BA217+BA218+BC216+BC217+BC218)*Percapita/30*FO$4+(BA219+BC219)*Crechee/30*FO$4,IF(C216=1,IF(BA216+BA217+BA218+BB216+BB217+BB218+BC216+BC217+BC218+BD216+BD217+BD218&lt;=15,(BA216+BA217+BA218+BC216+BC217+BC218)*Percapita/30*FO$4,IF(BA216+BA217+BA218+BB216+BB217+BB218+BC216+BC217+BC218+BD216+BD217+BD218&gt;=16,Fixo/30*FO$4+(BA216+BA217+BA218+BB216+BB217+BB218+BC216+BC217+BC218+BD216+BD217-16)*Percapita/30*FO$4))))))</f>
        <v>0</v>
      </c>
      <c r="FP216" s="177">
        <f>IF(C216=4,SUM(BE216+BE217+BE218+BG216+BG217+BG218)*Percapita/30*FP$4+(BF216+BF217+BF218+BH216+BH217+BH218)*Cadeirante/30*FP$4,IF(C216=3,IF(BE219+BG219=10,Fixo/30*FP$4+(BE216+BE217+BE218+BG216+BG217+BG218)*Percapita/30*FP$4+(BF219+BH219)*Cadeirante/30*FP$4,IF(BE219+BG219&lt;=9,(BE219+BG219)*Crechee/30*FP$4)+(BF219+BH219)*Cadeirante/30*FP$4+(BE216+BE217+BE218+BG216+BG217+BG218)*Percapita/30*FP$4)+IF(BE219+BG219&gt;=11,Fixo/30*FP$4+(BE219+BG219-10)*Crechee/30*FP$4,0),IF(C216=2,IF(BF216+BF217+BF218+BF219+BH216+BH217+BH218+BH219=1,Cadeirante/30*FP$4,IF(BF216+BF217+BF218+BF219+BH216+BH217+BH218+BH219=2,Fixo/30*FP$4,IF(BF216+BF217+BF218+BF219+BH216+BH217+BH218+BH219&gt;2,Fixo/30*FP$4+(BF216+BF217+BF218+BF219+BH216+BH217+BH218+BH219-2)*Cadeirante/30*FP$4)))+(BE216+BE217+BE218+BG216+BG217+BG218)*Percapita/30*FP$4+(BE219+BG219)*Crechee/30*FP$4,IF(C216=1,IF(BE216+BE217+BE218+BF216+BF217+BF218+BG216+BG217+BG218+BH216+BH217+BH218&lt;=15,(BE216+BE217+BE218+BG216+BG217+BG218)*Percapita/30*FP$4,IF(BE216+BE217+BE218+BF216+BF217+BF218+BG216+BG217+BG218+BH216+BH217+BH218&gt;=16,Fixo/30*FP$4+(BE216+BE217+BE218+BF216+BF217+BF218+BG216+BG217+BG218+BH216+BH217-16)*Percapita/30*FP$4))))))</f>
        <v>0</v>
      </c>
      <c r="FQ216" s="177">
        <f>IF(C216=4,SUM(BI216+BI217+BI218+BK216+BK217+BK218)*Percapita/30*FQ$4+(BJ216+BJ217+BJ218+BL216+BL217+BL218)*Cadeirante/30*FQ$4,IF(C216=3,IF(BI219+BK219=10,Fixo/30*FQ$4+(BI216+BI217+BI218+BK216+BK217+BK218)*Percapita/30*FQ$4+(BJ219+BL219)*Cadeirante/30*FQ$4,IF(BI219+BK219&lt;=9,(BI219+BK219)*Crechee/30*FQ$4)+(BJ219+BL219)*Cadeirante/30*FQ$4+(BI216+BI217+BI218+BK216+BK217+BK218)*Percapita/30*FQ$4)+IF(BI219+BK219&gt;=11,Fixo/30*FQ$4+(BI219+BK219-10)*Crechee/30*FQ$4,0),IF(C216=2,IF(BJ216+BJ217+BJ218+BJ219+BL216+BL217+BL218+BL219=1,Cadeirante/30*FQ$4,IF(BJ216+BJ217+BJ218+BJ219+BL216+BL217+BL218+BL219=2,Fixo/30*FQ$4,IF(BJ216+BJ217+BJ218+BJ219+BL216+BL217+BL218+BL219&gt;2,Fixo/30*FQ$4+(BJ216+BJ217+BJ218+BJ219+BL216+BL217+BL218+BL219-2)*Cadeirante/30*FQ$4)))+(BI216+BI217+BI218+BK216+BK217+BK218)*Percapita/30*FQ$4+(BI219+BK219)*Crechee/30*FQ$4,IF(C216=1,IF(BI216+BI217+BI218+BJ216+BJ217+BJ218+BK216+BK217+BK218+BL216+BL217+BL218&lt;=15,(BI216+BI217+BI218+BK216+BK217+BK218)*Percapita/30*FQ$4,IF(BI216+BI217+BI218+BJ216+BJ217+BJ218+BK216+BK217+BK218+BL216+BL217+BL218&gt;=16,Fixo/30*FQ$4+(BI216+BI217+BI218+BJ216+BJ217+BJ218+BK216+BK217+BK218+BL216+BL217-16)*Percapita/30*FQ$4))))))</f>
        <v>0</v>
      </c>
      <c r="FR216" s="177">
        <f>IF(C216=4,SUM(BM216+BM217+BM218+BO216+BO217+BO218)*Percapita/30*FR$4+(BN216+BN217+BN218+BP216+BP217+BP218)*Cadeirante/30*FR$4,IF(C216=3,IF(BM219+BO219=10,Fixo/30*FR$4+(BM216+BM217+BM218+BO216+BO217+BO218)*Percapita/30*FR$4+(BN219+BP219)*Cadeirante/30*FR$4,IF(BM219+BO219&lt;=9,(BM219+BO219)*Crechee/30*FR$4)+(BN219+BP219)*Cadeirante/30*FR$4+(BM216+BM217+BM218+BO216+BO217+BO218)*Percapita/30*FR$4)+IF(BM219+BO219&gt;=11,Fixo/30*FR$4+(BM219+BO219-10)*Crechee/30*FR$4,0),IF(C216=2,IF(BN216+BN217+BN218+BN219+BP216+BP217+BP218+BP219=1,Cadeirante/30*FR$4,IF(BN216+BN217+BN218+BN219+BP216+BP217+BP218+BP219=2,Fixo/30*FR$4,IF(BN216+BN217+BN218+BN219+BP216+BP217+BP218+BP219&gt;2,Fixo/30*FR$4+(BN216+BN217+BN218+BN219+BP216+BP217+BP218+BP219-2)*Cadeirante/30*FR$4)))+(BM216+BM217+BM218+BO216+BO217+BO218)*Percapita/30*FR$4+(BM219+BO219)*Crechee/30*FR$4,IF(C216=1,IF(BM216+BM217+BM218+BN216+BN217+BN218+BO216+BO217+BO218+BP216+BP217+BP218&lt;=15,(BM216+BM217+BM218+BO216+BO217+BO218)*Percapita/30*FR$4,IF(BM216+BM217+BM218+BN216+BN217+BN218+BO216+BO217+BO218+BP216+BP217+BP218&gt;=16,Fixo/30*FR$4+(BM216+BM217+BM218+BN216+BN217+BN218+BO216+BO217+BO218+BP216+BP217-16)*Percapita/30*FR$4))))))</f>
        <v>0</v>
      </c>
      <c r="FS216" s="177">
        <f>IF(C216=4,SUM(BQ216+BQ217+BQ218+BS216+BS217+BS218)*Percapita/30*FS$4+(BR216+BR217+BR218+BT216+BT217+BT218)*Cadeirante/30*FS$4,IF(C216=3,IF(BQ219+BS219=10,Fixo/30*FS$4+(BQ216+BQ217+BQ218+BS216+BS217+BS218)*Percapita/30*FS$4+(BR219+BT219)*Cadeirante/30*FS$4,IF(BQ219+BS219&lt;=9,(BQ219+BS219)*Crechee/30*FS$4)+(BR219+BT219)*Cadeirante/30*FS$4+(BQ216+BQ217+BQ218+BS216+BS217+BS218)*Percapita/30*FS$4)+IF(BQ219+BS219&gt;=11,Fixo/30*FS$4+(BQ219+BS219-10)*Crechee/30*FS$4,0),IF(C216=2,IF(BR216+BR217+BR218+BR219+BT216+BT217+BT218+BT219=1,Cadeirante/30*FS$4,IF(BR216+BR217+BR218+BR219+BT216+BT217+BT218+BT219=2,Fixo/30*FS$4,IF(BR216+BR217+BR218+BR219+BT216+BT217+BT218+BT219&gt;2,Fixo/30*FS$4+(BR216+BR217+BR218+BR219+BT216+BT217+BT218+BT219-2)*Cadeirante/30*FS$4)))+(BQ216+BQ217+BQ218+BS216+BS217+BS218)*Percapita/30*FS$4+(BQ219+BS219)*Crechee/30*FS$4,IF(C216=1,IF(BQ216+BQ217+BQ218+BR216+BR217+BR218+BS216+BS217+BS218+BT216+BT217+BT218&lt;=15,(BQ216+BQ217+BQ218+BS216+BS217+BS218)*Percapita/30*FS$4,IF(BQ216+BQ217+BQ218+BR216+BR217+BR218+BS216+BS217+BS218+BT216+BT217+BT218&gt;=16,Fixo/30*FS$4+(BQ216+BQ217+BQ218+BR216+BR217+BR218+BS216+BS217+BS218+BT216+BT217-16)*Percapita/30*FS$4))))))</f>
        <v>0</v>
      </c>
      <c r="FT216" s="177">
        <f>IF(C216=4,SUM(BU216+BU217+BU218+BW216+BW217+BW218)*Percapita/30*FT$4+(BV216+BV217+BV218+BX216+BX217+BX218)*Cadeirante/30*FT$4,IF(C216=3,IF(BU219+BW219=10,Fixo/30*FT$4+(BU216+BU217+BU218+BW216+BW217+BW218)*Percapita/30*FT$4+(BV219+BX219)*Cadeirante/30*FT$4,IF(BU219+BW219&lt;=9,(BU219+BW219)*Crechee/30*FT$4)+(BV219+BX219)*Cadeirante/30*FT$4+(BU216+BU217+BU218+BW216+BW217+BW218)*Percapita/30*FT$4)+IF(BU219+BW219&gt;=11,Fixo/30*FT$4+(BU219+BW219-10)*Crechee/30*FT$4,0),IF(C216=2,IF(BV216+BV217+BV218+BV219+BX216+BX217+BX218+BX219=1,Cadeirante/30*FT$4,IF(BV216+BV217+BV218+BV219+BX216+BX217+BX218+BX219=2,Fixo/30*FT$4,IF(BV216+BV217+BV218+BV219+BX216+BX217+BX218+BX219&gt;2,Fixo/30*FT$4+(BV216+BV217+BV218+BV219+BX216+BX217+BX218+BX219-2)*Cadeirante/30*FT$4)))+(BU216+BU217+BU218+BW216+BW217+BW218)*Percapita/30*FT$4+(BU219+BW219)*Crechee/30*FT$4,IF(C216=1,IF(BU216+BU217+BU218+BV216+BV217+BV218+BW216+BW217+BW218+BX216+BX217+BX218&lt;=15,(BU216+BU217+BU218+BW216+BW217+BW218)*Percapita/30*FT$4,IF(BU216+BU217+BU218+BV216+BV217+BV218+BW216+BW217+BW218+BX216+BX217+BX218&gt;=16,Fixo/30*FT$4+(BU216+BU217+BU218+BV216+BV217+BV218+BW216+BW217+BW218+BX216+BX217-16)*Percapita/30*FT$4))))))</f>
        <v>0</v>
      </c>
      <c r="FU216" s="177">
        <f>IF(C216=4,SUM(BY216+BY217+BY218+CA216+CA217+CA218)*Percapita/30*FU$4+(BZ216+BZ217+BZ218+CB216+CB217+CB218)*Cadeirante/30*FU$4,IF(C216=3,IF(BY219+CA219=10,Fixo/30*FU$4+(BY216+BY217+BY218+CA216+CA217+CA218)*Percapita/30*FU$4+(BZ219+CB219)*Cadeirante/30*FU$4,IF(BY219+CA219&lt;=9,(BY219+CA219)*Crechee/30*FU$4)+(BZ219+CB219)*Cadeirante/30*FU$4+(BY216+BY217+BY218+CA216+CA217+CA218)*Percapita/30*FU$4)+IF(BY219+CA219&gt;=11,Fixo/30*FU$4+(BY219+CA219-10)*Crechee/30*FU$4,0),IF(C216=2,IF(BZ216+BZ217+BZ218+BZ219+CB216+CB217+CB218+CB219=1,Cadeirante/30*FU$4,IF(BZ216+BZ217+BZ218+BZ219+CB216+CB217+CB218+CB219=2,Fixo/30*FU$4,IF(BZ216+BZ217+BZ218+BZ219+CB216+CB217+CB218+CB219&gt;2,Fixo/30*FU$4+(BZ216+BZ217+BZ218+BZ219+CB216+CB217+CB218+CB219-2)*Cadeirante/30*FU$4)))+(BY216+BY217+BY218+CA216+CA217+CA218)*Percapita/30*FU$4+(BY219+CA219)*Crechee/30*FU$4,IF(C216=1,IF(BY216+BY217+BY218+BZ216+BZ217+BZ218+CA216+CA217+CA218+CB216+CB217+CB218&lt;=15,(BY216+BY217+BY218+CA216+CA217+CA218)*Percapita/30*FU$4,IF(BY216+BY217+BY218+BZ216+BZ217+BZ218+CA216+CA217+CA218+CB216+CB217+CB218&gt;=16,Fixo/30*FU$4+(BY216+BY217+BY218+BZ216+BZ217+BZ218+CA216+CA217+CA218+CB216+CB217-16)*Percapita/30*FU$4))))))</f>
        <v>0</v>
      </c>
      <c r="FV216" s="177">
        <f>IF(C216=4,SUM(CC216+CC217+CC218+CE216+CE217+CE218)*Percapita/30*FV$4+(CD216+CD217+CD218+CF216+CF217+CF218)*Cadeirante/30*FV$4,IF(C216=3,IF(CC219+CE219=10,Fixo/30*FV$4+(CC216+CC217+CC218+CE216+CE217+CE218)*Percapita/30*FV$4+(CD219+CF219)*Cadeirante/30*FV$4,IF(CC219+CE219&lt;=9,(CC219+CE219)*Crechee/30*FV$4)+(CD219+CF219)*Cadeirante/30*FV$4+(CC216+CC217+CC218+CE216+CE217+CE218)*Percapita/30*FV$4)+IF(CC219+CE219&gt;=11,Fixo/30*FV$4+(CC219+CE219-10)*Crechee/30*FV$4,0),IF(C216=2,IF(CD216+CD217+CD218+CD219+CF216+CF217+CF218+CF219=1,Cadeirante/30*FV$4,IF(CD216+CD217+CD218+CD219+CF216+CF217+CF218+CF219=2,Fixo/30*FV$4,IF(CD216+CD217+CD218+CD219+CF216+CF217+CF218+CF219&gt;2,Fixo/30*FV$4+(CD216+CD217+CD218+CD219+CF216+CF217+CF218+CF219-2)*Cadeirante/30*FV$4)))+(CC216+CC217+CC218+CE216+CE217+CE218)*Percapita/30*FV$4+(CC219+CE219)*Crechee/30*FV$4,IF(C216=1,IF(CC216+CC217+CC218+CD216+CD217+CD218+CE216+CE217+CE218+CF216+CF217+CF218&lt;=15,(CC216+CC217+CC218+CE216+CE217+CE218)*Percapita/30*FV$4,IF(CC216+CC217+CC218+CD216+CD217+CD218+CE216+CE217+CE218+CF216+CF217+CF218&gt;=16,Fixo/30*FV$4+(CC216+CC217+CC218+CD216+CD217+CD218+CE216+CE217+CE218+CF216+CF217-16)*Percapita/30*FV$4))))))</f>
        <v>0</v>
      </c>
      <c r="FW216" s="177">
        <f>IF(C216=4,SUM(CG216+CG217+CG218+CI216+CI217+CI218)*Percapita/30*FW$4+(CH216+CH217+CH218+CJ216+CJ217+CJ218)*Cadeirante/30*FW$4,IF(C216=3,IF(CG219+CI219=10,Fixo/30*FW$4+(CG216+CG217+CG218+CI216+CI217+CI218)*Percapita/30*FW$4+(CH219+CJ219)*Cadeirante/30*FW$4,IF(CG219+CI219&lt;=9,(CG219+CI219)*Crechee/30*FW$4)+(CH219+CJ219)*Cadeirante/30*FW$4+(CG216+CG217+CG218+CI216+CI217+CI218)*Percapita/30*FW$4)+IF(CG219+CI219&gt;=11,Fixo/30*FW$4+(CG219+CI219-10)*Crechee/30*FW$4,0),IF(C216=2,IF(CH216+CH217+CH218+CH219+CJ216+CJ217+CJ218+CJ219=1,Cadeirante/30*FW$4,IF(CH216+CH217+CH218+CH219+CJ216+CJ217+CJ218+CJ219=2,Fixo/30*FW$4,IF(CH216+CH217+CH218+CH219+CJ216+CJ217+CJ218+CJ219&gt;2,Fixo/30*FW$4+(CH216+CH217+CH218+CH219+CJ216+CJ217+CJ218+CJ219-2)*Cadeirante/30*FW$4)))+(CG216+CG217+CG218+CI216+CI217+CI218)*Percapita/30*FW$4+(CG219+CI219)*Crechee/30*FW$4,IF(C216=1,IF(CG216+CG217+CG218+CH216+CH217+CH218+CI216+CI217+CI218+CJ216+CJ217+CJ218&lt;=15,(CG216+CG217+CG218+CI216+CI217+CI218)*Percapita/30*FW$4,IF(CG216+CG217+CG218+CH216+CH217+CH218+CI216+CI217+CI218+CJ216+CJ217+CJ218&gt;=16,Fixo/30*FW$4+(CG216+CG217+CG218+CH216+CH217+CH218+CI216+CI217+CI218+CJ216+CJ217-16)*Percapita/30*FW$4))))))</f>
        <v>0</v>
      </c>
      <c r="FX216" s="177">
        <f>IF(C216=4,SUM(CK216+CK217+CK218+CM216+CM217+CM218)*Percapita/30*FX$4+(CL216+CL217+CL218+CN216+CN217+CN218)*Cadeirante/30*FX$4,IF(C216=3,IF(CK219+CM219=10,Fixo/30*FX$4+(CK216+CK217+CK218+CM216+CM217+CM218)*Percapita/30*FX$4+(CL219+CN219)*Cadeirante/30*FX$4,IF(CK219+CM219&lt;=9,(CK219+CM219)*Crechee/30*FX$4)+(CL219+CN219)*Cadeirante/30*FX$4+(CK216+CK217+CK218+CM216+CM217+CM218)*Percapita/30*FX$4)+IF(CK219+CM219&gt;=11,Fixo/30*FX$4+(CK219+CM219-10)*Crechee/30*FX$4,0),IF(C216=2,IF(CL216+CL217+CL218+CL219+CN216+CN217+CN218+CN219=1,Cadeirante/30*FX$4,IF(CL216+CL217+CL218+CL219+CN216+CN217+CN218+CN219=2,Fixo/30*FX$4,IF(CL216+CL217+CL218+CL219+CN216+CN217+CN218+CN219&gt;2,Fixo/30*FX$4+(CL216+CL217+CL218+CL219+CN216+CN217+CN218+CN219-2)*Cadeirante/30*FX$4)))+(CK216+CK217+CK218+CM216+CM217+CM218)*Percapita/30*FX$4+(CK219+CM219)*Crechee/30*FX$4,IF(C216=1,IF(CK216+CK217+CK218+CL216+CL217+CL218+CM216+CM217+CM218+CN216+CN217+CN218&lt;=15,(CK216+CK217+CK218+CM216+CM217+CM218)*Percapita/30*FX$4,IF(CK216+CK217+CK218+CL216+CL217+CL218+CM216+CM217+CM218+CN216+CN217+CN218&gt;=16,Fixo/30*FX$4+(CK216+CK217+CK218+CL216+CL217+CL218+CM216+CM217+CM218+CN216+CN217-16)*Percapita/30*FX$4))))))</f>
        <v>0</v>
      </c>
      <c r="FY216" s="177">
        <f>IF(C216=4,SUM(CO216+CO217+CO218+CQ216+CQ217+CQ218)*Percapita/30*FY$4+(CP216+CP217+CP218+CR216+CR217+CR218)*Cadeirante/30*FY$4,IF(C216=3,IF(CO219+CQ219=10,Fixo/30*FY$4+(CO216+CO217+CO218+CQ216+CQ217+CQ218)*Percapita/30*FY$4+(CP219+CR219)*Cadeirante/30*FY$4,IF(CO219+CQ219&lt;=9,(CO219+CQ219)*Crechee/30*FY$4)+(CP219+CR219)*Cadeirante/30*FY$4+(CO216+CO217+CO218+CQ216+CQ217+CQ218)*Percapita/30*FY$4)+IF(CO219+CQ219&gt;=11,Fixo/30*FY$4+(CO219+CQ219-10)*Crechee/30*FY$4,0),IF(C216=2,IF(CP216+CP217+CP218+CP219+CR216+CR217+CR218+CR219=1,Cadeirante/30*FY$4,IF(CP216+CP217+CP218+CP219+CR216+CR217+CR218+CR219=2,Fixo/30*FY$4,IF(CP216+CP217+CP218+CP219+CR216+CR217+CR218+CR219&gt;2,Fixo/30*FY$4+(CP216+CP217+CP218+CP219+CR216+CR217+CR218+CR219-2)*Cadeirante/30*FY$4)))+(CO216+CO217+CO218+CQ216+CQ217+CQ218)*Percapita/30*FY$4+(CO219+CQ219)*Crechee/30*FY$4,IF(C216=1,IF(CO216+CO217+CO218+CP216+CP217+CP218+CQ216+CQ217+CQ218+CR216+CR217+CR218&lt;=15,(CO216+CO217+CO218+CQ216+CQ217+CQ218)*Percapita/30*FY$4,IF(CO216+CO217+CO218+CP216+CP217+CP218+CQ216+CQ217+CQ218+CR216+CR217+CR218&gt;=16,Fixo/30*FY$4+(CO216+CO217+CO218+CP216+CP217+CP218+CQ216+CQ217+CQ218+CR216+CR217-16)*Percapita/30*FY$4))))))</f>
        <v>0</v>
      </c>
      <c r="FZ216" s="177">
        <f>IF(C216=4,SUM(CS216+CS217+CS218+CU216+CU217+CU218)*Percapita/30*FZ$4+(CT216+CT217+CT218+CV216+CV217+CV218)*Cadeirante/30*FZ$4,IF(C216=3,IF(CS219+CU219=10,Fixo/30*FZ$4+(CS216+CS217+CS218+CU216+CU217+CU218)*Percapita/30*FZ$4+(CT219+CV219)*Cadeirante/30*FZ$4,IF(CS219+CU219&lt;=9,(CS219+CU219)*Crechee/30*FZ$4)+(CT219+CV219)*Cadeirante/30*FZ$4+(CS216+CS217+CS218+CU216+CU217+CU218)*Percapita/30*FZ$4)+IF(CS219+CU219&gt;=11,Fixo/30*FZ$4+(CS219+CU219-10)*Crechee/30*FZ$4,0),IF(C216=2,IF(CT216+CT217+CT218+CT219+CV216+CV217+CV218+CV219=1,Cadeirante/30*FZ$4,IF(CT216+CT217+CT218+CT219+CV216+CV217+CV218+CV219=2,Fixo/30*FZ$4,IF(CT216+CT217+CT218+CT219+CV216+CV217+CV218+CV219&gt;2,Fixo/30*FZ$4+(CT216+CT217+CT218+CT219+CV216+CV217+CV218+CV219-2)*Cadeirante/30*FZ$4)))+(CS216+CS217+CS218+CU216+CU217+CU218)*Percapita/30*FZ$4+(CS219+CU219)*Crechee/30*FZ$4,IF(C216=1,IF(CS216+CS217+CS218+CT216+CT217+CT218+CU216+CU217+CU218+CV216+CV217+CV218&lt;=15,(CS216+CS217+CS218+CU216+CU217+CU218)*Percapita/30*FZ$4,IF(CS216+CS217+CS218+CT216+CT217+CT218+CU216+CU217+CU218+CV216+CV217+CV218&gt;=16,Fixo/30*FZ$4+(CS216+CS217+CS218+CT216+CT217+CT218+CU216+CU217+CU218+CV216+CV217-16)*Percapita/30*FZ$4))))))</f>
        <v>0</v>
      </c>
      <c r="GA216" s="177">
        <f>IF(C216=4,SUM(CW216+CW217+CW218+CY216+CY217+CY218)*Percapita/30*GA$4+(CX216+CX217+CX218+CZ216+CZ217+CZ218)*Cadeirante/30*GA$4,IF(C216=3,IF(CW219+CY219=10,Fixo/30*GA$4+(CW216+CW217+CW218+CY216+CY217+CY218)*Percapita/30*GA$4+(CX219+CZ219)*Cadeirante/30*GA$4,IF(CW219+CY219&lt;=9,(CW219+CY219)*Crechee/30*GA$4)+(CX219+CZ219)*Cadeirante/30*GA$4+(CW216+CW217+CW218+CY216+CY217+CY218)*Percapita/30*GA$4)+IF(CW219+CY219&gt;=11,Fixo/30*GA$4+(CW219+CY219-10)*Crechee/30*GA$4,0),IF(C216=2,IF(CX216+CX217+CX218+CX219+CZ216+CZ217+CZ218+CZ219=1,Cadeirante/30*GA$4,IF(CX216+CX217+CX218+CX219+CZ216+CZ217+CZ218+CZ219=2,Fixo/30*GA$4,IF(CX216+CX217+CX218+CX219+CZ216+CZ217+CZ218+CZ219&gt;2,Fixo/30*GA$4+(CX216+CX217+CX218+CX219+CZ216+CZ217+CZ218+CZ219-2)*Cadeirante/30*GA$4)))+(CW216+CW217+CW218+CY216+CY217+CY218)*Percapita/30*GA$4+(CW219+CY219)*Crechee/30*GA$4,IF(C216=1,IF(CW216+CW217+CW218+CX216+CX217+CX218+CY216+CY217+CY218+CZ216+CZ217+CZ218&lt;=15,(CW216+CW217+CW218+CY216+CY217+CY218)*Percapita/30*GA$4,IF(CW216+CW217+CW218+CX216+CX217+CX218+CY216+CY217+CY218+CZ216+CZ217+CZ218&gt;=16,Fixo/30*GA$4+(CW216+CW217+CW218+CX216+CX217+CX218+CY216+CY217+CY218+CZ216+CZ217-16)*Percapita/30*GA$4))))))</f>
        <v>0</v>
      </c>
      <c r="GB216" s="177">
        <f>IF(C216=4,SUM(DA216+DA217+DA218+DC216+DC217+DC218)*Percapita/30*GB$4+(DB216+DB217+DB218+DD216+DD217+DD218)*Cadeirante/30*GB$4,IF(C216=3,IF(DA219+DC219=10,Fixo/30*GB$4+(DA216+DA217+DA218+DC216+DC217+DC218)*Percapita/30*GB$4+(DB219+DD219)*Cadeirante/30*GB$4,IF(DA219+DC219&lt;=9,(DA219+DC219)*Crechee/30*GB$4)+(DB219+DD219)*Cadeirante/30*GB$4+(DA216+DA217+DA218+DC216+DC217+DC218)*Percapita/30*GB$4)+IF(DA219+DC219&gt;=11,Fixo/30*GB$4+(DA219+DC219-10)*Crechee/30*GB$4,0),IF(C216=2,IF(DB216+DB217+DB218+DB219+DD216+DD217+DD218+DD219=1,Cadeirante/30*GB$4,IF(DB216+DB217+DB218+DB219+DD216+DD217+DD218+DD219=2,Fixo/30*GB$4,IF(DB216+DB217+DB218+DB219+DD216+DD217+DD218+DD219&gt;2,Fixo/30*GB$4+(DB216+DB217+DB218+DB219+DD216+DD217+DD218+DD219-2)*Cadeirante/30*GB$4)))+(DA216+DA217+DA218+DC216+DC217+DC218)*Percapita/30*GB$4+(DA219+DC219)*Crechee/30*GB$4,IF(C216=1,IF(DA216+DA217+DA218+DB216+DB217+DB218+DC216+DC217+DC218+DD216+DD217+DD218&lt;=15,(DA216+DA217+DA218+DC216+DC217+DC218)*Percapita/30*GB$4,IF(DA216+DA217+DA218+DB216+DB217+DB218+DC216+DC217+DC218+DD216+DD217+DD218&gt;=16,Fixo/30*GB$4+(DA216+DA217+DA218+DB216+DB217+DB218+DC216+DC217+DC218+DD216+DD217-16)*Percapita/30*GB$4))))))</f>
        <v>0</v>
      </c>
      <c r="GC216" s="177">
        <f>IF(C216=4,SUM(DE216+DE217+DE218+DG216+DG217+DG218)*Percapita/30*GC$4+(DF216+DF217+DF218+DH216+DH217+DH218)*Cadeirante/30*GC$4,IF(C216=3,IF(DE219+DG219=10,Fixo/30*GC$4+(DE216+DE217+DE218+DG216+DG217+DG218)*Percapita/30*GC$4+(DF219+DH219)*Cadeirante/30*GC$4,IF(DE219+DG219&lt;=9,(DE219+DG219)*Crechee/30*GC$4)+(DF219+DH219)*Cadeirante/30*GC$4+(DE216+DE217+DE218+DG216+DG217+DG218)*Percapita/30*GC$4)+IF(DE219+DG219&gt;=11,Fixo/30*GC$4+(DE219+DG219-10)*Crechee/30*GC$4,0),IF(C216=2,IF(DF216+DF217+DF218+DF219+DH216+DH217+DH218+DH219=1,Cadeirante/30*GC$4,IF(DF216+DF217+DF218+DF219+DH216+DH217+DH218+DH219=2,Fixo/30*GC$4,IF(DF216+DF217+DF218+DF219+DH216+DH217+DH218+DH219&gt;2,Fixo/30*GC$4+(DF216+DF217+DF218+DF219+DH216+DH217+DH218+DH219-2)*Cadeirante/30*GC$4)))+(DE216+DE217+DE218+DG216+DG217+DG218)*Percapita/30*GC$4+(DE219+DG219)*Crechee/30*GC$4,IF(C216=1,IF(DE216+DE217+DE218+DF216+DF217+DF218+DG216+DG217+DG218+DH216+DH217+DH218&lt;=15,(DE216+DE217+DE218+DG216+DG217+DG218)*Percapita/30*GC$4,IF(DE216+DE217+DE218+DF216+DF217+DF218+DG216+DG217+DG218+DH216+DH217+DH218&gt;=16,Fixo/30*GC$4+(DE216+DE217+DE218+DF216+DF217+DF218+DG216+DG217+DG218+DH216+DH217-16)*Percapita/30*GC$4))))))</f>
        <v>0</v>
      </c>
      <c r="GD216" s="177">
        <f>IF(C216=4,SUM(DI216+DI217+DI218+DK216+DK217+DK218)*Percapita/30*GD$4+(DJ216+DJ217+DJ218+DL216+DL217+DL218)*Cadeirante/30*GD$4,IF(C216=3,IF(DI219+DK219=10,Fixo/30*GD$4+(DI216+DI217+DI218+DK216+DK217+DK218)*Percapita/30*GD$4+(DJ219+DL219)*Cadeirante/30*GD$4,IF(DI219+DK219&lt;=9,(DI219+DK219)*Crechee/30*GD$4)+(DJ219+DL219)*Cadeirante/30*GD$4+(DI216+DI217+DI218+DK216+DK217+DK218)*Percapita/30*GD$4)+IF(DI219+DK219&gt;=11,Fixo/30*GD$4+(DI219+DK219-10)*Crechee/30*GD$4,0),IF(C216=2,IF(DJ216+DJ217+DJ218+DJ219+DL216+DL217+DL218+DL219=1,Cadeirante/30*GD$4,IF(DJ216+DJ217+DJ218+DJ219+DL216+DL217+DL218+DL219=2,Fixo/30*GD$4,IF(DJ216+DJ217+DJ218+DJ219+DL216+DL217+DL218+DL219&gt;2,Fixo/30*GD$4+(DJ216+DJ217+DJ218+DJ219+DL216+DL217+DL218+DL219-2)*Cadeirante/30*GD$4)))+(DI216+DI217+DI218+DK216+DK217+DK218)*Percapita/30*GD$4+(DI219+DK219)*Crechee/30*GD$4,IF(C216=1,IF(DI216+DI217+DI218+DJ216+DJ217+DJ218+DK216+DK217+DK218+DL216+DL217+DL218&lt;=15,(DI216+DI217+DI218+DK216+DK217+DK218)*Percapita/30*GD$4,IF(DI216+DI217+DI218+DJ216+DJ217+DJ218+DK216+DK217+DK218+DL216+DL217+DL218&gt;=16,Fixo/30*GD$4+(DI216+DI217+DI218+DJ216+DJ217+DJ218+DK216+DK217+DK218+DL216+DL217-16)*Percapita/30*GD$4))))))</f>
        <v>0</v>
      </c>
      <c r="GE216" s="177">
        <f>IF(C216=4,SUM(DM216+DM217+DM218+DO216+DO217+DO218)*Percapita/30*GE$4+(DN216+DN217+DN218+DP216+DP217+DP218)*Cadeirante/30*GE$4,IF(C216=3,IF(DM219+DO219=10,Fixo/30*GE$4+(DM216+DM217+DM218+DO216+DO217+DO218)*Percapita/30*GE$4+(DN219+DP219)*Cadeirante/30*GE$4,IF(DM219+DO219&lt;=9,(DM219+DO219)*Crechee/30*GE$4)+(DN219+DP219)*Cadeirante/30*GE$4+(DM216+DM217+DM218+DO216+DO217+DO218)*Percapita/30*GE$4)+IF(DM219+DO219&gt;=11,Fixo/30*GE$4+(DM219+DO219-10)*Crechee/30*GE$4,0),IF(C216=2,IF(DN216+DN217+DN218+DN219+DP216+DP217+DP218+DP219=1,Cadeirante/30*GE$4,IF(DN216+DN217+DN218+DN219+DP216+DP217+DP218+DP219=2,Fixo/30*GE$4,IF(DN216+DN217+DN218+DN219+DP216+DP217+DP218+DP219&gt;2,Fixo/30*GE$4+(DN216+DN217+DN218+DN219+DP216+DP217+DP218+DP219-2)*Cadeirante/30*GE$4)))+(DM216+DM217+DM218+DO216+DO217+DO218)*Percapita/30*GE$4+(DM219+DO219)*Crechee/30*GE$4,IF(C216=1,IF(DM216+DM217+DM218+DN216+DN217+DN218+DO216+DO217+DO218+DP216+DP217+DP218&lt;=15,(DM216+DM217+DM218+DO216+DO217+DO218)*Percapita/30*GE$4,IF(DM216+DM217+DM218+DN216+DN217+DN218+DO216+DO217+DO218+DP216+DP217+DP218&gt;=16,Fixo/30*GE$4+(DM216+DM217+DM218+DN216+DN217+DN218+DO216+DO217+DO218+DP216+DP217-16)*Percapita/30*GE$4))))))</f>
        <v>0</v>
      </c>
      <c r="GF216" s="177">
        <f>IF(C216=4,SUM(DQ216+DQ217+DQ218+DS216+DS217+DS218)*Percapita/30*GF$4+(DR216+DR217+DR218+DT216+DT217+DT218)*Cadeirante/30*GF$4,IF(C216=3,IF(DQ219+DS219=10,Fixo/30*GF$4+(DQ216+DQ217+DQ218+DS216+DS217+DS218)*Percapita/30*GF$4+(DR219+DT219)*Cadeirante/30*GF$4,IF(DQ219+DS219&lt;=9,(DQ219+DS219)*Crechee/30*GF$4)+(DR219+DT219)*Cadeirante/30*GF$4+(DQ216+DQ217+DQ218+DS216+DS217+DS218)*Percapita/30*GF$4)+IF(DQ219+DS219&gt;=11,Fixo/30*GF$4+(DQ219+DS219-10)*Crechee/30*GF$4,0),IF(C216=2,IF(DR216+DR217+DR218+DR219+DT216+DT217+DT218+DT219=1,Cadeirante/30*GF$4,IF(DR216+DR217+DR218+DR219+DT216+DT217+DT218+DT219=2,Fixo/30*GF$4,IF(DR216+DR217+DR218+DR219+DT216+DT217+DT218+DT219&gt;2,Fixo/30*GF$4+(DR216+DR217+DR218+DR219+DT216+DT217+DT218+DT219-2)*Cadeirante/30*GF$4)))+(DQ216+DQ217+DQ218+DS216+DS217+DS218)*Percapita/30*GF$4+(DQ219+DS219)*Crechee/30*GF$4,IF(C216=1,IF(DQ216+DQ217+DQ218+DR216+DR217+DR218+DS216+DS217+DS218+DT216+DT217+DT218&lt;=15,(DQ216+DQ217+DQ218+DS216+DS217+DS218)*Percapita/30*GF$4,IF(DQ216+DQ217+DQ218+DR216+DR217+DR218+DS216+DS217+DS218+DT216+DT217+DT218&gt;=16,Fixo/30*GF$4+(DQ216+DQ217+DQ218+DR216+DR217+DR218+DS216+DS217+DS218+DT216+DT217-16)*Percapita/30*GF$4))))))</f>
        <v>0</v>
      </c>
      <c r="GG216" s="177">
        <f>IF(C216=4,SUM(DU216+DU217+DU218+DW216+DW217+DW218)*Percapita/30*GG$4+(DV216+DV217+DV218+DX216+DX217+DX218)*Cadeirante/30*GG$4,IF(C216=3,IF(DU219+DW219=10,Fixo/30*GG$4+(DU216+DU217+DU218+DW216+DW217+DW218)*Percapita/30*GG$4+(DV219+DX219)*Cadeirante/30*GG$4,IF(DU219+DW219&lt;=9,(DU219+DW219)*Crechee/30*GG$4)+(DV219+DX219)*Cadeirante/30*GG$4+(DU216+DU217+DU218+DW216+DW217+DW218)*Percapita/30*GG$4)+IF(DU219+DW219&gt;=11,Fixo/30*GG$4+(DU219+DW219-10)*Crechee/30*GG$4,0),IF(C216=2,IF(DV216+DV217+DV218+DV219+DX216+DX217+DX218+DX219=1,Cadeirante/30*GG$4,IF(DV216+DV217+DV218+DV219+DX216+DX217+DX218+DX219=2,Fixo/30*GG$4,IF(DV216+DV217+DV218+DV219+DX216+DX217+DX218+DX219&gt;2,Fixo/30*GG$4+(DV216+DV217+DV218+DV219+DX216+DX217+DX218+DX219-2)*Cadeirante/30*GG$4)))+(DU216+DU217+DU218+DW216+DW217+DW218)*Percapita/30*GG$4+(DU219+DW219)*Crechee/30*GG$4,IF(C216=1,IF(DU216+DU217+DU218+DV216+DV217+DV218+DW216+DW217+DW218+DX216+DX217+DX218&lt;=15,(DU216+DU217+DU218+DW216+DW217+DW218)*Percapita/30*GG$4,IF(DU216+DU217+DU218+DV216+DV217+DV218+DW216+DW217+DW218+DX216+DX217+DX218&gt;=16,Fixo/30*GG$4+(DU216+DU217+DU218+DV216+DV217+DV218+DW216+DW217+DW218+DX216+DX217-16)*Percapita/30*GG$4))))))</f>
        <v>0</v>
      </c>
      <c r="GH216" s="177">
        <f>IF(C216=4,SUM(DY216+DY217+DY218+EA216+EA217+EA218)*Percapita/30*GH$4+(DZ216+DZ217+DZ218+EB216+EB217+EB218)*Cadeirante/30*GH$4,IF(C216=3,IF(DY219+EA219=10,Fixo/30*GH$4+(DY216+DY217+DY218+EA216+EA217+EA218)*Percapita/30*GH$4+(DZ219+EB219)*Cadeirante/30*GH$4,IF(DY219+EA219&lt;=9,(DY219+EA219)*Crechee/30*GH$4)+(DZ219+EB219)*Cadeirante/30*GH$4+(DY216+DY217+DY218+EA216+EA217+EA218)*Percapita/30*GH$4)+IF(DY219+EA219&gt;=11,Fixo/30*GH$4+(DY219+EA219-10)*Crechee/30*GH$4,0),IF(C216=2,IF(DZ216+DZ217+DZ218+DZ219+EB216+EB217+EB218+EB219=1,Cadeirante/30*GH$4,IF(DZ216+DZ217+DZ218+DZ219+EB216+EB217+EB218+EB219=2,Fixo/30*GH$4,IF(DZ216+DZ217+DZ218+DZ219+EB216+EB217+EB218+EB219&gt;2,Fixo/30*GH$4+(DZ216+DZ217+DZ218+DZ219+EB216+EB217+EB218+EB219-2)*Cadeirante/30*GH$4)))+(DY216+DY217+DY218+EA216+EA217+EA218)*Percapita/30*GH$4+(DY219+EA219)*Crechee/30*GH$4,IF(C216=1,IF(DY216+DY217+DY218+DZ216+DZ217+DZ218+EA216+EA217+EA218+EB216+EB217+EB218&lt;=15,(DY216+DY217+DY218+EA216+EA217+EA218)*Percapita/30*GH$4,IF(DY216+DY217+DY218+DZ216+DZ217+DZ218+EA216+EA217+EA218+EB216+EB217+EB218&gt;=16,Fixo/30*GH$4+(DY216+DY217+DY218+DZ216+DZ217+DZ218+EA216+EA217+EA218+EB216+EB217-16)*Percapita/30*GH$4))))))</f>
        <v>0</v>
      </c>
      <c r="GI216" s="177">
        <f>IF(C216=4,SUM(EC216+EC217+EC218+EE216+EE217+EE218)*Percapita/30*GI$4+(ED216+ED217+ED218+EF216+EF217+EF218)*Cadeirante/30*GI$4,IF(C216=3,IF(EC219+EE219=10,Fixo/30*GI$4+(EC216+EC217+EC218+EE216+EE217+EE218)*Percapita/30*GI$4+(ED219+EF219)*Cadeirante/30*GI$4,IF(EC219+EE219&lt;=9,(EC219+EE219)*Crechee/30*GI$4)+(ED219+EF219)*Cadeirante/30*GI$4+(EC216+EC217+EC218+EE216+EE217+EE218)*Percapita/30*GI$4)+IF(EC219+EE219&gt;=11,Fixo/30*GI$4+(EC219+EE219-10)*Crechee/30*GI$4,0),IF(C216=2,IF(ED216+ED217+ED218+ED219+EF216+EF217+EF218+EF219=1,Cadeirante/30*GI$4,IF(ED216+ED217+ED218+ED219+EF216+EF217+EF218+EF219=2,Fixo/30*GI$4,IF(ED216+ED217+ED218+ED219+EF216+EF217+EF218+EF219&gt;2,Fixo/30*GI$4+(ED216+ED217+ED218+ED219+EF216+EF217+EF218+EF219-2)*Cadeirante/30*GI$4)))+(EC216+EC217+EC218+EE216+EE217+EE218)*Percapita/30*GI$4+(EC219+EE219)*Crechee/30*GI$4,IF(C216=1,IF(EC216+EC217+EC218+ED216+ED217+ED218+EE216+EE217+EE218+EF216+EF217+EF218&lt;=15,(EC216+EC217+EC218+EE216+EE217+EE218)*Percapita/30*GI$4,IF(EC216+EC217+EC218+ED216+ED217+ED218+EE216+EE217+EE218+EF216+EF217+EF218&gt;=16,Fixo/30*GI$4+(EC216+EC217+EC218+ED216+ED217+ED218+EE216+EE217+EE218+EF216+EF217-16)*Percapita/30*GI$4))))))</f>
        <v>0</v>
      </c>
      <c r="GJ216" s="177">
        <f>IF(C216=4,SUM(EG216+EG217+EG218+EI216+EI217+EI218)*Percapita/30*GJ$4+(EH216+EH217+EH218+EJ216+EJ217+EJ218)*Cadeirante/30*GJ$4,IF(C216=3,IF(EG219+EI219=10,Fixo/30*GJ$4+(EG216+EG217+EG218+EI216+EI217+EI218)*Percapita/30*GJ$4+(EH219+EJ219)*Cadeirante/30*GJ$4,IF(EG219+EI219&lt;=9,(EG219+EI219)*Crechee/30*GJ$4)+(EH219+EJ219)*Cadeirante/30*GJ$4+(EG216+EG217+EG218+EI216+EI217+EI218)*Percapita/30*GJ$4)+IF(EG219+EI219&gt;=11,Fixo/30*GJ$4+(EG219+EI219-10)*Crechee/30*GJ$4,0),IF(C216=2,IF(EH216+EH217+EH218+EH219+EJ216+EJ217+EJ218+EJ219=1,Cadeirante/30*GJ$4,IF(EH216+EH217+EH218+EH219+EJ216+EJ217+EJ218+EJ219=2,Fixo/30*GJ$4,IF(EH216+EH217+EH218+EH219+EJ216+EJ217+EJ218+EJ219&gt;2,Fixo/30*GJ$4+(EH216+EH217+EH218+EH219+EJ216+EJ217+EJ218+EJ219-2)*Cadeirante/30*GJ$4)))+(EG216+EG217+EG218+EI216+EI217+EI218)*Percapita/30*GJ$4+(EG219+EI219)*Crechee/30*GJ$4,IF(C216=1,IF(EG216+EG217+EG218+EH216+EH217+EH218+EI216+EI217+EI218+EJ216+EJ217+EJ218&lt;=15,(EG216+EG217+EG218+EI216+EI217+EI218)*Percapita/30*GJ$4,IF(EG216+EG217+EG218+EH216+EH217+EH218+EI216+EI217+EI218+EJ216+EJ217+EJ218&gt;=16,Fixo/30*GJ$4+(EG216+EG217+EG218+EH216+EH217+EH218+EI216+EI217+EI218+EJ216+EJ217-16)*Percapita/30*GJ$4))))))</f>
        <v>0</v>
      </c>
      <c r="GK216" s="178"/>
      <c r="GL216" s="103">
        <f t="shared" si="248"/>
        <v>0</v>
      </c>
      <c r="GM216" s="124"/>
      <c r="GN216" s="104">
        <f>SUMIF(V216:V219,"&lt;0")*Cadeirante/30*GN$4+SUMIF(X216:X219,"&lt;0")*Cadeirante/30*GN$4</f>
        <v>0</v>
      </c>
      <c r="GO216" s="104">
        <f>SUMIF(Z216:Z219,"&lt;0")*Cadeirante/30*GO$4+SUMIF(AB216:AB219,"&lt;0")*Cadeirante/30*GO$4</f>
        <v>0</v>
      </c>
      <c r="GP216" s="104">
        <f>SUMIF(AD216:AD219,"&lt;0")*Cadeirante/30*GP$4+SUMIF(AF216:AF219,"&lt;0")*Cadeirante/30*GP$4</f>
        <v>0</v>
      </c>
      <c r="GQ216" s="104">
        <f>SUMIF(AH216:AH219,"&lt;0")*Cadeirante/30*GQ$4+SUMIF(AJ216:AJ219,"&lt;0")*Cadeirante/30*GQ$4</f>
        <v>0</v>
      </c>
      <c r="GR216" s="104">
        <f>SUMIF(AL216:AL219,"&lt;0")*Cadeirante/30*GR$4+SUMIF(AN216:AN219,"&lt;0")*Cadeirante/30*GR$4</f>
        <v>0</v>
      </c>
      <c r="GS216" s="104">
        <f>SUMIF(AP216:AP219,"&lt;0")*Cadeirante/30*GS$4+SUMIF(AR216:AR219,"&lt;0")*Cadeirante/30*GS$4</f>
        <v>0</v>
      </c>
      <c r="GT216" s="104">
        <f>SUMIF(AT216:AT219,"&lt;0")*Cadeirante/30*GT$4+SUMIF(AV216:AV219,"&lt;0")*Cadeirante/30*GT$4</f>
        <v>0</v>
      </c>
      <c r="GU216" s="104">
        <f>SUMIF(AX216:AX219,"&lt;0")*Cadeirante/30*GU$4+SUMIF(AZ216:AZ219,"&lt;0")*Cadeirante/30*GU$4</f>
        <v>0</v>
      </c>
      <c r="GV216" s="104">
        <f>SUMIF(BB216:BB219,"&lt;0")*Cadeirante/30*GV$4+SUMIF(BD216:BD219,"&lt;0")*Cadeirante/30*GV$4</f>
        <v>0</v>
      </c>
      <c r="GW216" s="104">
        <f>SUMIF(BF216:BF219,"&lt;0")*Cadeirante/30*GW$4+SUMIF(BH216:BH219,"&lt;0")*Cadeirante/30*GW$4</f>
        <v>0</v>
      </c>
      <c r="GX216" s="104">
        <f>SUMIF(BJ216:BJ219,"&lt;0")*Cadeirante/30*GX$4+SUMIF(BL216:BL219,"&lt;0")*Cadeirante/30*GX$4</f>
        <v>0</v>
      </c>
      <c r="GY216" s="104">
        <f>SUMIF(BN216:BN219,"&lt;0")*Cadeirante/30*GY$4+SUMIF(BP216:BP219,"&lt;0")*Cadeirante/30*GY$4</f>
        <v>0</v>
      </c>
      <c r="GZ216" s="104">
        <f>SUMIF(BR216:BR219,"&lt;0")*Cadeirante/30*GZ$4+SUMIF(BT216:BT219,"&lt;0")*Cadeirante/30*GZ$4</f>
        <v>0</v>
      </c>
      <c r="HA216" s="104">
        <f>SUMIF(BV216:BV219,"&lt;0")*Cadeirante/30*HA$4+SUMIF(BX216:BX219,"&lt;0")*Cadeirante/30*HA$4</f>
        <v>0</v>
      </c>
      <c r="HB216" s="104">
        <f>SUMIF(BZ216:BZ219,"&lt;0")*Cadeirante/30*HB$4+SUMIF(CB216:CB219,"&lt;0")*Cadeirante/30*HB$4</f>
        <v>0</v>
      </c>
      <c r="HC216" s="104">
        <f>SUMIF(CD216:CD219,"&lt;0")*Cadeirante/30*HC$4+SUMIF(CF216:CF219,"&lt;0")*Cadeirante/30*HC$4</f>
        <v>0</v>
      </c>
      <c r="HD216" s="104">
        <f>SUMIF(CH216:CH219,"&lt;0")*Cadeirante/30*HD$4+SUMIF(CJ216:CJ219,"&lt;0")*Cadeirante/30*HD$4</f>
        <v>0</v>
      </c>
      <c r="HE216" s="104">
        <f>SUMIF(CL216:CL219,"&lt;0")*Cadeirante/30*HE$4+SUMIF(CN216:CN219,"&lt;0")*Cadeirante/30*HE$4</f>
        <v>0</v>
      </c>
      <c r="HF216" s="104">
        <f>SUMIF(CP216:CP219,"&lt;0")*Cadeirante/30*HF$4+SUMIF(CR216:CR219,"&lt;0")*Cadeirante/30*HF$4</f>
        <v>0</v>
      </c>
      <c r="HG216" s="104">
        <f>SUMIF(CT216:CT219,"&lt;0")*Cadeirante/30*HG$4+SUMIF(CV216:CV219,"&lt;0")*Cadeirante/30*HG$4</f>
        <v>0</v>
      </c>
      <c r="HH216" s="104">
        <f>SUMIF(CX216:CX219,"&lt;0")*Cadeirante/30*HH$4+SUMIF(CZ216:CZ219,"&lt;0")*Cadeirante/30*HH$4</f>
        <v>0</v>
      </c>
      <c r="HI216" s="104">
        <f>SUMIF(DB216:DB219,"&lt;0")*Cadeirante/30*HI$4+SUMIF(DD216:DD219,"&lt;0")*Cadeirante/30*HI$4</f>
        <v>0</v>
      </c>
      <c r="HJ216" s="104">
        <f>SUMIF(DF216:DF219,"&lt;0")*Cadeirante/30*HJ$4+SUMIF(DH216:DH219,"&lt;0")*Cadeirante/30*HJ$4</f>
        <v>0</v>
      </c>
      <c r="HK216" s="104">
        <f>SUMIF(DJ216:DJ219,"&lt;0")*Cadeirante/30*HK$4+SUMIF(DL216:DL219,"&lt;0")*Cadeirante/30*HK$4</f>
        <v>0</v>
      </c>
      <c r="HL216" s="104">
        <f>SUMIF(DN216:DN219,"&lt;0")*Cadeirante/30*HL$4+SUMIF(DP216:DP219,"&lt;0")*Cadeirante/30*HL$4</f>
        <v>0</v>
      </c>
      <c r="HM216" s="104">
        <f>SUMIF(DR216:DR219,"&lt;0")*Cadeirante/30*HM$4+SUMIF(DT216:DT219,"&lt;0")*Cadeirante/30*HM$4</f>
        <v>0</v>
      </c>
      <c r="HN216" s="104">
        <f>SUMIF(DV216:DV219,"&lt;0")*Cadeirante/30*HN$4+SUMIF(DX216:DX219,"&lt;0")*Cadeirante/30*HN$4</f>
        <v>0</v>
      </c>
      <c r="HO216" s="104">
        <f>SUMIF(DZ216:DZ219,"&lt;0")*Cadeirante/30*HO$4+SUMIF(EB216:EB219,"&lt;0")*Cadeirante/30*HO$4</f>
        <v>0</v>
      </c>
      <c r="HP216" s="104">
        <f>SUMIF(ED216:ED219,"&lt;0")*Cadeirante/30*HP$4+SUMIF(EF216:EF219,"&lt;0")*Cadeirante/30*HP$4</f>
        <v>0</v>
      </c>
      <c r="HQ216" s="64"/>
      <c r="HR216" s="64"/>
      <c r="HS216" s="64"/>
      <c r="HT216" s="64"/>
      <c r="HU216" s="64"/>
      <c r="HV216" s="64"/>
      <c r="HW216" s="176">
        <v>17629.309999999998</v>
      </c>
      <c r="HX216" s="64"/>
      <c r="HY216" s="280">
        <f>IF(ISTEXT(EM216), VALUE(EM216), EM216)</f>
        <v>0</v>
      </c>
      <c r="HZ216" s="280">
        <f>IF(ISTEXT(EN216), VALUE(EN216), EN216)</f>
        <v>0</v>
      </c>
      <c r="IA216" s="280">
        <f>IF(ISTEXT(EO216), VALUE(EO216), EO216)</f>
        <v>0</v>
      </c>
      <c r="IB216" s="64" t="b">
        <f>HW216=FE216</f>
        <v>0</v>
      </c>
      <c r="IC216" s="64"/>
    </row>
    <row r="217" spans="1:237" s="106" customFormat="1" ht="22.5" customHeight="1" x14ac:dyDescent="0.25">
      <c r="A217" s="368" t="s">
        <v>3363</v>
      </c>
      <c r="B217" s="369" t="s">
        <v>3364</v>
      </c>
      <c r="C217" s="370" t="s">
        <v>3192</v>
      </c>
      <c r="D217" s="371" t="s">
        <v>3365</v>
      </c>
      <c r="E217" s="371" t="s">
        <v>3366</v>
      </c>
      <c r="F217" s="372" t="s">
        <v>3181</v>
      </c>
      <c r="G217" s="372" t="s">
        <v>3182</v>
      </c>
      <c r="H217" s="373" t="s">
        <v>2847</v>
      </c>
      <c r="I217" s="374" t="s">
        <v>2847</v>
      </c>
      <c r="J217" s="421" t="s">
        <v>3183</v>
      </c>
      <c r="K217" s="421" t="s">
        <v>3185</v>
      </c>
      <c r="L217" s="329">
        <f>CONTINUA!BV217</f>
        <v>0</v>
      </c>
      <c r="M217" s="329">
        <f>CONTINUA!BW217</f>
        <v>0</v>
      </c>
      <c r="N217" s="895"/>
      <c r="O217" s="896" t="s">
        <v>3446</v>
      </c>
      <c r="P217" s="897">
        <v>0</v>
      </c>
      <c r="Q217" s="400"/>
      <c r="R217" s="401"/>
      <c r="S217" s="400"/>
      <c r="T217" s="401"/>
      <c r="U217" s="400"/>
      <c r="V217" s="401"/>
      <c r="W217" s="400"/>
      <c r="X217" s="401"/>
      <c r="Y217" s="400"/>
      <c r="Z217" s="401"/>
      <c r="AA217" s="400"/>
      <c r="AB217" s="401"/>
      <c r="AC217" s="400"/>
      <c r="AD217" s="401"/>
      <c r="AE217" s="400"/>
      <c r="AF217" s="401"/>
      <c r="AG217" s="400"/>
      <c r="AH217" s="401"/>
      <c r="AI217" s="400"/>
      <c r="AJ217" s="401"/>
      <c r="AK217" s="400"/>
      <c r="AL217" s="401"/>
      <c r="AM217" s="400"/>
      <c r="AN217" s="401"/>
      <c r="AO217" s="400"/>
      <c r="AP217" s="401"/>
      <c r="AQ217" s="400"/>
      <c r="AR217" s="401"/>
      <c r="AS217" s="400"/>
      <c r="AT217" s="401"/>
      <c r="AU217" s="400"/>
      <c r="AV217" s="401"/>
      <c r="AW217" s="400"/>
      <c r="AX217" s="401"/>
      <c r="AY217" s="400"/>
      <c r="AZ217" s="401"/>
      <c r="BA217" s="400"/>
      <c r="BB217" s="401"/>
      <c r="BC217" s="400"/>
      <c r="BD217" s="401"/>
      <c r="BE217" s="400"/>
      <c r="BF217" s="401"/>
      <c r="BG217" s="400"/>
      <c r="BH217" s="401"/>
      <c r="BI217" s="400"/>
      <c r="BJ217" s="401"/>
      <c r="BK217" s="400"/>
      <c r="BL217" s="401"/>
      <c r="BM217" s="400"/>
      <c r="BN217" s="401"/>
      <c r="BO217" s="400"/>
      <c r="BP217" s="401"/>
      <c r="BQ217" s="400"/>
      <c r="BR217" s="401"/>
      <c r="BS217" s="400"/>
      <c r="BT217" s="401"/>
      <c r="BU217" s="400"/>
      <c r="BV217" s="401"/>
      <c r="BW217" s="400"/>
      <c r="BX217" s="401"/>
      <c r="BY217" s="400"/>
      <c r="BZ217" s="401"/>
      <c r="CA217" s="400"/>
      <c r="CB217" s="401"/>
      <c r="CC217" s="400"/>
      <c r="CD217" s="401"/>
      <c r="CE217" s="400"/>
      <c r="CF217" s="401"/>
      <c r="CG217" s="400"/>
      <c r="CH217" s="401"/>
      <c r="CI217" s="400"/>
      <c r="CJ217" s="401"/>
      <c r="CK217" s="400"/>
      <c r="CL217" s="401"/>
      <c r="CM217" s="400"/>
      <c r="CN217" s="401"/>
      <c r="CO217" s="400"/>
      <c r="CP217" s="401"/>
      <c r="CQ217" s="400"/>
      <c r="CR217" s="401"/>
      <c r="CS217" s="400"/>
      <c r="CT217" s="401"/>
      <c r="CU217" s="400"/>
      <c r="CV217" s="401"/>
      <c r="CW217" s="400"/>
      <c r="CX217" s="401"/>
      <c r="CY217" s="400"/>
      <c r="CZ217" s="401"/>
      <c r="DA217" s="400"/>
      <c r="DB217" s="401"/>
      <c r="DC217" s="400"/>
      <c r="DD217" s="401"/>
      <c r="DE217" s="400"/>
      <c r="DF217" s="401"/>
      <c r="DG217" s="400"/>
      <c r="DH217" s="401"/>
      <c r="DI217" s="400"/>
      <c r="DJ217" s="401"/>
      <c r="DK217" s="400"/>
      <c r="DL217" s="401"/>
      <c r="DM217" s="400"/>
      <c r="DN217" s="401"/>
      <c r="DO217" s="400"/>
      <c r="DP217" s="401"/>
      <c r="DQ217" s="400"/>
      <c r="DR217" s="401"/>
      <c r="DS217" s="400"/>
      <c r="DT217" s="401"/>
      <c r="DU217" s="400"/>
      <c r="DV217" s="401"/>
      <c r="DW217" s="400"/>
      <c r="DX217" s="401"/>
      <c r="DY217" s="400"/>
      <c r="DZ217" s="401"/>
      <c r="EA217" s="400"/>
      <c r="EB217" s="401"/>
      <c r="EC217" s="400"/>
      <c r="ED217" s="401"/>
      <c r="EE217" s="400"/>
      <c r="EF217" s="401"/>
      <c r="EG217" s="400"/>
      <c r="EH217" s="401"/>
      <c r="EI217" s="400"/>
      <c r="EJ217" s="447"/>
      <c r="EK217" s="511"/>
      <c r="EL217" s="514"/>
      <c r="EM217" s="448"/>
      <c r="EN217" s="344"/>
      <c r="EO217" s="345"/>
      <c r="EP217" s="171">
        <f t="shared" si="241"/>
        <v>0</v>
      </c>
      <c r="EQ217" s="171">
        <f t="shared" si="242"/>
        <v>0</v>
      </c>
      <c r="ER217" s="171">
        <f t="shared" si="243"/>
        <v>0</v>
      </c>
      <c r="ES217" s="171">
        <f t="shared" si="244"/>
        <v>0</v>
      </c>
      <c r="ET217" s="171">
        <f t="shared" si="245"/>
        <v>0</v>
      </c>
      <c r="EU217" s="171">
        <f t="shared" si="246"/>
        <v>0</v>
      </c>
      <c r="EV217" s="172">
        <f t="shared" si="247"/>
        <v>0</v>
      </c>
      <c r="EW217" s="173"/>
      <c r="EX217" s="248">
        <f t="shared" si="259"/>
        <v>0</v>
      </c>
      <c r="EY217" s="174">
        <f>(L217*regular)+(M217*Cadeirantee)</f>
        <v>0</v>
      </c>
      <c r="EZ217" s="249">
        <f>SUMIF(FG217:GJ217,"&gt;0")</f>
        <v>0</v>
      </c>
      <c r="FA217" s="249">
        <f>SUMIF(FG217:GJ217,"&lt;0")+SUMIF(GN217:HP217,"&lt;0")</f>
        <v>0</v>
      </c>
      <c r="FB217" s="174">
        <v>0</v>
      </c>
      <c r="FC217" s="126">
        <f>N217*km*'VALORES TABELA'!$B$13</f>
        <v>0</v>
      </c>
      <c r="FD217" s="250">
        <f t="shared" ref="FD217:FD220" si="260">GL217</f>
        <v>0</v>
      </c>
      <c r="FE217" s="105"/>
      <c r="FF217" s="119"/>
      <c r="FG217" s="119"/>
      <c r="FH217" s="119"/>
      <c r="FI217" s="119"/>
      <c r="FJ217" s="119"/>
      <c r="FK217" s="119"/>
      <c r="FL217" s="119"/>
      <c r="FM217" s="119"/>
      <c r="FN217" s="119"/>
      <c r="FO217" s="119"/>
      <c r="FP217" s="119"/>
      <c r="FQ217" s="119"/>
      <c r="FR217" s="119"/>
      <c r="FS217" s="119"/>
      <c r="FT217" s="119"/>
      <c r="FU217" s="119"/>
      <c r="FV217" s="119"/>
      <c r="FW217" s="119"/>
      <c r="FX217" s="119"/>
      <c r="FY217" s="119"/>
      <c r="FZ217" s="119"/>
      <c r="GA217" s="119"/>
      <c r="GB217" s="119"/>
      <c r="GC217" s="119"/>
      <c r="GD217" s="119"/>
      <c r="GE217" s="119"/>
      <c r="GF217" s="119"/>
      <c r="GG217" s="119"/>
      <c r="GH217" s="119"/>
      <c r="GI217" s="119"/>
      <c r="GJ217" s="119"/>
      <c r="GK217" s="251"/>
      <c r="GL217" s="103">
        <f t="shared" si="248"/>
        <v>0</v>
      </c>
      <c r="GM217" s="124"/>
      <c r="GN217" s="104"/>
      <c r="GO217" s="104"/>
      <c r="GP217" s="104"/>
      <c r="GQ217" s="104"/>
      <c r="GR217" s="104"/>
      <c r="GS217" s="104"/>
      <c r="GT217" s="104"/>
      <c r="GU217" s="104"/>
      <c r="GV217" s="104"/>
      <c r="GW217" s="104"/>
      <c r="GX217" s="104"/>
      <c r="GY217" s="104"/>
      <c r="GZ217" s="104"/>
      <c r="HA217" s="104"/>
      <c r="HB217" s="104"/>
      <c r="HC217" s="104"/>
      <c r="HD217" s="104"/>
      <c r="HE217" s="104"/>
      <c r="HF217" s="104"/>
      <c r="HG217" s="104"/>
      <c r="HH217" s="104"/>
      <c r="HI217" s="104"/>
      <c r="HJ217" s="104"/>
      <c r="HK217" s="104"/>
      <c r="HL217" s="104"/>
      <c r="HM217" s="104"/>
      <c r="HN217" s="104"/>
      <c r="HO217" s="104"/>
      <c r="HP217" s="104"/>
      <c r="HQ217" s="64"/>
      <c r="HR217" s="64"/>
      <c r="HS217" s="64"/>
      <c r="HT217" s="64"/>
      <c r="HU217" s="64"/>
      <c r="HV217" s="64"/>
      <c r="HW217" s="105"/>
      <c r="HX217" s="64"/>
      <c r="HY217" s="280">
        <f t="shared" ref="HY217:HY220" si="261">IF(ISTEXT(EM217), VALUE(EM217), EM217)</f>
        <v>0</v>
      </c>
      <c r="HZ217" s="280">
        <f t="shared" ref="HZ217:HZ220" si="262">IF(ISTEXT(EN217), VALUE(EN217), EN217)</f>
        <v>0</v>
      </c>
      <c r="IA217" s="280">
        <f t="shared" ref="IA217:IA220" si="263">IF(ISTEXT(EO217), VALUE(EO217), EO217)</f>
        <v>0</v>
      </c>
      <c r="IB217" s="64"/>
      <c r="IC217" s="64"/>
    </row>
    <row r="218" spans="1:237" s="106" customFormat="1" ht="22.5" customHeight="1" x14ac:dyDescent="0.25">
      <c r="A218" s="368" t="s">
        <v>3363</v>
      </c>
      <c r="B218" s="369" t="s">
        <v>3364</v>
      </c>
      <c r="C218" s="375" t="s">
        <v>3192</v>
      </c>
      <c r="D218" s="371" t="s">
        <v>3365</v>
      </c>
      <c r="E218" s="371" t="s">
        <v>3366</v>
      </c>
      <c r="F218" s="376" t="s">
        <v>3181</v>
      </c>
      <c r="G218" s="376" t="s">
        <v>3182</v>
      </c>
      <c r="H218" s="373" t="s">
        <v>2847</v>
      </c>
      <c r="I218" s="374" t="s">
        <v>2847</v>
      </c>
      <c r="J218" s="421" t="s">
        <v>3183</v>
      </c>
      <c r="K218" s="422" t="s">
        <v>3186</v>
      </c>
      <c r="L218" s="329">
        <f>CONTINUA!BV218</f>
        <v>0</v>
      </c>
      <c r="M218" s="329">
        <f>CONTINUA!BW218</f>
        <v>0</v>
      </c>
      <c r="N218" s="895"/>
      <c r="O218" s="896" t="s">
        <v>3446</v>
      </c>
      <c r="P218" s="897">
        <v>0</v>
      </c>
      <c r="Q218" s="400">
        <v>6</v>
      </c>
      <c r="R218" s="401"/>
      <c r="S218" s="400"/>
      <c r="T218" s="401"/>
      <c r="U218" s="400"/>
      <c r="V218" s="401"/>
      <c r="W218" s="400"/>
      <c r="X218" s="401"/>
      <c r="Y218" s="400"/>
      <c r="Z218" s="401"/>
      <c r="AA218" s="400"/>
      <c r="AB218" s="401"/>
      <c r="AC218" s="400"/>
      <c r="AD218" s="401"/>
      <c r="AE218" s="400"/>
      <c r="AF218" s="401"/>
      <c r="AG218" s="400"/>
      <c r="AH218" s="401"/>
      <c r="AI218" s="400"/>
      <c r="AJ218" s="401"/>
      <c r="AK218" s="400"/>
      <c r="AL218" s="401"/>
      <c r="AM218" s="400"/>
      <c r="AN218" s="401"/>
      <c r="AO218" s="400"/>
      <c r="AP218" s="401"/>
      <c r="AQ218" s="400"/>
      <c r="AR218" s="401"/>
      <c r="AS218" s="400"/>
      <c r="AT218" s="401"/>
      <c r="AU218" s="400"/>
      <c r="AV218" s="401"/>
      <c r="AW218" s="400"/>
      <c r="AX218" s="401"/>
      <c r="AY218" s="400"/>
      <c r="AZ218" s="401"/>
      <c r="BA218" s="400"/>
      <c r="BB218" s="401"/>
      <c r="BC218" s="400"/>
      <c r="BD218" s="401"/>
      <c r="BE218" s="400"/>
      <c r="BF218" s="401"/>
      <c r="BG218" s="400"/>
      <c r="BH218" s="401"/>
      <c r="BI218" s="400"/>
      <c r="BJ218" s="401"/>
      <c r="BK218" s="400"/>
      <c r="BL218" s="401"/>
      <c r="BM218" s="400"/>
      <c r="BN218" s="401"/>
      <c r="BO218" s="400"/>
      <c r="BP218" s="401"/>
      <c r="BQ218" s="400"/>
      <c r="BR218" s="401"/>
      <c r="BS218" s="400"/>
      <c r="BT218" s="401"/>
      <c r="BU218" s="400"/>
      <c r="BV218" s="401"/>
      <c r="BW218" s="400"/>
      <c r="BX218" s="401"/>
      <c r="BY218" s="400"/>
      <c r="BZ218" s="401"/>
      <c r="CA218" s="400"/>
      <c r="CB218" s="401"/>
      <c r="CC218" s="400"/>
      <c r="CD218" s="401"/>
      <c r="CE218" s="400"/>
      <c r="CF218" s="401"/>
      <c r="CG218" s="400"/>
      <c r="CH218" s="401"/>
      <c r="CI218" s="400"/>
      <c r="CJ218" s="401"/>
      <c r="CK218" s="400"/>
      <c r="CL218" s="401"/>
      <c r="CM218" s="400"/>
      <c r="CN218" s="401"/>
      <c r="CO218" s="400"/>
      <c r="CP218" s="401"/>
      <c r="CQ218" s="400"/>
      <c r="CR218" s="401"/>
      <c r="CS218" s="400"/>
      <c r="CT218" s="401"/>
      <c r="CU218" s="400"/>
      <c r="CV218" s="401"/>
      <c r="CW218" s="400"/>
      <c r="CX218" s="401"/>
      <c r="CY218" s="400"/>
      <c r="CZ218" s="401"/>
      <c r="DA218" s="400"/>
      <c r="DB218" s="401"/>
      <c r="DC218" s="400"/>
      <c r="DD218" s="401"/>
      <c r="DE218" s="400"/>
      <c r="DF218" s="401"/>
      <c r="DG218" s="400"/>
      <c r="DH218" s="401"/>
      <c r="DI218" s="400"/>
      <c r="DJ218" s="401"/>
      <c r="DK218" s="400"/>
      <c r="DL218" s="401"/>
      <c r="DM218" s="400"/>
      <c r="DN218" s="401"/>
      <c r="DO218" s="400"/>
      <c r="DP218" s="401"/>
      <c r="DQ218" s="400"/>
      <c r="DR218" s="401"/>
      <c r="DS218" s="400"/>
      <c r="DT218" s="401"/>
      <c r="DU218" s="400"/>
      <c r="DV218" s="401"/>
      <c r="DW218" s="400"/>
      <c r="DX218" s="401"/>
      <c r="DY218" s="400"/>
      <c r="DZ218" s="401"/>
      <c r="EA218" s="400"/>
      <c r="EB218" s="401"/>
      <c r="EC218" s="400"/>
      <c r="ED218" s="401"/>
      <c r="EE218" s="400"/>
      <c r="EF218" s="401"/>
      <c r="EG218" s="400"/>
      <c r="EH218" s="401"/>
      <c r="EI218" s="400"/>
      <c r="EJ218" s="447"/>
      <c r="EK218" s="511"/>
      <c r="EL218" s="514"/>
      <c r="EM218" s="448"/>
      <c r="EN218" s="344"/>
      <c r="EO218" s="345"/>
      <c r="EP218" s="171">
        <f t="shared" si="241"/>
        <v>6</v>
      </c>
      <c r="EQ218" s="171">
        <f t="shared" si="242"/>
        <v>0</v>
      </c>
      <c r="ER218" s="171">
        <f t="shared" si="243"/>
        <v>0</v>
      </c>
      <c r="ES218" s="171">
        <f t="shared" si="244"/>
        <v>0</v>
      </c>
      <c r="ET218" s="171">
        <f t="shared" si="245"/>
        <v>0</v>
      </c>
      <c r="EU218" s="171">
        <f t="shared" si="246"/>
        <v>0</v>
      </c>
      <c r="EV218" s="172">
        <f t="shared" si="247"/>
        <v>6</v>
      </c>
      <c r="EW218" s="125"/>
      <c r="EX218" s="248">
        <f t="shared" si="259"/>
        <v>0</v>
      </c>
      <c r="EY218" s="174">
        <f>(L218*regular)+(M218*Cadeirantee)</f>
        <v>0</v>
      </c>
      <c r="EZ218" s="249">
        <f>SUMIF(FG218:GJ218,"&gt;0")</f>
        <v>0</v>
      </c>
      <c r="FA218" s="249">
        <f>SUMIF(FG218:GJ218,"&lt;0")+SUMIF(GN218:HP218,"&lt;0")</f>
        <v>0</v>
      </c>
      <c r="FB218" s="174">
        <v>0</v>
      </c>
      <c r="FC218" s="126">
        <f>N218*km*'VALORES TABELA'!$B$13</f>
        <v>0</v>
      </c>
      <c r="FD218" s="250">
        <f t="shared" si="260"/>
        <v>0</v>
      </c>
      <c r="FE218" s="105"/>
      <c r="FF218" s="108"/>
      <c r="FG218" s="108"/>
      <c r="FH218" s="108"/>
      <c r="FI218" s="108"/>
      <c r="FJ218" s="108"/>
      <c r="FK218" s="108"/>
      <c r="FL218" s="108"/>
      <c r="FM218" s="108"/>
      <c r="FN218" s="108"/>
      <c r="FO218" s="108"/>
      <c r="FP218" s="108"/>
      <c r="FQ218" s="108"/>
      <c r="FR218" s="108"/>
      <c r="FS218" s="108"/>
      <c r="FT218" s="108"/>
      <c r="FU218" s="108"/>
      <c r="FV218" s="108"/>
      <c r="FW218" s="108"/>
      <c r="FX218" s="108"/>
      <c r="FY218" s="108"/>
      <c r="FZ218" s="108"/>
      <c r="GA218" s="108"/>
      <c r="GB218" s="108"/>
      <c r="GC218" s="108"/>
      <c r="GD218" s="108"/>
      <c r="GE218" s="108"/>
      <c r="GF218" s="108"/>
      <c r="GG218" s="108"/>
      <c r="GH218" s="108"/>
      <c r="GI218" s="108"/>
      <c r="GJ218" s="108"/>
      <c r="GK218" s="251"/>
      <c r="GL218" s="103">
        <f t="shared" si="248"/>
        <v>0</v>
      </c>
      <c r="GM218" s="124"/>
      <c r="GN218" s="104"/>
      <c r="GO218" s="104"/>
      <c r="GP218" s="104"/>
      <c r="GQ218" s="104"/>
      <c r="GR218" s="104"/>
      <c r="GS218" s="104"/>
      <c r="GT218" s="104"/>
      <c r="GU218" s="104"/>
      <c r="GV218" s="104"/>
      <c r="GW218" s="104"/>
      <c r="GX218" s="104"/>
      <c r="GY218" s="104"/>
      <c r="GZ218" s="104"/>
      <c r="HA218" s="104"/>
      <c r="HB218" s="104"/>
      <c r="HC218" s="104"/>
      <c r="HD218" s="104"/>
      <c r="HE218" s="104"/>
      <c r="HF218" s="104"/>
      <c r="HG218" s="104"/>
      <c r="HH218" s="104"/>
      <c r="HI218" s="104"/>
      <c r="HJ218" s="104"/>
      <c r="HK218" s="104"/>
      <c r="HL218" s="104"/>
      <c r="HM218" s="104"/>
      <c r="HN218" s="104"/>
      <c r="HO218" s="104"/>
      <c r="HP218" s="104"/>
      <c r="HQ218" s="64"/>
      <c r="HR218" s="64"/>
      <c r="HS218" s="64"/>
      <c r="HT218" s="64"/>
      <c r="HU218" s="64"/>
      <c r="HV218" s="64"/>
      <c r="HW218" s="105"/>
      <c r="HX218" s="64"/>
      <c r="HY218" s="280">
        <f t="shared" si="261"/>
        <v>0</v>
      </c>
      <c r="HZ218" s="280">
        <f t="shared" si="262"/>
        <v>0</v>
      </c>
      <c r="IA218" s="280">
        <f t="shared" si="263"/>
        <v>0</v>
      </c>
      <c r="IB218" s="64"/>
      <c r="IC218" s="64"/>
    </row>
    <row r="219" spans="1:237" s="106" customFormat="1" ht="22.5" customHeight="1" x14ac:dyDescent="0.25">
      <c r="A219" s="368" t="s">
        <v>3363</v>
      </c>
      <c r="B219" s="369" t="s">
        <v>3364</v>
      </c>
      <c r="C219" s="375" t="s">
        <v>3192</v>
      </c>
      <c r="D219" s="371" t="s">
        <v>3365</v>
      </c>
      <c r="E219" s="371" t="s">
        <v>3366</v>
      </c>
      <c r="F219" s="376" t="s">
        <v>3181</v>
      </c>
      <c r="G219" s="376" t="s">
        <v>3182</v>
      </c>
      <c r="H219" s="373" t="s">
        <v>2847</v>
      </c>
      <c r="I219" s="374" t="s">
        <v>2847</v>
      </c>
      <c r="J219" s="421" t="s">
        <v>3183</v>
      </c>
      <c r="K219" s="423" t="s">
        <v>3187</v>
      </c>
      <c r="L219" s="329">
        <f>CONTINUA!BV219</f>
        <v>0</v>
      </c>
      <c r="M219" s="329">
        <f>CONTINUA!BW219</f>
        <v>0</v>
      </c>
      <c r="N219" s="895"/>
      <c r="O219" s="896" t="s">
        <v>3446</v>
      </c>
      <c r="P219" s="897">
        <v>0</v>
      </c>
      <c r="Q219" s="400"/>
      <c r="R219" s="401"/>
      <c r="S219" s="400"/>
      <c r="T219" s="401"/>
      <c r="U219" s="400"/>
      <c r="V219" s="401"/>
      <c r="W219" s="400"/>
      <c r="X219" s="401"/>
      <c r="Y219" s="400"/>
      <c r="Z219" s="401"/>
      <c r="AA219" s="400"/>
      <c r="AB219" s="401"/>
      <c r="AC219" s="400"/>
      <c r="AD219" s="401"/>
      <c r="AE219" s="400"/>
      <c r="AF219" s="401"/>
      <c r="AG219" s="400"/>
      <c r="AH219" s="401"/>
      <c r="AI219" s="400"/>
      <c r="AJ219" s="401"/>
      <c r="AK219" s="400"/>
      <c r="AL219" s="401"/>
      <c r="AM219" s="400"/>
      <c r="AN219" s="401"/>
      <c r="AO219" s="400"/>
      <c r="AP219" s="401"/>
      <c r="AQ219" s="400"/>
      <c r="AR219" s="401"/>
      <c r="AS219" s="400"/>
      <c r="AT219" s="401"/>
      <c r="AU219" s="400"/>
      <c r="AV219" s="401"/>
      <c r="AW219" s="400"/>
      <c r="AX219" s="401"/>
      <c r="AY219" s="400"/>
      <c r="AZ219" s="401"/>
      <c r="BA219" s="400"/>
      <c r="BB219" s="401"/>
      <c r="BC219" s="400"/>
      <c r="BD219" s="401"/>
      <c r="BE219" s="400"/>
      <c r="BF219" s="401"/>
      <c r="BG219" s="400"/>
      <c r="BH219" s="401"/>
      <c r="BI219" s="400"/>
      <c r="BJ219" s="401"/>
      <c r="BK219" s="400"/>
      <c r="BL219" s="401"/>
      <c r="BM219" s="400"/>
      <c r="BN219" s="401"/>
      <c r="BO219" s="400"/>
      <c r="BP219" s="401"/>
      <c r="BQ219" s="400"/>
      <c r="BR219" s="401"/>
      <c r="BS219" s="400"/>
      <c r="BT219" s="401"/>
      <c r="BU219" s="400"/>
      <c r="BV219" s="401"/>
      <c r="BW219" s="400"/>
      <c r="BX219" s="401"/>
      <c r="BY219" s="400"/>
      <c r="BZ219" s="401"/>
      <c r="CA219" s="400"/>
      <c r="CB219" s="401"/>
      <c r="CC219" s="400"/>
      <c r="CD219" s="401"/>
      <c r="CE219" s="400"/>
      <c r="CF219" s="401"/>
      <c r="CG219" s="400"/>
      <c r="CH219" s="401"/>
      <c r="CI219" s="400"/>
      <c r="CJ219" s="401"/>
      <c r="CK219" s="400"/>
      <c r="CL219" s="401"/>
      <c r="CM219" s="400"/>
      <c r="CN219" s="401"/>
      <c r="CO219" s="400"/>
      <c r="CP219" s="401"/>
      <c r="CQ219" s="400"/>
      <c r="CR219" s="401"/>
      <c r="CS219" s="400"/>
      <c r="CT219" s="401"/>
      <c r="CU219" s="400"/>
      <c r="CV219" s="401"/>
      <c r="CW219" s="400"/>
      <c r="CX219" s="401"/>
      <c r="CY219" s="400"/>
      <c r="CZ219" s="401"/>
      <c r="DA219" s="400"/>
      <c r="DB219" s="401"/>
      <c r="DC219" s="400"/>
      <c r="DD219" s="401"/>
      <c r="DE219" s="400"/>
      <c r="DF219" s="401"/>
      <c r="DG219" s="400"/>
      <c r="DH219" s="401"/>
      <c r="DI219" s="400"/>
      <c r="DJ219" s="401"/>
      <c r="DK219" s="400"/>
      <c r="DL219" s="401"/>
      <c r="DM219" s="400"/>
      <c r="DN219" s="401"/>
      <c r="DO219" s="400"/>
      <c r="DP219" s="401"/>
      <c r="DQ219" s="400"/>
      <c r="DR219" s="401"/>
      <c r="DS219" s="400"/>
      <c r="DT219" s="401"/>
      <c r="DU219" s="400"/>
      <c r="DV219" s="401"/>
      <c r="DW219" s="400"/>
      <c r="DX219" s="401"/>
      <c r="DY219" s="400"/>
      <c r="DZ219" s="401"/>
      <c r="EA219" s="400"/>
      <c r="EB219" s="401"/>
      <c r="EC219" s="400"/>
      <c r="ED219" s="401"/>
      <c r="EE219" s="400"/>
      <c r="EF219" s="401"/>
      <c r="EG219" s="400"/>
      <c r="EH219" s="401"/>
      <c r="EI219" s="400"/>
      <c r="EJ219" s="447"/>
      <c r="EK219" s="511"/>
      <c r="EL219" s="514"/>
      <c r="EM219" s="448"/>
      <c r="EN219" s="344"/>
      <c r="EO219" s="345"/>
      <c r="EP219" s="171">
        <f t="shared" si="241"/>
        <v>0</v>
      </c>
      <c r="EQ219" s="171">
        <f t="shared" si="242"/>
        <v>0</v>
      </c>
      <c r="ER219" s="171">
        <f t="shared" si="243"/>
        <v>0</v>
      </c>
      <c r="ES219" s="171">
        <f t="shared" si="244"/>
        <v>0</v>
      </c>
      <c r="ET219" s="171">
        <f t="shared" si="245"/>
        <v>0</v>
      </c>
      <c r="EU219" s="171">
        <f t="shared" si="246"/>
        <v>0</v>
      </c>
      <c r="EV219" s="172">
        <f t="shared" si="247"/>
        <v>0</v>
      </c>
      <c r="EW219" s="127"/>
      <c r="EX219" s="248">
        <f t="shared" si="259"/>
        <v>0</v>
      </c>
      <c r="EY219" s="174">
        <f>(L219*regular)+(M219*Cadeirantee)</f>
        <v>0</v>
      </c>
      <c r="EZ219" s="249">
        <f>SUMIF(FG219:GJ219,"&gt;0")</f>
        <v>0</v>
      </c>
      <c r="FA219" s="249">
        <f>SUMIF(FG219:GJ219,"&lt;0")+SUMIF(GN219:HP219,"&lt;0")</f>
        <v>0</v>
      </c>
      <c r="FB219" s="174">
        <v>0</v>
      </c>
      <c r="FC219" s="126">
        <f>N219*km*'VALORES TABELA'!$B$13</f>
        <v>0</v>
      </c>
      <c r="FD219" s="250">
        <f t="shared" si="260"/>
        <v>0</v>
      </c>
      <c r="FE219" s="105"/>
      <c r="FF219" s="118"/>
      <c r="FG219" s="118"/>
      <c r="FH219" s="118"/>
      <c r="FI219" s="118"/>
      <c r="FJ219" s="118"/>
      <c r="FK219" s="118"/>
      <c r="FL219" s="118"/>
      <c r="FM219" s="118"/>
      <c r="FN219" s="118"/>
      <c r="FO219" s="118"/>
      <c r="FP219" s="118"/>
      <c r="FQ219" s="118"/>
      <c r="FR219" s="118"/>
      <c r="FS219" s="118"/>
      <c r="FT219" s="118"/>
      <c r="FU219" s="118"/>
      <c r="FV219" s="118"/>
      <c r="FW219" s="118"/>
      <c r="FX219" s="118"/>
      <c r="FY219" s="118"/>
      <c r="FZ219" s="118"/>
      <c r="GA219" s="118"/>
      <c r="GB219" s="118"/>
      <c r="GC219" s="118"/>
      <c r="GD219" s="118"/>
      <c r="GE219" s="118"/>
      <c r="GF219" s="118"/>
      <c r="GG219" s="118"/>
      <c r="GH219" s="118"/>
      <c r="GI219" s="118"/>
      <c r="GJ219" s="118"/>
      <c r="GK219" s="252"/>
      <c r="GL219" s="103">
        <f t="shared" si="248"/>
        <v>0</v>
      </c>
      <c r="GM219" s="124"/>
      <c r="GN219" s="104"/>
      <c r="GO219" s="104"/>
      <c r="GP219" s="104"/>
      <c r="GQ219" s="104"/>
      <c r="GR219" s="104"/>
      <c r="GS219" s="104"/>
      <c r="GT219" s="104"/>
      <c r="GU219" s="104"/>
      <c r="GV219" s="104"/>
      <c r="GW219" s="104"/>
      <c r="GX219" s="104"/>
      <c r="GY219" s="104"/>
      <c r="GZ219" s="104"/>
      <c r="HA219" s="104"/>
      <c r="HB219" s="104"/>
      <c r="HC219" s="104"/>
      <c r="HD219" s="104"/>
      <c r="HE219" s="104"/>
      <c r="HF219" s="104"/>
      <c r="HG219" s="104"/>
      <c r="HH219" s="104"/>
      <c r="HI219" s="104"/>
      <c r="HJ219" s="104"/>
      <c r="HK219" s="104"/>
      <c r="HL219" s="104"/>
      <c r="HM219" s="104"/>
      <c r="HN219" s="104"/>
      <c r="HO219" s="104"/>
      <c r="HP219" s="104"/>
      <c r="HQ219" s="64"/>
      <c r="HR219" s="65"/>
      <c r="HS219" s="65"/>
      <c r="HT219" s="65"/>
      <c r="HU219" s="65"/>
      <c r="HV219" s="65"/>
      <c r="HW219" s="105"/>
      <c r="HX219" s="65"/>
      <c r="HY219" s="280">
        <f t="shared" si="261"/>
        <v>0</v>
      </c>
      <c r="HZ219" s="280">
        <f t="shared" si="262"/>
        <v>0</v>
      </c>
      <c r="IA219" s="280">
        <f t="shared" si="263"/>
        <v>0</v>
      </c>
      <c r="IB219" s="65"/>
      <c r="IC219" s="65"/>
    </row>
    <row r="220" spans="1:237" s="106" customFormat="1" ht="22.5" customHeight="1" thickBot="1" x14ac:dyDescent="0.3">
      <c r="A220" s="377" t="s">
        <v>3363</v>
      </c>
      <c r="B220" s="378" t="s">
        <v>3364</v>
      </c>
      <c r="C220" s="379" t="s">
        <v>3192</v>
      </c>
      <c r="D220" s="380" t="s">
        <v>3365</v>
      </c>
      <c r="E220" s="380" t="s">
        <v>3366</v>
      </c>
      <c r="F220" s="381" t="s">
        <v>3181</v>
      </c>
      <c r="G220" s="381" t="s">
        <v>3182</v>
      </c>
      <c r="H220" s="382" t="s">
        <v>2847</v>
      </c>
      <c r="I220" s="383" t="s">
        <v>2847</v>
      </c>
      <c r="J220" s="421" t="s">
        <v>3183</v>
      </c>
      <c r="K220" s="424" t="s">
        <v>60</v>
      </c>
      <c r="L220" s="329">
        <f>CONTINUA!BV220</f>
        <v>0</v>
      </c>
      <c r="M220" s="329">
        <f>CONTINUA!BW220</f>
        <v>0</v>
      </c>
      <c r="N220" s="895"/>
      <c r="O220" s="896" t="s">
        <v>3446</v>
      </c>
      <c r="P220" s="897">
        <v>0</v>
      </c>
      <c r="Q220" s="400"/>
      <c r="R220" s="401"/>
      <c r="S220" s="400"/>
      <c r="T220" s="401"/>
      <c r="U220" s="400"/>
      <c r="V220" s="401"/>
      <c r="W220" s="400"/>
      <c r="X220" s="401"/>
      <c r="Y220" s="400"/>
      <c r="Z220" s="401"/>
      <c r="AA220" s="400"/>
      <c r="AB220" s="401"/>
      <c r="AC220" s="400"/>
      <c r="AD220" s="401"/>
      <c r="AE220" s="400"/>
      <c r="AF220" s="401"/>
      <c r="AG220" s="400"/>
      <c r="AH220" s="401"/>
      <c r="AI220" s="400"/>
      <c r="AJ220" s="401"/>
      <c r="AK220" s="400"/>
      <c r="AL220" s="401"/>
      <c r="AM220" s="400"/>
      <c r="AN220" s="401"/>
      <c r="AO220" s="400"/>
      <c r="AP220" s="401"/>
      <c r="AQ220" s="400"/>
      <c r="AR220" s="401"/>
      <c r="AS220" s="400"/>
      <c r="AT220" s="401"/>
      <c r="AU220" s="400"/>
      <c r="AV220" s="401"/>
      <c r="AW220" s="400"/>
      <c r="AX220" s="401"/>
      <c r="AY220" s="400"/>
      <c r="AZ220" s="401"/>
      <c r="BA220" s="400"/>
      <c r="BB220" s="401"/>
      <c r="BC220" s="400"/>
      <c r="BD220" s="401"/>
      <c r="BE220" s="400"/>
      <c r="BF220" s="401"/>
      <c r="BG220" s="400"/>
      <c r="BH220" s="401"/>
      <c r="BI220" s="400"/>
      <c r="BJ220" s="401"/>
      <c r="BK220" s="400"/>
      <c r="BL220" s="401"/>
      <c r="BM220" s="400"/>
      <c r="BN220" s="401"/>
      <c r="BO220" s="400"/>
      <c r="BP220" s="401"/>
      <c r="BQ220" s="400"/>
      <c r="BR220" s="401"/>
      <c r="BS220" s="400"/>
      <c r="BT220" s="401"/>
      <c r="BU220" s="400"/>
      <c r="BV220" s="401"/>
      <c r="BW220" s="400"/>
      <c r="BX220" s="401"/>
      <c r="BY220" s="400"/>
      <c r="BZ220" s="401"/>
      <c r="CA220" s="400"/>
      <c r="CB220" s="401"/>
      <c r="CC220" s="400"/>
      <c r="CD220" s="401"/>
      <c r="CE220" s="400"/>
      <c r="CF220" s="401"/>
      <c r="CG220" s="400"/>
      <c r="CH220" s="401"/>
      <c r="CI220" s="400"/>
      <c r="CJ220" s="401"/>
      <c r="CK220" s="400"/>
      <c r="CL220" s="401"/>
      <c r="CM220" s="400"/>
      <c r="CN220" s="401"/>
      <c r="CO220" s="400"/>
      <c r="CP220" s="401"/>
      <c r="CQ220" s="400"/>
      <c r="CR220" s="401"/>
      <c r="CS220" s="400"/>
      <c r="CT220" s="401"/>
      <c r="CU220" s="400"/>
      <c r="CV220" s="401"/>
      <c r="CW220" s="400"/>
      <c r="CX220" s="401"/>
      <c r="CY220" s="400"/>
      <c r="CZ220" s="401"/>
      <c r="DA220" s="400"/>
      <c r="DB220" s="401"/>
      <c r="DC220" s="400"/>
      <c r="DD220" s="401"/>
      <c r="DE220" s="400"/>
      <c r="DF220" s="401"/>
      <c r="DG220" s="400"/>
      <c r="DH220" s="401"/>
      <c r="DI220" s="400"/>
      <c r="DJ220" s="401"/>
      <c r="DK220" s="400"/>
      <c r="DL220" s="401"/>
      <c r="DM220" s="400"/>
      <c r="DN220" s="401"/>
      <c r="DO220" s="400"/>
      <c r="DP220" s="401"/>
      <c r="DQ220" s="400"/>
      <c r="DR220" s="401"/>
      <c r="DS220" s="400"/>
      <c r="DT220" s="401"/>
      <c r="DU220" s="400"/>
      <c r="DV220" s="401"/>
      <c r="DW220" s="400"/>
      <c r="DX220" s="401"/>
      <c r="DY220" s="400"/>
      <c r="DZ220" s="401"/>
      <c r="EA220" s="400"/>
      <c r="EB220" s="401"/>
      <c r="EC220" s="400"/>
      <c r="ED220" s="401"/>
      <c r="EE220" s="400"/>
      <c r="EF220" s="401"/>
      <c r="EG220" s="400"/>
      <c r="EH220" s="401"/>
      <c r="EI220" s="400"/>
      <c r="EJ220" s="447"/>
      <c r="EK220" s="512"/>
      <c r="EL220" s="515"/>
      <c r="EM220" s="450"/>
      <c r="EN220" s="348"/>
      <c r="EO220" s="348"/>
      <c r="EP220" s="179">
        <f t="shared" si="241"/>
        <v>0</v>
      </c>
      <c r="EQ220" s="179">
        <f t="shared" si="242"/>
        <v>0</v>
      </c>
      <c r="ER220" s="179">
        <f t="shared" si="243"/>
        <v>0</v>
      </c>
      <c r="ES220" s="179">
        <f t="shared" si="244"/>
        <v>0</v>
      </c>
      <c r="ET220" s="179">
        <f t="shared" si="245"/>
        <v>0</v>
      </c>
      <c r="EU220" s="179">
        <f t="shared" si="246"/>
        <v>0</v>
      </c>
      <c r="EV220" s="172">
        <f t="shared" si="247"/>
        <v>0</v>
      </c>
      <c r="EW220" s="253"/>
      <c r="EX220" s="254">
        <v>0</v>
      </c>
      <c r="EY220" s="180">
        <v>0</v>
      </c>
      <c r="EZ220" s="255">
        <v>0</v>
      </c>
      <c r="FA220" s="255">
        <v>0</v>
      </c>
      <c r="FB220" s="180">
        <f>SUM(FF220:GI220)/2</f>
        <v>0</v>
      </c>
      <c r="FC220" s="256">
        <f>N220*km*'VALORES TABELA'!$B$13</f>
        <v>0</v>
      </c>
      <c r="FD220" s="250">
        <f t="shared" si="260"/>
        <v>0</v>
      </c>
      <c r="FE220" s="257"/>
      <c r="FF220" s="181">
        <f>((Q220+S220)*Percapita)+((R220+T220)*Cadeirante)</f>
        <v>0</v>
      </c>
      <c r="FG220" s="181">
        <f>((U220+W220)*Percapita/30*FG$4)+((V220+X220)*Cadeirante/30*FG$4)</f>
        <v>0</v>
      </c>
      <c r="FH220" s="181">
        <f>((Y220+AA220)*Percapita/30*FH$4)+((Z220+AB220)*Cadeirante/30*FH$4)</f>
        <v>0</v>
      </c>
      <c r="FI220" s="181">
        <f>((AC220+AE220)*Percapita/30*FI$4)+((AD220+AF220)*Cadeirante/30*FI$4)</f>
        <v>0</v>
      </c>
      <c r="FJ220" s="181">
        <f>((AG220+AI220)*Percapita/30*FJ$4)+((AH220+AJ220)*Cadeirante/30*FJ$4)</f>
        <v>0</v>
      </c>
      <c r="FK220" s="181">
        <f>((AK220+AM220)*Percapita/30*FK$4)+((AL220+AN220)*Cadeirante/30*FK$4)</f>
        <v>0</v>
      </c>
      <c r="FL220" s="181">
        <f>((AO220+AQ220)*Percapita/30*FL$4)+((AP220+AR220)*Cadeirante/30*FL$4)</f>
        <v>0</v>
      </c>
      <c r="FM220" s="181">
        <f>((AS220+AU220)*Percapita/30*FM$4)+((AT220+AV220)*Cadeirante/30*FM$4)</f>
        <v>0</v>
      </c>
      <c r="FN220" s="181">
        <f>((AW220+AY220)*Percapita/30*FN$4)+((AX220+AZ220)*Cadeirante/30*FN$4)</f>
        <v>0</v>
      </c>
      <c r="FO220" s="181">
        <f>((BA220+BC220)*Percapita/30*FO$4)+((BB220+BD220)*Cadeirante/30*FO$4)</f>
        <v>0</v>
      </c>
      <c r="FP220" s="181">
        <f>((BE220+BG220)*Percapita/30*FP$4)+((BF220+BH220)*Cadeirante/30*FP$4)</f>
        <v>0</v>
      </c>
      <c r="FQ220" s="181">
        <f>((BI220+BK220)*Percapita/30*FQ$4)+((BJ220+BL220)*Cadeirante/30*FQ$4)</f>
        <v>0</v>
      </c>
      <c r="FR220" s="181">
        <f>((BM220+BO220)*Percapita/30*FR$4)+((BN220+BP220)*Cadeirante/30*FR$4)</f>
        <v>0</v>
      </c>
      <c r="FS220" s="181">
        <f>((BQ220+BS220)*Percapita/30*FS$4)+((BR220+BT220)*Cadeirante/30*FS$4)</f>
        <v>0</v>
      </c>
      <c r="FT220" s="181">
        <f>((BU220+BW220)*Percapita/30*FT$4)+((BV220+BX220)*Cadeirante/30*FT$4)</f>
        <v>0</v>
      </c>
      <c r="FU220" s="181">
        <f>((BY220+CA220)*Percapita/30*FU$4)+((BZ220+CB220)*Cadeirante/30*FU$4)</f>
        <v>0</v>
      </c>
      <c r="FV220" s="181">
        <f>((CC220+CE220)*Percapita/30*FV$4)+((CD220+CF220)*Cadeirante/30*FV$4)</f>
        <v>0</v>
      </c>
      <c r="FW220" s="181">
        <f>((CG220+CI220)*Percapita/30*FW$4)+((CI220+CK220)*Cadeirante/30*FW$4)</f>
        <v>0</v>
      </c>
      <c r="FX220" s="181">
        <f>((CK220+CM220)*Percapita/30*FX$4)+((CL220+CN220)*Cadeirante/30*FX$4)</f>
        <v>0</v>
      </c>
      <c r="FY220" s="181">
        <f>((CO220+CQ220)*Percapita/30*FY$4)+((CP220+CR220)*Cadeirante/30*FY$4)</f>
        <v>0</v>
      </c>
      <c r="FZ220" s="181">
        <f>((CS220+CU220)*Percapita/30*FZ$4)+((CT220+CV220)*Cadeirante/30*FZ$4)</f>
        <v>0</v>
      </c>
      <c r="GA220" s="181">
        <f>((CW220+CY220)*Percapita/30*GA$4)+((CX220+CZ220)*Cadeirante/30*GA$4)</f>
        <v>0</v>
      </c>
      <c r="GB220" s="181">
        <f>((DA220+DC220)*Percapita/30*GB$4)+((DB220+DD220)*Cadeirante/30*GB$4)</f>
        <v>0</v>
      </c>
      <c r="GC220" s="181">
        <f>((DE220+DG220)*Percapita/30*GC$4)+((DF220+DH220)*Cadeirante/30*GC$4)</f>
        <v>0</v>
      </c>
      <c r="GD220" s="181">
        <f>((DI220+DK220)*Percapita/30*GD$4)+((DJ220+DL220)*Cadeirante/30*GD$4)</f>
        <v>0</v>
      </c>
      <c r="GE220" s="181">
        <f>((DM220+DO220)*Percapita/30*GE$4)+((DN220+DP220)*Cadeirante/30*GE$4)</f>
        <v>0</v>
      </c>
      <c r="GF220" s="181">
        <f>((DQ220+DS220)*Percapita/30*GF$4)+((DR220+DT220)*Cadeirante/30*GF$4)</f>
        <v>0</v>
      </c>
      <c r="GG220" s="181">
        <f>((DU220+DW220)*Percapita/30*GG$4)+((DV220+DX220)*Cadeirante/30*GG$4)</f>
        <v>0</v>
      </c>
      <c r="GH220" s="181">
        <f>((DY220+EA220)*Percapita/30*GH$4)+((DZ220+EB220)*Cadeirante/30*GH$4)</f>
        <v>0</v>
      </c>
      <c r="GI220" s="181">
        <f>((EC220+EE220)*Percapita/30*GI$4)+((ED220+EF220)*Cadeirante/30*GI$4)</f>
        <v>0</v>
      </c>
      <c r="GJ220" s="181">
        <f>((EG220+EI220)*Percapita)+((EH220+EJ220)*Cadeirante)</f>
        <v>0</v>
      </c>
      <c r="GK220" s="258"/>
      <c r="GL220" s="103">
        <f t="shared" si="248"/>
        <v>0</v>
      </c>
      <c r="GM220" s="124"/>
      <c r="GN220" s="182"/>
      <c r="GO220" s="182"/>
      <c r="GP220" s="182"/>
      <c r="GQ220" s="182"/>
      <c r="GR220" s="182"/>
      <c r="GS220" s="182"/>
      <c r="GT220" s="182"/>
      <c r="GU220" s="182"/>
      <c r="GV220" s="182"/>
      <c r="GW220" s="182"/>
      <c r="GX220" s="182"/>
      <c r="GY220" s="182"/>
      <c r="GZ220" s="182"/>
      <c r="HA220" s="182"/>
      <c r="HB220" s="182"/>
      <c r="HC220" s="182"/>
      <c r="HD220" s="182"/>
      <c r="HE220" s="182"/>
      <c r="HF220" s="182"/>
      <c r="HG220" s="182"/>
      <c r="HH220" s="182"/>
      <c r="HI220" s="182"/>
      <c r="HJ220" s="182"/>
      <c r="HK220" s="182"/>
      <c r="HL220" s="182"/>
      <c r="HM220" s="182"/>
      <c r="HN220" s="182"/>
      <c r="HO220" s="182"/>
      <c r="HP220" s="259"/>
      <c r="HQ220" s="64"/>
      <c r="HW220" s="257"/>
      <c r="HY220" s="280">
        <f t="shared" si="261"/>
        <v>0</v>
      </c>
      <c r="HZ220" s="280">
        <f t="shared" si="262"/>
        <v>0</v>
      </c>
      <c r="IA220" s="280">
        <f t="shared" si="263"/>
        <v>0</v>
      </c>
    </row>
    <row r="221" spans="1:237" s="106" customFormat="1" ht="22.5" customHeight="1" x14ac:dyDescent="0.25">
      <c r="A221" t="s">
        <v>3367</v>
      </c>
      <c r="B221" s="522" t="s">
        <v>3368</v>
      </c>
      <c r="C221" s="523">
        <v>1</v>
      </c>
      <c r="D221" s="524" t="s">
        <v>3369</v>
      </c>
      <c r="E221" s="524" t="s">
        <v>3370</v>
      </c>
      <c r="F221" s="525" t="s">
        <v>3181</v>
      </c>
      <c r="G221" s="525" t="s">
        <v>3182</v>
      </c>
      <c r="H221" s="350" t="s">
        <v>2849</v>
      </c>
      <c r="I221" s="351" t="s">
        <v>2849</v>
      </c>
      <c r="J221" s="409" t="s">
        <v>3183</v>
      </c>
      <c r="K221" s="410" t="s">
        <v>3184</v>
      </c>
      <c r="L221" s="329">
        <f>CONTINUA!BV221</f>
        <v>0</v>
      </c>
      <c r="M221" s="329">
        <f>CONTINUA!BW221</f>
        <v>0</v>
      </c>
      <c r="N221" s="895"/>
      <c r="O221" s="896" t="s">
        <v>3447</v>
      </c>
      <c r="P221" s="897">
        <v>0</v>
      </c>
      <c r="Q221" s="400"/>
      <c r="R221" s="401"/>
      <c r="S221" s="400"/>
      <c r="T221" s="401"/>
      <c r="U221" s="400"/>
      <c r="V221" s="401"/>
      <c r="W221" s="400"/>
      <c r="X221" s="401"/>
      <c r="Y221" s="400"/>
      <c r="Z221" s="401"/>
      <c r="AA221" s="400"/>
      <c r="AB221" s="401"/>
      <c r="AC221" s="400"/>
      <c r="AD221" s="401"/>
      <c r="AE221" s="400"/>
      <c r="AF221" s="401"/>
      <c r="AG221" s="400"/>
      <c r="AH221" s="401"/>
      <c r="AI221" s="400"/>
      <c r="AJ221" s="401"/>
      <c r="AK221" s="400"/>
      <c r="AL221" s="401"/>
      <c r="AM221" s="400"/>
      <c r="AN221" s="401"/>
      <c r="AO221" s="400"/>
      <c r="AP221" s="401"/>
      <c r="AQ221" s="400"/>
      <c r="AR221" s="401"/>
      <c r="AS221" s="400"/>
      <c r="AT221" s="401"/>
      <c r="AU221" s="400"/>
      <c r="AV221" s="401"/>
      <c r="AW221" s="400"/>
      <c r="AX221" s="401"/>
      <c r="AY221" s="400"/>
      <c r="AZ221" s="401"/>
      <c r="BA221" s="400"/>
      <c r="BB221" s="401"/>
      <c r="BC221" s="400"/>
      <c r="BD221" s="401"/>
      <c r="BE221" s="400"/>
      <c r="BF221" s="401"/>
      <c r="BG221" s="400"/>
      <c r="BH221" s="401"/>
      <c r="BI221" s="400"/>
      <c r="BJ221" s="401"/>
      <c r="BK221" s="400"/>
      <c r="BL221" s="401"/>
      <c r="BM221" s="400"/>
      <c r="BN221" s="401"/>
      <c r="BO221" s="400"/>
      <c r="BP221" s="401"/>
      <c r="BQ221" s="400"/>
      <c r="BR221" s="401"/>
      <c r="BS221" s="400"/>
      <c r="BT221" s="401"/>
      <c r="BU221" s="400"/>
      <c r="BV221" s="401"/>
      <c r="BW221" s="400"/>
      <c r="BX221" s="401"/>
      <c r="BY221" s="400"/>
      <c r="BZ221" s="401"/>
      <c r="CA221" s="400"/>
      <c r="CB221" s="401"/>
      <c r="CC221" s="400"/>
      <c r="CD221" s="401"/>
      <c r="CE221" s="400"/>
      <c r="CF221" s="401"/>
      <c r="CG221" s="400"/>
      <c r="CH221" s="401"/>
      <c r="CI221" s="400"/>
      <c r="CJ221" s="401"/>
      <c r="CK221" s="400"/>
      <c r="CL221" s="401"/>
      <c r="CM221" s="400"/>
      <c r="CN221" s="401"/>
      <c r="CO221" s="400"/>
      <c r="CP221" s="401"/>
      <c r="CQ221" s="400"/>
      <c r="CR221" s="401"/>
      <c r="CS221" s="400"/>
      <c r="CT221" s="401"/>
      <c r="CU221" s="400"/>
      <c r="CV221" s="401"/>
      <c r="CW221" s="400"/>
      <c r="CX221" s="401"/>
      <c r="CY221" s="400"/>
      <c r="CZ221" s="401"/>
      <c r="DA221" s="400"/>
      <c r="DB221" s="401"/>
      <c r="DC221" s="400"/>
      <c r="DD221" s="401"/>
      <c r="DE221" s="400"/>
      <c r="DF221" s="401"/>
      <c r="DG221" s="400"/>
      <c r="DH221" s="401"/>
      <c r="DI221" s="400"/>
      <c r="DJ221" s="401"/>
      <c r="DK221" s="400"/>
      <c r="DL221" s="401"/>
      <c r="DM221" s="400"/>
      <c r="DN221" s="401"/>
      <c r="DO221" s="400"/>
      <c r="DP221" s="401"/>
      <c r="DQ221" s="400"/>
      <c r="DR221" s="401"/>
      <c r="DS221" s="400"/>
      <c r="DT221" s="401"/>
      <c r="DU221" s="400"/>
      <c r="DV221" s="401"/>
      <c r="DW221" s="400"/>
      <c r="DX221" s="401"/>
      <c r="DY221" s="400"/>
      <c r="DZ221" s="401"/>
      <c r="EA221" s="400"/>
      <c r="EB221" s="401"/>
      <c r="EC221" s="400"/>
      <c r="ED221" s="401"/>
      <c r="EE221" s="400"/>
      <c r="EF221" s="401"/>
      <c r="EG221" s="400"/>
      <c r="EH221" s="401"/>
      <c r="EI221" s="400"/>
      <c r="EJ221" s="447"/>
      <c r="EK221" s="510"/>
      <c r="EL221" s="513"/>
      <c r="EM221" s="520"/>
      <c r="EN221" s="520"/>
      <c r="EO221" s="520"/>
      <c r="EP221" s="171">
        <f t="shared" si="241"/>
        <v>0</v>
      </c>
      <c r="EQ221" s="171">
        <f t="shared" si="242"/>
        <v>0</v>
      </c>
      <c r="ER221" s="171">
        <f t="shared" si="243"/>
        <v>0</v>
      </c>
      <c r="ES221" s="171">
        <f t="shared" si="244"/>
        <v>0</v>
      </c>
      <c r="ET221" s="171">
        <f t="shared" si="245"/>
        <v>0</v>
      </c>
      <c r="EU221" s="171">
        <f t="shared" si="246"/>
        <v>0</v>
      </c>
      <c r="EV221" s="172">
        <f t="shared" si="247"/>
        <v>0</v>
      </c>
      <c r="EW221" s="367">
        <f>IF(C221=4,IF(MAX(Q221:EJ223)&gt;0,(Especiall/30*(IF(($G221-$F221)=($G$5-$F$5),30,IF(DAY($G221)=31,($G221-$F221),($G221-$F221)+1)))),0),0)</f>
        <v>0</v>
      </c>
      <c r="EX221" s="248">
        <f t="shared" ref="EX221:EX224" si="264">FF221</f>
        <v>14041.43</v>
      </c>
      <c r="EY221" s="174">
        <f>(L221*regular)+(M221*Cadeirantee)</f>
        <v>0</v>
      </c>
      <c r="EZ221" s="249">
        <f>SUMIF(FG221:GJ221,"&gt;0")</f>
        <v>0</v>
      </c>
      <c r="FA221" s="249">
        <f>SUMIF(FG221:GJ221,"&lt;0")+SUMIF(GN221:HP221,"&lt;0")</f>
        <v>0</v>
      </c>
      <c r="FB221" s="174">
        <v>0</v>
      </c>
      <c r="FC221" s="175">
        <f>N221*km*'VALORES TABELA'!$B$13</f>
        <v>0</v>
      </c>
      <c r="FD221" s="250">
        <f>GL221</f>
        <v>0</v>
      </c>
      <c r="FE221" s="176">
        <f>(EW221+EW222+EW223+EW224+EX221+EX222+EX223+EX224+EY221+EY222+EY223+EY224+EY225+EZ221+EZ222+EZ223+EZ224+FA221+FA222+FA223+FA224+FC221+FC222+FC223+FC224+HY221-HZ221-IA221+FD221+FD222+FD223+FD224+FB225)</f>
        <v>14041.43</v>
      </c>
      <c r="FF221" s="177">
        <f>IF(C221=4,SUM(Q221+Q222+Q223+S221+S222+S223)*Percapita/30*FF$4+(R221+R222+R223+T221+T222+T223)*Cadeirante/30*FF$4,IF(C221=3,IF(Q224+S224=10,Fixo/30*FF$4+(Q221+Q222+Q223+S221+S222+S223)*Percapita/30*FF$4+(R224+T224)*Cadeirante/30*FF$4,IF(Q224+S224&lt;=9,(Q224+S224)*Crechee/30*FF$4)+(R224+T224)*Cadeirante/30*FF$4+(Q221+Q222+Q223+S221+S222+S223)*Percapita/30*FF$4)+IF(Q224+S224&gt;=11,Fixo/30*FF$4+(Q224+S224-10)*Crechee/30*FF$4,0),IF(C221=2,IF(R221+R222+R223+R224+T221+T222+T223+T224=1,Cadeirante/30*FF$4,IF(R221+R222+R223+R224+T221+T222+T223+T224=2,Fixo/30*FF$4,IF(R221+R222+R223+R224+T221+T222+T223+T224&gt;2,Fixo/30*FF$4+(R221+R222+R223+R224+T221+T222+T223+T224-2)*Cadeirante/30*FF$4)))+(Q221+Q222+Q223+S221+S222+S223)*Percapita/30*FF$4+(Q224+S224)*Crechee/30*FF$4,IF(C221=1,IF(Q221+Q222+Q223+R221+R222+R223+S221+S222+S223+T221+T222+T223&lt;=15,(Q221+Q222+Q223+S221+S222+S223)*Percapita/30*FF$4,IF(Q221+Q222+Q223+R221+R222+R223+S221+S222+S223+T221+T222+T223&gt;=16,Fixo/30*FF$4+(Q221+Q222+Q223+R221+R222+R223+S221+S222+S223+T221+T222-16)*Percapita/30*FF$4))))))</f>
        <v>14041.43</v>
      </c>
      <c r="FG221" s="177">
        <f>IF(C221=4,SUM(U221+U222+U223+W221+W222+W223)*Percapita/30*FG$4+(V221+V222+V223+X221+X222+X223)*Cadeirante/30*FG$4,IF(C221=3,IF(U224+W224=10,Fixo/30*FG$4+(U221+U222+U223+W221+W222+W223)*Percapita/30*FG$4+(V224+X224)*Cadeirante/30*FG$4,IF(U224+W224&lt;=9,(U224+W224)*Crechee/30*FG$4)+(V224+X224)*Cadeirante/30*FG$4+(U221+U222+U223+W221+W222+W223)*Percapita/30*FG$4)+IF(U224+W224&gt;=11,Fixo/30*FG$4+(U224+W224-10)*Crechee/30*FG$4,0),IF(C221=2,IF(V221+V222+V223+V224+X221+X222+X223+X224=1,Cadeirante/30*FG$4,IF(V221+V222+V223+V224+X221+X222+X223+X224=2,Fixo/30*FG$4,IF(V221+V222+V223+V224+X221+X222+X223+X224&gt;2,Fixo/30*FG$4+(V221+V222+V223+V224+X221+X222+X223+X224-2)*Cadeirante/30*FG$4)))+(U221+U222+U223+W221+W222+W223)*Percapita/30*FG$4+(U224+W224)*Crechee/30*FG$4,IF(C221=1,IF(U221+U222+U223+V221+V222+V223+W221+W222+W223+X221+X222+X223&lt;=15,(U221+U222+U223+W221+W222+W223)*Percapita/30*FG$4,IF(U221+U222+U223+V221+V222+V223+W221+W222+W223+X221+X222+X223&gt;=16,Fixo/30*FG$4+(U221+U222+U223+V221+V222+V223+W221+W222+W223+X221+X222-16)*Percapita/30*FG$4))))))</f>
        <v>0</v>
      </c>
      <c r="FH221" s="177">
        <f>IF(C221=4,SUM(Y221+Y222+Y223+AA221+AA222+AA223)*Percapita/30*FH$4+(Z221+Z222+Z223+AB221+AB222+AB223)*Cadeirante/30*FH$4,IF(C221=3,IF(Y224+AA224=10,Fixo/30*FH$4+(Y221+Y222+Y223+AA221+AA222+AA223)*Percapita/30*FH$4+(Z224+AB224)*Cadeirante/30*FH$4,IF(Y224+AA224&lt;=9,(Y224+AA224)*Crechee/30*FH$4)+(Z224+AB224)*Cadeirante/30*FH$4+(Y221+Y222+Y223+AA221+AA222+AA223)*Percapita/30*FH$4)+IF(Y224+AA224&gt;=11,Fixo/30*FH$4+(Y224+AA224-10)*Crechee/30*FH$4,0),IF(C221=2,IF(Z221+Z222+Z223+Z224+AB221+AB222+AB223+AB224=1,Cadeirante/30*FH$4,IF(Z221+Z222+Z223+Z224+AB221+AB222+AB223+AB224=2,Fixo/30*FH$4,IF(Z221+Z222+Z223+Z224+AB221+AB222+AB223+AB224&gt;2,Fixo/30*FH$4+(Z221+Z222+Z223+Z224+AB221+AB222+AB223+AB224-2)*Cadeirante/30*FH$4)))+(Y221+Y222+Y223+AA221+AA222+AA223)*Percapita/30*FH$4+(Y224+AA224)*Crechee/30*FH$4,IF(C221=1,IF(Y221+Y222+Y223+Z221+Z222+Z223+AA221+AA222+AA223+AB221+AB222+AB223&lt;=15,(Y221+Y222+Y223+AA221+AA222+AA223)*Percapita/30*FH$4,IF(Y221+Y222+Y223+Z221+Z222+Z223+AA221+AA222+AA223+AB221+AB222+AB223&gt;=16,Fixo/30*FH$4+(Y221+Y222+Y223+Z221+Z222+Z223+AA221+AA222+AA223+AB221+AB222-16)*Percapita/30*FH$4))))))</f>
        <v>0</v>
      </c>
      <c r="FI221" s="177">
        <f>IF(C221=4,SUM(AC221+AC222+AC223+AE221+AE222+AE223)*Percapita/30*FI$4+(AD221+AD222+AD223+AF221+AF222+AF223)*Cadeirante/30*FI$4,IF(C221=3,IF(AC224+AE224=10,Fixo/30*FI$4+(AC221+AC222+AC223+AE221+AE222+AE223)*Percapita/30*FI$4+(AD224+AF224)*Cadeirante/30*FI$4,IF(AC224+AE224&lt;=9,(AC224+AE224)*Crechee/30*FI$4)+(AD224+AF224)*Cadeirante/30*FI$4+(AC221+AC222+AC223+AE221+AE222+AE223)*Percapita/30*FI$4)+IF(AC224+AE224&gt;=11,Fixo/30*FI$4+(AC224+AE224-10)*Crechee/30*FI$4,0),IF(C221=2,IF(AD221+AD222+AD223+AD224+AF221+AF222+AF223+AF224=1,Cadeirante/30*FI$4,IF(AD221+AD222+AD223+AD224+AF221+AF222+AF223+AF224=2,Fixo/30*FI$4,IF(AD221+AD222+AD223+AD224+AF221+AF222+AF223+AF224&gt;2,Fixo/30*FI$4+(AD221+AD222+AD223+AD224+AF221+AF222+AF223+AF224-2)*Cadeirante/30*FI$4)))+(AC221+AC222+AC223+AE221+AE222+AE223)*Percapita/30*FI$4+(AC224+AE224)*Crechee/30*FI$4,IF(C221=1,IF(AC221+AC222+AC223+AD221+AD222+AD223+AE221+AE222+AE223+AF221+AF222+AF223&lt;=15,(AC221+AC222+AC223+AE221+AE222+AE223)*Percapita/30*FI$4,IF(AC221+AC222+AC223+AD221+AD222+AD223+AE221+AE222+AE223+AF221+AF222+AF223&gt;=16,Fixo/30*FI$4+(AC221+AC222+AC223+AD221+AD222+AD223+AE221+AE222+AE223+AF221+AF222-16)*Percapita/30*FI$4))))))</f>
        <v>0</v>
      </c>
      <c r="FJ221" s="177">
        <f>IF(C221=4,SUM(AG221+AG222+AG223+AI221+AI222+AI223)*Percapita/30*FJ$4+(AH221+AH222+AH223+AJ221+AJ222+AJ223)*Cadeirante/30*FJ$4,IF(C221=3,IF(AG224+AI224=10,Fixo/30*FJ$4+(AG221+AG222+AG223+AI221+AI222+AI223)*Percapita/30*FJ$4+(AH224+AJ224)*Cadeirante/30*FJ$4,IF(AG224+AI224&lt;=9,(AG224+AI224)*Crechee/30*FJ$4)+(AH224+AJ224)*Cadeirante/30*FJ$4+(AG221+AG222+AG223+AI221+AI222+AI223)*Percapita/30*FJ$4)+IF(AG224+AI224&gt;=11,Fixo/30*FJ$4+(AG224+AI224-10)*Crechee/30*FJ$4,0),IF(C221=2,IF(AH221+AH222+AH223+AH224+AJ221+AJ222+AJ223+AJ224=1,Cadeirante/30*FJ$4,IF(AH221+AH222+AH223+AH224+AJ221+AJ222+AJ223+AJ224=2,Fixo/30*FJ$4,IF(AH221+AH222+AH223+AH224+AJ221+AJ222+AJ223+AJ224&gt;2,Fixo/30*FJ$4+(AH221+AH222+AH223+AH224+AJ221+AJ222+AJ223+AJ224-2)*Cadeirante/30*FJ$4)))+(AG221+AG222+AG223+AI221+AI222+AI223)*Percapita/30*FJ$4+(AG224+AI224)*Crechee/30*FJ$4,IF(C221=1,IF(AG221+AG222+AG223+AH221+AH222+AH223+AI221+AI222+AI223+AJ221+AJ222+AJ223&lt;=15,(AG221+AG222+AG223+AI221+AI222+AI223)*Percapita/30*FJ$4,IF(AG221+AG222+AG223+AH221+AH222+AH223+AI221+AI222+AI223+AJ221+AJ222+AJ223&gt;=16,Fixo/30*FJ$4+(AG221+AG222+AG223+AH221+AH222+AH223+AI221+AI222+AI223+AJ221+AJ222-16)*Percapita/30*FJ$4))))))</f>
        <v>0</v>
      </c>
      <c r="FK221" s="177">
        <f>IF(C221=4,SUM(AK221+AK222+AK223+AM221+AM222+AM223)*Percapita/30*FK$4+(AL221+AL222+AL223+AN221+AN222+AN223)*Cadeirante/30*FK$4,IF(C221=3,IF(AK224+AM224=10,Fixo/30*FK$4+(AK221+AK222+AK223+AM221+AM222+AM223)*Percapita/30*FK$4+(AL224+AN224)*Cadeirante/30*FK$4,IF(AK224+AM224&lt;=9,(AK224+AM224)*Crechee/30*FK$4)+(AL224+AN224)*Cadeirante/30*FK$4+(AK221+AK222+AK223+AM221+AM222+AM223)*Percapita/30*FK$4)+IF(AK224+AM224&gt;=11,Fixo/30*FK$4+(AK224+AM224-10)*Crechee/30*FK$4,0),IF(C221=2,IF(AL221+AL222+AL223+AL224+AN221+AN222+AN223+AN224=1,Cadeirante/30*FK$4,IF(AL221+AL222+AL223+AL224+AN221+AN222+AN223+AN224=2,Fixo/30*FK$4,IF(AL221+AL222+AL223+AL224+AN221+AN222+AN223+AN224&gt;2,Fixo/30*FK$4+(AL221+AL222+AL223+AL224+AN221+AN222+AN223+AN224-2)*Cadeirante/30*FK$4)))+(AK221+AK222+AK223+AM221+AM222+AM223)*Percapita/30*FK$4+(AK224+AM224)*Crechee/30*FK$4,IF(C221=1,IF(AK221+AK222+AK223+AL221+AL222+AL223+AM221+AM222+AM223+AN221+AN222+AN223&lt;=15,(AK221+AK222+AK223+AM221+AM222+AM223)*Percapita/30*FK$4,IF(AK221+AK222+AK223+AL221+AL222+AL223+AM221+AM222+AM223+AN221+AN222+AN223&gt;=16,Fixo/30*FK$4+(AK221+AK222+AK223+AL221+AL222+AL223+AM221+AM222+AM223+AN221+AN222-16)*Percapita/30*FK$4))))))</f>
        <v>0</v>
      </c>
      <c r="FL221" s="177">
        <f>IF(C221=4,SUM(AO221+AO222+AO223+AQ221+AQ222+AQ223)*Percapita/30*FL$4+(AP221+AP222+AP223+AR221+AR222+AR223)*Cadeirante/30*FL$4,IF(C221=3,IF(AO224+AQ224=10,Fixo/30*FL$4+(AO221+AO222+AO223+AQ221+AQ222+AQ223)*Percapita/30*FL$4+(AP224+AR224)*Cadeirante/30*FL$4,IF(AO224+AQ224&lt;=9,(AO224+AQ224)*Crechee/30*FL$4)+(AP224+AR224)*Cadeirante/30*FL$4+(AO221+AO222+AO223+AQ221+AQ222+AQ223)*Percapita/30*FL$4)+IF(AO224+AQ224&gt;=11,Fixo/30*FL$4+(AO224+AQ224-10)*Crechee/30*FL$4,0),IF(C221=2,IF(AP221+AP222+AP223+AP224+AR221+AR222+AR223+AR224=1,Cadeirante/30*FL$4,IF(AP221+AP222+AP223+AP224+AR221+AR222+AR223+AR224=2,Fixo/30*FL$4,IF(AP221+AP222+AP223+AP224+AR221+AR222+AR223+AR224&gt;2,Fixo/30*FL$4+(AP221+AP222+AP223+AP224+AR221+AR222+AR223+AR224-2)*Cadeirante/30*FL$4)))+(AO221+AO222+AO223+AQ221+AQ222+AQ223)*Percapita/30*FL$4+(AO224+AQ224)*Crechee/30*FL$4,IF(C221=1,IF(AO221+AO222+AO223+AP221+AP222+AP223+AQ221+AQ222+AQ223+AR221+AR222+AR223&lt;=15,(AO221+AO222+AO223+AQ221+AQ222+AQ223)*Percapita/30*FL$4,IF(AO221+AO222+AO223+AP221+AP222+AP223+AQ221+AQ222+AQ223+AR221+AR222+AR223&gt;=16,Fixo/30*FL$4+(AO221+AO222+AO223+AP221+AP222+AP223+AQ221+AQ222+AQ223+AR221+AR222-16)*Percapita/30*FL$4))))))</f>
        <v>0</v>
      </c>
      <c r="FM221" s="177">
        <f>IF(C221=4,SUM(AS221+AS222+AS223+AU221+AU222+AU223)*Percapita/30*FM$4+(AT221+AT222+AT223+AV221+AV222+AV223)*Cadeirante/30*FM$4,IF(C221=3,IF(AS224+AU224=10,Fixo/30*FM$4+(AS221+AS222+AS223+AU221+AU222+AU223)*Percapita/30*FM$4+(AT224+AV224)*Cadeirante/30*FM$4,IF(AS224+AU224&lt;=9,(AS224+AU224)*Crechee/30*FM$4)+(AT224+AV224)*Cadeirante/30*FM$4+(AS221+AS222+AS223+AU221+AU222+AU223)*Percapita/30*FM$4)+IF(AS224+AU224&gt;=11,Fixo/30*FM$4+(AS224+AU224-10)*Crechee/30*FM$4,0),IF(C221=2,IF(AT221+AT222+AT223+AT224+AV221+AV222+AV223+AV224=1,Cadeirante/30*FM$4,IF(AT221+AT222+AT223+AT224+AV221+AV222+AV223+AV224=2,Fixo/30*FM$4,IF(AT221+AT222+AT223+AT224+AV221+AV222+AV223+AV224&gt;2,Fixo/30*FM$4+(AT221+AT222+AT223+AT224+AV221+AV222+AV223+AV224-2)*Cadeirante/30*FM$4)))+(AS221+AS222+AS223+AU221+AU222+AU223)*Percapita/30*FM$4+(AS224+AU224)*Crechee/30*FM$4,IF(C221=1,IF(AS221+AS222+AS223+AT221+AT222+AT223+AU221+AU222+AU223+AV221+AV222+AV223&lt;=15,(AS221+AS222+AS223+AU221+AU222+AU223)*Percapita/30*FM$4,IF(AS221+AS222+AS223+AT221+AT222+AT223+AU221+AU222+AU223+AV221+AV222+AV223&gt;=16,Fixo/30*FM$4+(AS221+AS222+AS223+AT221+AT222+AT223+AU221+AU222+AU223+AV221+AV222-16)*Percapita/30*FM$4))))))</f>
        <v>0</v>
      </c>
      <c r="FN221" s="177">
        <f>IF(C221=4,SUM(AW221+AW222+AW223+AY221+AY222+AY223)*Percapita/30*FN$4+(AX221+AX222+AX223+AZ221+AZ222+AZ223)*Cadeirante/30*FN$4,IF(C221=3,IF(AW224+AY224=10,Fixo/30*FN$4+(AW221+AW222+AW223+AY221+AY222+AY223)*Percapita/30*FN$4+(AX224+AZ224)*Cadeirante/30*FN$4,IF(AW224+AY224&lt;=9,(AW224+AY224)*Crechee/30*FN$4)+(AX224+AZ224)*Cadeirante/30*FN$4+(AW221+AW222+AW223+AY221+AY222+AY223)*Percapita/30*FN$4)+IF(AW224+AY224&gt;=11,Fixo/30*FN$4+(AW224+AY224-10)*Crechee/30*FN$4,0),IF(C221=2,IF(AX221+AX222+AX223+AX224+AZ221+AZ222+AZ223+AZ224=1,Cadeirante/30*FN$4,IF(AX221+AX222+AX223+AX224+AZ221+AZ222+AZ223+AZ224=2,Fixo/30*FN$4,IF(AX221+AX222+AX223+AX224+AZ221+AZ222+AZ223+AZ224&gt;2,Fixo/30*FN$4+(AX221+AX222+AX223+AX224+AZ221+AZ222+AZ223+AZ224-2)*Cadeirante/30*FN$4)))+(AW221+AW222+AW223+AY221+AY222+AY223)*Percapita/30*FN$4+(AW224+AY224)*Crechee/30*FN$4,IF(C221=1,IF(AW221+AW222+AW223+AX221+AX222+AX223+AY221+AY222+AY223+AZ221+AZ222+AZ223&lt;=15,(AW221+AW222+AW223+AY221+AY222+AY223)*Percapita/30*FN$4,IF(AW221+AW222+AW223+AX221+AX222+AX223+AY221+AY222+AY223+AZ221+AZ222+AZ223&gt;=16,Fixo/30*FN$4+(AW221+AW222+AW223+AX221+AX222+AX223+AY221+AY222+AY223+AZ221+AZ222-16)*Percapita/30*FN$4))))))</f>
        <v>0</v>
      </c>
      <c r="FO221" s="177">
        <f>IF(C221=4,SUM(BA221+BA222+BA223+BC221+BC222+BC223)*Percapita/30*FO$4+(BB221+BB222+BB223+BD221+BD222+BD223)*Cadeirante/30*FO$4,IF(C221=3,IF(BA224+BC224=10,Fixo/30*FO$4+(BA221+BA222+BA223+BC221+BC222+BC223)*Percapita/30*FO$4+(BB224+BD224)*Cadeirante/30*FO$4,IF(BA224+BC224&lt;=9,(BA224+BC224)*Crechee/30*FO$4)+(BB224+BD224)*Cadeirante/30*FO$4+(BA221+BA222+BA223+BC221+BC222+BC223)*Percapita/30*FO$4)+IF(BA224+BC224&gt;=11,Fixo/30*FO$4+(BA224+BC224-10)*Crechee/30*FO$4,0),IF(C221=2,IF(BB221+BB222+BB223+BB224+BD221+BD222+BD223+BD224=1,Cadeirante/30*FO$4,IF(BB221+BB222+BB223+BB224+BD221+BD222+BD223+BD224=2,Fixo/30*FO$4,IF(BB221+BB222+BB223+BB224+BD221+BD222+BD223+BD224&gt;2,Fixo/30*FO$4+(BB221+BB222+BB223+BB224+BD221+BD222+BD223+BD224-2)*Cadeirante/30*FO$4)))+(BA221+BA222+BA223+BC221+BC222+BC223)*Percapita/30*FO$4+(BA224+BC224)*Crechee/30*FO$4,IF(C221=1,IF(BA221+BA222+BA223+BB221+BB222+BB223+BC221+BC222+BC223+BD221+BD222+BD223&lt;=15,(BA221+BA222+BA223+BC221+BC222+BC223)*Percapita/30*FO$4,IF(BA221+BA222+BA223+BB221+BB222+BB223+BC221+BC222+BC223+BD221+BD222+BD223&gt;=16,Fixo/30*FO$4+(BA221+BA222+BA223+BB221+BB222+BB223+BC221+BC222+BC223+BD221+BD222-16)*Percapita/30*FO$4))))))</f>
        <v>0</v>
      </c>
      <c r="FP221" s="177">
        <f>IF(C221=4,SUM(BE221+BE222+BE223+BG221+BG222+BG223)*Percapita/30*FP$4+(BF221+BF222+BF223+BH221+BH222+BH223)*Cadeirante/30*FP$4,IF(C221=3,IF(BE224+BG224=10,Fixo/30*FP$4+(BE221+BE222+BE223+BG221+BG222+BG223)*Percapita/30*FP$4+(BF224+BH224)*Cadeirante/30*FP$4,IF(BE224+BG224&lt;=9,(BE224+BG224)*Crechee/30*FP$4)+(BF224+BH224)*Cadeirante/30*FP$4+(BE221+BE222+BE223+BG221+BG222+BG223)*Percapita/30*FP$4)+IF(BE224+BG224&gt;=11,Fixo/30*FP$4+(BE224+BG224-10)*Crechee/30*FP$4,0),IF(C221=2,IF(BF221+BF222+BF223+BF224+BH221+BH222+BH223+BH224=1,Cadeirante/30*FP$4,IF(BF221+BF222+BF223+BF224+BH221+BH222+BH223+BH224=2,Fixo/30*FP$4,IF(BF221+BF222+BF223+BF224+BH221+BH222+BH223+BH224&gt;2,Fixo/30*FP$4+(BF221+BF222+BF223+BF224+BH221+BH222+BH223+BH224-2)*Cadeirante/30*FP$4)))+(BE221+BE222+BE223+BG221+BG222+BG223)*Percapita/30*FP$4+(BE224+BG224)*Crechee/30*FP$4,IF(C221=1,IF(BE221+BE222+BE223+BF221+BF222+BF223+BG221+BG222+BG223+BH221+BH222+BH223&lt;=15,(BE221+BE222+BE223+BG221+BG222+BG223)*Percapita/30*FP$4,IF(BE221+BE222+BE223+BF221+BF222+BF223+BG221+BG222+BG223+BH221+BH222+BH223&gt;=16,Fixo/30*FP$4+(BE221+BE222+BE223+BF221+BF222+BF223+BG221+BG222+BG223+BH221+BH222-16)*Percapita/30*FP$4))))))</f>
        <v>0</v>
      </c>
      <c r="FQ221" s="177">
        <f>IF(C221=4,SUM(BI221+BI222+BI223+BK221+BK222+BK223)*Percapita/30*FQ$4+(BJ221+BJ222+BJ223+BL221+BL222+BL223)*Cadeirante/30*FQ$4,IF(C221=3,IF(BI224+BK224=10,Fixo/30*FQ$4+(BI221+BI222+BI223+BK221+BK222+BK223)*Percapita/30*FQ$4+(BJ224+BL224)*Cadeirante/30*FQ$4,IF(BI224+BK224&lt;=9,(BI224+BK224)*Crechee/30*FQ$4)+(BJ224+BL224)*Cadeirante/30*FQ$4+(BI221+BI222+BI223+BK221+BK222+BK223)*Percapita/30*FQ$4)+IF(BI224+BK224&gt;=11,Fixo/30*FQ$4+(BI224+BK224-10)*Crechee/30*FQ$4,0),IF(C221=2,IF(BJ221+BJ222+BJ223+BJ224+BL221+BL222+BL223+BL224=1,Cadeirante/30*FQ$4,IF(BJ221+BJ222+BJ223+BJ224+BL221+BL222+BL223+BL224=2,Fixo/30*FQ$4,IF(BJ221+BJ222+BJ223+BJ224+BL221+BL222+BL223+BL224&gt;2,Fixo/30*FQ$4+(BJ221+BJ222+BJ223+BJ224+BL221+BL222+BL223+BL224-2)*Cadeirante/30*FQ$4)))+(BI221+BI222+BI223+BK221+BK222+BK223)*Percapita/30*FQ$4+(BI224+BK224)*Crechee/30*FQ$4,IF(C221=1,IF(BI221+BI222+BI223+BJ221+BJ222+BJ223+BK221+BK222+BK223+BL221+BL222+BL223&lt;=15,(BI221+BI222+BI223+BK221+BK222+BK223)*Percapita/30*FQ$4,IF(BI221+BI222+BI223+BJ221+BJ222+BJ223+BK221+BK222+BK223+BL221+BL222+BL223&gt;=16,Fixo/30*FQ$4+(BI221+BI222+BI223+BJ221+BJ222+BJ223+BK221+BK222+BK223+BL221+BL222-16)*Percapita/30*FQ$4))))))</f>
        <v>0</v>
      </c>
      <c r="FR221" s="177">
        <f>IF(C221=4,SUM(BM221+BM222+BM223+BO221+BO222+BO223)*Percapita/30*FR$4+(BN221+BN222+BN223+BP221+BP222+BP223)*Cadeirante/30*FR$4,IF(C221=3,IF(BM224+BO224=10,Fixo/30*FR$4+(BM221+BM222+BM223+BO221+BO222+BO223)*Percapita/30*FR$4+(BN224+BP224)*Cadeirante/30*FR$4,IF(BM224+BO224&lt;=9,(BM224+BO224)*Crechee/30*FR$4)+(BN224+BP224)*Cadeirante/30*FR$4+(BM221+BM222+BM223+BO221+BO222+BO223)*Percapita/30*FR$4)+IF(BM224+BO224&gt;=11,Fixo/30*FR$4+(BM224+BO224-10)*Crechee/30*FR$4,0),IF(C221=2,IF(BN221+BN222+BN223+BN224+BP221+BP222+BP223+BP224=1,Cadeirante/30*FR$4,IF(BN221+BN222+BN223+BN224+BP221+BP222+BP223+BP224=2,Fixo/30*FR$4,IF(BN221+BN222+BN223+BN224+BP221+BP222+BP223+BP224&gt;2,Fixo/30*FR$4+(BN221+BN222+BN223+BN224+BP221+BP222+BP223+BP224-2)*Cadeirante/30*FR$4)))+(BM221+BM222+BM223+BO221+BO222+BO223)*Percapita/30*FR$4+(BM224+BO224)*Crechee/30*FR$4,IF(C221=1,IF(BM221+BM222+BM223+BN221+BN222+BN223+BO221+BO222+BO223+BP221+BP222+BP223&lt;=15,(BM221+BM222+BM223+BO221+BO222+BO223)*Percapita/30*FR$4,IF(BM221+BM222+BM223+BN221+BN222+BN223+BO221+BO222+BO223+BP221+BP222+BP223&gt;=16,Fixo/30*FR$4+(BM221+BM222+BM223+BN221+BN222+BN223+BO221+BO222+BO223+BP221+BP222-16)*Percapita/30*FR$4))))))</f>
        <v>0</v>
      </c>
      <c r="FS221" s="177">
        <f>IF(C221=4,SUM(BQ221+BQ222+BQ223+BS221+BS222+BS223)*Percapita/30*FS$4+(BR221+BR222+BR223+BT221+BT222+BT223)*Cadeirante/30*FS$4,IF(C221=3,IF(BQ224+BS224=10,Fixo/30*FS$4+(BQ221+BQ222+BQ223+BS221+BS222+BS223)*Percapita/30*FS$4+(BR224+BT224)*Cadeirante/30*FS$4,IF(BQ224+BS224&lt;=9,(BQ224+BS224)*Crechee/30*FS$4)+(BR224+BT224)*Cadeirante/30*FS$4+(BQ221+BQ222+BQ223+BS221+BS222+BS223)*Percapita/30*FS$4)+IF(BQ224+BS224&gt;=11,Fixo/30*FS$4+(BQ224+BS224-10)*Crechee/30*FS$4,0),IF(C221=2,IF(BR221+BR222+BR223+BR224+BT221+BT222+BT223+BT224=1,Cadeirante/30*FS$4,IF(BR221+BR222+BR223+BR224+BT221+BT222+BT223+BT224=2,Fixo/30*FS$4,IF(BR221+BR222+BR223+BR224+BT221+BT222+BT223+BT224&gt;2,Fixo/30*FS$4+(BR221+BR222+BR223+BR224+BT221+BT222+BT223+BT224-2)*Cadeirante/30*FS$4)))+(BQ221+BQ222+BQ223+BS221+BS222+BS223)*Percapita/30*FS$4+(BQ224+BS224)*Crechee/30*FS$4,IF(C221=1,IF(BQ221+BQ222+BQ223+BR221+BR222+BR223+BS221+BS222+BS223+BT221+BT222+BT223&lt;=15,(BQ221+BQ222+BQ223+BS221+BS222+BS223)*Percapita/30*FS$4,IF(BQ221+BQ222+BQ223+BR221+BR222+BR223+BS221+BS222+BS223+BT221+BT222+BT223&gt;=16,Fixo/30*FS$4+(BQ221+BQ222+BQ223+BR221+BR222+BR223+BS221+BS222+BS223+BT221+BT222-16)*Percapita/30*FS$4))))))</f>
        <v>0</v>
      </c>
      <c r="FT221" s="177">
        <f>IF(C221=4,SUM(BU221+BU222+BU223+BW221+BW222+BW223)*Percapita/30*FT$4+(BV221+BV222+BV223+BX221+BX222+BX223)*Cadeirante/30*FT$4,IF(C221=3,IF(BU224+BW224=10,Fixo/30*FT$4+(BU221+BU222+BU223+BW221+BW222+BW223)*Percapita/30*FT$4+(BV224+BX224)*Cadeirante/30*FT$4,IF(BU224+BW224&lt;=9,(BU224+BW224)*Crechee/30*FT$4)+(BV224+BX224)*Cadeirante/30*FT$4+(BU221+BU222+BU223+BW221+BW222+BW223)*Percapita/30*FT$4)+IF(BU224+BW224&gt;=11,Fixo/30*FT$4+(BU224+BW224-10)*Crechee/30*FT$4,0),IF(C221=2,IF(BV221+BV222+BV223+BV224+BX221+BX222+BX223+BX224=1,Cadeirante/30*FT$4,IF(BV221+BV222+BV223+BV224+BX221+BX222+BX223+BX224=2,Fixo/30*FT$4,IF(BV221+BV222+BV223+BV224+BX221+BX222+BX223+BX224&gt;2,Fixo/30*FT$4+(BV221+BV222+BV223+BV224+BX221+BX222+BX223+BX224-2)*Cadeirante/30*FT$4)))+(BU221+BU222+BU223+BW221+BW222+BW223)*Percapita/30*FT$4+(BU224+BW224)*Crechee/30*FT$4,IF(C221=1,IF(BU221+BU222+BU223+BV221+BV222+BV223+BW221+BW222+BW223+BX221+BX222+BX223&lt;=15,(BU221+BU222+BU223+BW221+BW222+BW223)*Percapita/30*FT$4,IF(BU221+BU222+BU223+BV221+BV222+BV223+BW221+BW222+BW223+BX221+BX222+BX223&gt;=16,Fixo/30*FT$4+(BU221+BU222+BU223+BV221+BV222+BV223+BW221+BW222+BW223+BX221+BX222-16)*Percapita/30*FT$4))))))</f>
        <v>0</v>
      </c>
      <c r="FU221" s="177">
        <f>IF(C221=4,SUM(BY221+BY222+BY223+CA221+CA222+CA223)*Percapita/30*FU$4+(BZ221+BZ222+BZ223+CB221+CB222+CB223)*Cadeirante/30*FU$4,IF(C221=3,IF(BY224+CA224=10,Fixo/30*FU$4+(BY221+BY222+BY223+CA221+CA222+CA223)*Percapita/30*FU$4+(BZ224+CB224)*Cadeirante/30*FU$4,IF(BY224+CA224&lt;=9,(BY224+CA224)*Crechee/30*FU$4)+(BZ224+CB224)*Cadeirante/30*FU$4+(BY221+BY222+BY223+CA221+CA222+CA223)*Percapita/30*FU$4)+IF(BY224+CA224&gt;=11,Fixo/30*FU$4+(BY224+CA224-10)*Crechee/30*FU$4,0),IF(C221=2,IF(BZ221+BZ222+BZ223+BZ224+CB221+CB222+CB223+CB224=1,Cadeirante/30*FU$4,IF(BZ221+BZ222+BZ223+BZ224+CB221+CB222+CB223+CB224=2,Fixo/30*FU$4,IF(BZ221+BZ222+BZ223+BZ224+CB221+CB222+CB223+CB224&gt;2,Fixo/30*FU$4+(BZ221+BZ222+BZ223+BZ224+CB221+CB222+CB223+CB224-2)*Cadeirante/30*FU$4)))+(BY221+BY222+BY223+CA221+CA222+CA223)*Percapita/30*FU$4+(BY224+CA224)*Crechee/30*FU$4,IF(C221=1,IF(BY221+BY222+BY223+BZ221+BZ222+BZ223+CA221+CA222+CA223+CB221+CB222+CB223&lt;=15,(BY221+BY222+BY223+CA221+CA222+CA223)*Percapita/30*FU$4,IF(BY221+BY222+BY223+BZ221+BZ222+BZ223+CA221+CA222+CA223+CB221+CB222+CB223&gt;=16,Fixo/30*FU$4+(BY221+BY222+BY223+BZ221+BZ222+BZ223+CA221+CA222+CA223+CB221+CB222-16)*Percapita/30*FU$4))))))</f>
        <v>0</v>
      </c>
      <c r="FV221" s="177">
        <f>IF(C221=4,SUM(CC221+CC222+CC223+CE221+CE222+CE223)*Percapita/30*FV$4+(CD221+CD222+CD223+CF221+CF222+CF223)*Cadeirante/30*FV$4,IF(C221=3,IF(CC224+CE224=10,Fixo/30*FV$4+(CC221+CC222+CC223+CE221+CE222+CE223)*Percapita/30*FV$4+(CD224+CF224)*Cadeirante/30*FV$4,IF(CC224+CE224&lt;=9,(CC224+CE224)*Crechee/30*FV$4)+(CD224+CF224)*Cadeirante/30*FV$4+(CC221+CC222+CC223+CE221+CE222+CE223)*Percapita/30*FV$4)+IF(CC224+CE224&gt;=11,Fixo/30*FV$4+(CC224+CE224-10)*Crechee/30*FV$4,0),IF(C221=2,IF(CD221+CD222+CD223+CD224+CF221+CF222+CF223+CF224=1,Cadeirante/30*FV$4,IF(CD221+CD222+CD223+CD224+CF221+CF222+CF223+CF224=2,Fixo/30*FV$4,IF(CD221+CD222+CD223+CD224+CF221+CF222+CF223+CF224&gt;2,Fixo/30*FV$4+(CD221+CD222+CD223+CD224+CF221+CF222+CF223+CF224-2)*Cadeirante/30*FV$4)))+(CC221+CC222+CC223+CE221+CE222+CE223)*Percapita/30*FV$4+(CC224+CE224)*Crechee/30*FV$4,IF(C221=1,IF(CC221+CC222+CC223+CD221+CD222+CD223+CE221+CE222+CE223+CF221+CF222+CF223&lt;=15,(CC221+CC222+CC223+CE221+CE222+CE223)*Percapita/30*FV$4,IF(CC221+CC222+CC223+CD221+CD222+CD223+CE221+CE222+CE223+CF221+CF222+CF223&gt;=16,Fixo/30*FV$4+(CC221+CC222+CC223+CD221+CD222+CD223+CE221+CE222+CE223+CF221+CF222-16)*Percapita/30*FV$4))))))</f>
        <v>0</v>
      </c>
      <c r="FW221" s="177">
        <f>IF(C221=4,SUM(CG221+CG222+CG223+CI221+CI222+CI223)*Percapita/30*FW$4+(CH221+CH222+CH223+CJ221+CJ222+CJ223)*Cadeirante/30*FW$4,IF(C221=3,IF(CG224+CI224=10,Fixo/30*FW$4+(CG221+CG222+CG223+CI221+CI222+CI223)*Percapita/30*FW$4+(CH224+CJ224)*Cadeirante/30*FW$4,IF(CG224+CI224&lt;=9,(CG224+CI224)*Crechee/30*FW$4)+(CH224+CJ224)*Cadeirante/30*FW$4+(CG221+CG222+CG223+CI221+CI222+CI223)*Percapita/30*FW$4)+IF(CG224+CI224&gt;=11,Fixo/30*FW$4+(CG224+CI224-10)*Crechee/30*FW$4,0),IF(C221=2,IF(CH221+CH222+CH223+CH224+CJ221+CJ222+CJ223+CJ224=1,Cadeirante/30*FW$4,IF(CH221+CH222+CH223+CH224+CJ221+CJ222+CJ223+CJ224=2,Fixo/30*FW$4,IF(CH221+CH222+CH223+CH224+CJ221+CJ222+CJ223+CJ224&gt;2,Fixo/30*FW$4+(CH221+CH222+CH223+CH224+CJ221+CJ222+CJ223+CJ224-2)*Cadeirante/30*FW$4)))+(CG221+CG222+CG223+CI221+CI222+CI223)*Percapita/30*FW$4+(CG224+CI224)*Crechee/30*FW$4,IF(C221=1,IF(CG221+CG222+CG223+CH221+CH222+CH223+CI221+CI222+CI223+CJ221+CJ222+CJ223&lt;=15,(CG221+CG222+CG223+CI221+CI222+CI223)*Percapita/30*FW$4,IF(CG221+CG222+CG223+CH221+CH222+CH223+CI221+CI222+CI223+CJ221+CJ222+CJ223&gt;=16,Fixo/30*FW$4+(CG221+CG222+CG223+CH221+CH222+CH223+CI221+CI222+CI223+CJ221+CJ222-16)*Percapita/30*FW$4))))))</f>
        <v>0</v>
      </c>
      <c r="FX221" s="177">
        <f>IF(C221=4,SUM(CK221+CK222+CK223+CM221+CM222+CM223)*Percapita/30*FX$4+(CL221+CL222+CL223+CN221+CN222+CN223)*Cadeirante/30*FX$4,IF(C221=3,IF(CK224+CM224=10,Fixo/30*FX$4+(CK221+CK222+CK223+CM221+CM222+CM223)*Percapita/30*FX$4+(CL224+CN224)*Cadeirante/30*FX$4,IF(CK224+CM224&lt;=9,(CK224+CM224)*Crechee/30*FX$4)+(CL224+CN224)*Cadeirante/30*FX$4+(CK221+CK222+CK223+CM221+CM222+CM223)*Percapita/30*FX$4)+IF(CK224+CM224&gt;=11,Fixo/30*FX$4+(CK224+CM224-10)*Crechee/30*FX$4,0),IF(C221=2,IF(CL221+CL222+CL223+CL224+CN221+CN222+CN223+CN224=1,Cadeirante/30*FX$4,IF(CL221+CL222+CL223+CL224+CN221+CN222+CN223+CN224=2,Fixo/30*FX$4,IF(CL221+CL222+CL223+CL224+CN221+CN222+CN223+CN224&gt;2,Fixo/30*FX$4+(CL221+CL222+CL223+CL224+CN221+CN222+CN223+CN224-2)*Cadeirante/30*FX$4)))+(CK221+CK222+CK223+CM221+CM222+CM223)*Percapita/30*FX$4+(CK224+CM224)*Crechee/30*FX$4,IF(C221=1,IF(CK221+CK222+CK223+CL221+CL222+CL223+CM221+CM222+CM223+CN221+CN222+CN223&lt;=15,(CK221+CK222+CK223+CM221+CM222+CM223)*Percapita/30*FX$4,IF(CK221+CK222+CK223+CL221+CL222+CL223+CM221+CM222+CM223+CN221+CN222+CN223&gt;=16,Fixo/30*FX$4+(CK221+CK222+CK223+CL221+CL222+CL223+CM221+CM222+CM223+CN221+CN222-16)*Percapita/30*FX$4))))))</f>
        <v>0</v>
      </c>
      <c r="FY221" s="177">
        <f>IF(C221=4,SUM(CO221+CO222+CO223+CQ221+CQ222+CQ223)*Percapita/30*FY$4+(CP221+CP222+CP223+CR221+CR222+CR223)*Cadeirante/30*FY$4,IF(C221=3,IF(CO224+CQ224=10,Fixo/30*FY$4+(CO221+CO222+CO223+CQ221+CQ222+CQ223)*Percapita/30*FY$4+(CP224+CR224)*Cadeirante/30*FY$4,IF(CO224+CQ224&lt;=9,(CO224+CQ224)*Crechee/30*FY$4)+(CP224+CR224)*Cadeirante/30*FY$4+(CO221+CO222+CO223+CQ221+CQ222+CQ223)*Percapita/30*FY$4)+IF(CO224+CQ224&gt;=11,Fixo/30*FY$4+(CO224+CQ224-10)*Crechee/30*FY$4,0),IF(C221=2,IF(CP221+CP222+CP223+CP224+CR221+CR222+CR223+CR224=1,Cadeirante/30*FY$4,IF(CP221+CP222+CP223+CP224+CR221+CR222+CR223+CR224=2,Fixo/30*FY$4,IF(CP221+CP222+CP223+CP224+CR221+CR222+CR223+CR224&gt;2,Fixo/30*FY$4+(CP221+CP222+CP223+CP224+CR221+CR222+CR223+CR224-2)*Cadeirante/30*FY$4)))+(CO221+CO222+CO223+CQ221+CQ222+CQ223)*Percapita/30*FY$4+(CO224+CQ224)*Crechee/30*FY$4,IF(C221=1,IF(CO221+CO222+CO223+CP221+CP222+CP223+CQ221+CQ222+CQ223+CR221+CR222+CR223&lt;=15,(CO221+CO222+CO223+CQ221+CQ222+CQ223)*Percapita/30*FY$4,IF(CO221+CO222+CO223+CP221+CP222+CP223+CQ221+CQ222+CQ223+CR221+CR222+CR223&gt;=16,Fixo/30*FY$4+(CO221+CO222+CO223+CP221+CP222+CP223+CQ221+CQ222+CQ223+CR221+CR222-16)*Percapita/30*FY$4))))))</f>
        <v>0</v>
      </c>
      <c r="FZ221" s="177">
        <f>IF(C221=4,SUM(CS221+CS222+CS223+CU221+CU222+CU223)*Percapita/30*FZ$4+(CT221+CT222+CT223+CV221+CV222+CV223)*Cadeirante/30*FZ$4,IF(C221=3,IF(CS224+CU224=10,Fixo/30*FZ$4+(CS221+CS222+CS223+CU221+CU222+CU223)*Percapita/30*FZ$4+(CT224+CV224)*Cadeirante/30*FZ$4,IF(CS224+CU224&lt;=9,(CS224+CU224)*Crechee/30*FZ$4)+(CT224+CV224)*Cadeirante/30*FZ$4+(CS221+CS222+CS223+CU221+CU222+CU223)*Percapita/30*FZ$4)+IF(CS224+CU224&gt;=11,Fixo/30*FZ$4+(CS224+CU224-10)*Crechee/30*FZ$4,0),IF(C221=2,IF(CT221+CT222+CT223+CT224+CV221+CV222+CV223+CV224=1,Cadeirante/30*FZ$4,IF(CT221+CT222+CT223+CT224+CV221+CV222+CV223+CV224=2,Fixo/30*FZ$4,IF(CT221+CT222+CT223+CT224+CV221+CV222+CV223+CV224&gt;2,Fixo/30*FZ$4+(CT221+CT222+CT223+CT224+CV221+CV222+CV223+CV224-2)*Cadeirante/30*FZ$4)))+(CS221+CS222+CS223+CU221+CU222+CU223)*Percapita/30*FZ$4+(CS224+CU224)*Crechee/30*FZ$4,IF(C221=1,IF(CS221+CS222+CS223+CT221+CT222+CT223+CU221+CU222+CU223+CV221+CV222+CV223&lt;=15,(CS221+CS222+CS223+CU221+CU222+CU223)*Percapita/30*FZ$4,IF(CS221+CS222+CS223+CT221+CT222+CT223+CU221+CU222+CU223+CV221+CV222+CV223&gt;=16,Fixo/30*FZ$4+(CS221+CS222+CS223+CT221+CT222+CT223+CU221+CU222+CU223+CV221+CV222-16)*Percapita/30*FZ$4))))))</f>
        <v>0</v>
      </c>
      <c r="GA221" s="177">
        <f>IF(C221=4,SUM(CW221+CW222+CW223+CY221+CY222+CY223)*Percapita/30*GA$4+(CX221+CX222+CX223+CZ221+CZ222+CZ223)*Cadeirante/30*GA$4,IF(C221=3,IF(CW224+CY224=10,Fixo/30*GA$4+(CW221+CW222+CW223+CY221+CY222+CY223)*Percapita/30*GA$4+(CX224+CZ224)*Cadeirante/30*GA$4,IF(CW224+CY224&lt;=9,(CW224+CY224)*Crechee/30*GA$4)+(CX224+CZ224)*Cadeirante/30*GA$4+(CW221+CW222+CW223+CY221+CY222+CY223)*Percapita/30*GA$4)+IF(CW224+CY224&gt;=11,Fixo/30*GA$4+(CW224+CY224-10)*Crechee/30*GA$4,0),IF(C221=2,IF(CX221+CX222+CX223+CX224+CZ221+CZ222+CZ223+CZ224=1,Cadeirante/30*GA$4,IF(CX221+CX222+CX223+CX224+CZ221+CZ222+CZ223+CZ224=2,Fixo/30*GA$4,IF(CX221+CX222+CX223+CX224+CZ221+CZ222+CZ223+CZ224&gt;2,Fixo/30*GA$4+(CX221+CX222+CX223+CX224+CZ221+CZ222+CZ223+CZ224-2)*Cadeirante/30*GA$4)))+(CW221+CW222+CW223+CY221+CY222+CY223)*Percapita/30*GA$4+(CW224+CY224)*Crechee/30*GA$4,IF(C221=1,IF(CW221+CW222+CW223+CX221+CX222+CX223+CY221+CY222+CY223+CZ221+CZ222+CZ223&lt;=15,(CW221+CW222+CW223+CY221+CY222+CY223)*Percapita/30*GA$4,IF(CW221+CW222+CW223+CX221+CX222+CX223+CY221+CY222+CY223+CZ221+CZ222+CZ223&gt;=16,Fixo/30*GA$4+(CW221+CW222+CW223+CX221+CX222+CX223+CY221+CY222+CY223+CZ221+CZ222-16)*Percapita/30*GA$4))))))</f>
        <v>0</v>
      </c>
      <c r="GB221" s="177">
        <f>IF(C221=4,SUM(DA221+DA222+DA223+DC221+DC222+DC223)*Percapita/30*GB$4+(DB221+DB222+DB223+DD221+DD222+DD223)*Cadeirante/30*GB$4,IF(C221=3,IF(DA224+DC224=10,Fixo/30*GB$4+(DA221+DA222+DA223+DC221+DC222+DC223)*Percapita/30*GB$4+(DB224+DD224)*Cadeirante/30*GB$4,IF(DA224+DC224&lt;=9,(DA224+DC224)*Crechee/30*GB$4)+(DB224+DD224)*Cadeirante/30*GB$4+(DA221+DA222+DA223+DC221+DC222+DC223)*Percapita/30*GB$4)+IF(DA224+DC224&gt;=11,Fixo/30*GB$4+(DA224+DC224-10)*Crechee/30*GB$4,0),IF(C221=2,IF(DB221+DB222+DB223+DB224+DD221+DD222+DD223+DD224=1,Cadeirante/30*GB$4,IF(DB221+DB222+DB223+DB224+DD221+DD222+DD223+DD224=2,Fixo/30*GB$4,IF(DB221+DB222+DB223+DB224+DD221+DD222+DD223+DD224&gt;2,Fixo/30*GB$4+(DB221+DB222+DB223+DB224+DD221+DD222+DD223+DD224-2)*Cadeirante/30*GB$4)))+(DA221+DA222+DA223+DC221+DC222+DC223)*Percapita/30*GB$4+(DA224+DC224)*Crechee/30*GB$4,IF(C221=1,IF(DA221+DA222+DA223+DB221+DB222+DB223+DC221+DC222+DC223+DD221+DD222+DD223&lt;=15,(DA221+DA222+DA223+DC221+DC222+DC223)*Percapita/30*GB$4,IF(DA221+DA222+DA223+DB221+DB222+DB223+DC221+DC222+DC223+DD221+DD222+DD223&gt;=16,Fixo/30*GB$4+(DA221+DA222+DA223+DB221+DB222+DB223+DC221+DC222+DC223+DD221+DD222-16)*Percapita/30*GB$4))))))</f>
        <v>0</v>
      </c>
      <c r="GC221" s="177">
        <f>IF(C221=4,SUM(DE221+DE222+DE223+DG221+DG222+DG223)*Percapita/30*GC$4+(DF221+DF222+DF223+DH221+DH222+DH223)*Cadeirante/30*GC$4,IF(C221=3,IF(DE224+DG224=10,Fixo/30*GC$4+(DE221+DE222+DE223+DG221+DG222+DG223)*Percapita/30*GC$4+(DF224+DH224)*Cadeirante/30*GC$4,IF(DE224+DG224&lt;=9,(DE224+DG224)*Crechee/30*GC$4)+(DF224+DH224)*Cadeirante/30*GC$4+(DE221+DE222+DE223+DG221+DG222+DG223)*Percapita/30*GC$4)+IF(DE224+DG224&gt;=11,Fixo/30*GC$4+(DE224+DG224-10)*Crechee/30*GC$4,0),IF(C221=2,IF(DF221+DF222+DF223+DF224+DH221+DH222+DH223+DH224=1,Cadeirante/30*GC$4,IF(DF221+DF222+DF223+DF224+DH221+DH222+DH223+DH224=2,Fixo/30*GC$4,IF(DF221+DF222+DF223+DF224+DH221+DH222+DH223+DH224&gt;2,Fixo/30*GC$4+(DF221+DF222+DF223+DF224+DH221+DH222+DH223+DH224-2)*Cadeirante/30*GC$4)))+(DE221+DE222+DE223+DG221+DG222+DG223)*Percapita/30*GC$4+(DE224+DG224)*Crechee/30*GC$4,IF(C221=1,IF(DE221+DE222+DE223+DF221+DF222+DF223+DG221+DG222+DG223+DH221+DH222+DH223&lt;=15,(DE221+DE222+DE223+DG221+DG222+DG223)*Percapita/30*GC$4,IF(DE221+DE222+DE223+DF221+DF222+DF223+DG221+DG222+DG223+DH221+DH222+DH223&gt;=16,Fixo/30*GC$4+(DE221+DE222+DE223+DF221+DF222+DF223+DG221+DG222+DG223+DH221+DH222-16)*Percapita/30*GC$4))))))</f>
        <v>0</v>
      </c>
      <c r="GD221" s="177">
        <f>IF(C221=4,SUM(DI221+DI222+DI223+DK221+DK222+DK223)*Percapita/30*GD$4+(DJ221+DJ222+DJ223+DL221+DL222+DL223)*Cadeirante/30*GD$4,IF(C221=3,IF(DI224+DK224=10,Fixo/30*GD$4+(DI221+DI222+DI223+DK221+DK222+DK223)*Percapita/30*GD$4+(DJ224+DL224)*Cadeirante/30*GD$4,IF(DI224+DK224&lt;=9,(DI224+DK224)*Crechee/30*GD$4)+(DJ224+DL224)*Cadeirante/30*GD$4+(DI221+DI222+DI223+DK221+DK222+DK223)*Percapita/30*GD$4)+IF(DI224+DK224&gt;=11,Fixo/30*GD$4+(DI224+DK224-10)*Crechee/30*GD$4,0),IF(C221=2,IF(DJ221+DJ222+DJ223+DJ224+DL221+DL222+DL223+DL224=1,Cadeirante/30*GD$4,IF(DJ221+DJ222+DJ223+DJ224+DL221+DL222+DL223+DL224=2,Fixo/30*GD$4,IF(DJ221+DJ222+DJ223+DJ224+DL221+DL222+DL223+DL224&gt;2,Fixo/30*GD$4+(DJ221+DJ222+DJ223+DJ224+DL221+DL222+DL223+DL224-2)*Cadeirante/30*GD$4)))+(DI221+DI222+DI223+DK221+DK222+DK223)*Percapita/30*GD$4+(DI224+DK224)*Crechee/30*GD$4,IF(C221=1,IF(DI221+DI222+DI223+DJ221+DJ222+DJ223+DK221+DK222+DK223+DL221+DL222+DL223&lt;=15,(DI221+DI222+DI223+DK221+DK222+DK223)*Percapita/30*GD$4,IF(DI221+DI222+DI223+DJ221+DJ222+DJ223+DK221+DK222+DK223+DL221+DL222+DL223&gt;=16,Fixo/30*GD$4+(DI221+DI222+DI223+DJ221+DJ222+DJ223+DK221+DK222+DK223+DL221+DL222-16)*Percapita/30*GD$4))))))</f>
        <v>0</v>
      </c>
      <c r="GE221" s="177">
        <f>IF(C221=4,SUM(DM221+DM222+DM223+DO221+DO222+DO223)*Percapita/30*GE$4+(DN221+DN222+DN223+DP221+DP222+DP223)*Cadeirante/30*GE$4,IF(C221=3,IF(DM224+DO224=10,Fixo/30*GE$4+(DM221+DM222+DM223+DO221+DO222+DO223)*Percapita/30*GE$4+(DN224+DP224)*Cadeirante/30*GE$4,IF(DM224+DO224&lt;=9,(DM224+DO224)*Crechee/30*GE$4)+(DN224+DP224)*Cadeirante/30*GE$4+(DM221+DM222+DM223+DO221+DO222+DO223)*Percapita/30*GE$4)+IF(DM224+DO224&gt;=11,Fixo/30*GE$4+(DM224+DO224-10)*Crechee/30*GE$4,0),IF(C221=2,IF(DN221+DN222+DN223+DN224+DP221+DP222+DP223+DP224=1,Cadeirante/30*GE$4,IF(DN221+DN222+DN223+DN224+DP221+DP222+DP223+DP224=2,Fixo/30*GE$4,IF(DN221+DN222+DN223+DN224+DP221+DP222+DP223+DP224&gt;2,Fixo/30*GE$4+(DN221+DN222+DN223+DN224+DP221+DP222+DP223+DP224-2)*Cadeirante/30*GE$4)))+(DM221+DM222+DM223+DO221+DO222+DO223)*Percapita/30*GE$4+(DM224+DO224)*Crechee/30*GE$4,IF(C221=1,IF(DM221+DM222+DM223+DN221+DN222+DN223+DO221+DO222+DO223+DP221+DP222+DP223&lt;=15,(DM221+DM222+DM223+DO221+DO222+DO223)*Percapita/30*GE$4,IF(DM221+DM222+DM223+DN221+DN222+DN223+DO221+DO222+DO223+DP221+DP222+DP223&gt;=16,Fixo/30*GE$4+(DM221+DM222+DM223+DN221+DN222+DN223+DO221+DO222+DO223+DP221+DP222-16)*Percapita/30*GE$4))))))</f>
        <v>0</v>
      </c>
      <c r="GF221" s="177">
        <f>IF(C221=4,SUM(DQ221+DQ222+DQ223+DS221+DS222+DS223)*Percapita/30*GF$4+(DR221+DR222+DR223+DT221+DT222+DT223)*Cadeirante/30*GF$4,IF(C221=3,IF(DQ224+DS224=10,Fixo/30*GF$4+(DQ221+DQ222+DQ223+DS221+DS222+DS223)*Percapita/30*GF$4+(DR224+DT224)*Cadeirante/30*GF$4,IF(DQ224+DS224&lt;=9,(DQ224+DS224)*Crechee/30*GF$4)+(DR224+DT224)*Cadeirante/30*GF$4+(DQ221+DQ222+DQ223+DS221+DS222+DS223)*Percapita/30*GF$4)+IF(DQ224+DS224&gt;=11,Fixo/30*GF$4+(DQ224+DS224-10)*Crechee/30*GF$4,0),IF(C221=2,IF(DR221+DR222+DR223+DR224+DT221+DT222+DT223+DT224=1,Cadeirante/30*GF$4,IF(DR221+DR222+DR223+DR224+DT221+DT222+DT223+DT224=2,Fixo/30*GF$4,IF(DR221+DR222+DR223+DR224+DT221+DT222+DT223+DT224&gt;2,Fixo/30*GF$4+(DR221+DR222+DR223+DR224+DT221+DT222+DT223+DT224-2)*Cadeirante/30*GF$4)))+(DQ221+DQ222+DQ223+DS221+DS222+DS223)*Percapita/30*GF$4+(DQ224+DS224)*Crechee/30*GF$4,IF(C221=1,IF(DQ221+DQ222+DQ223+DR221+DR222+DR223+DS221+DS222+DS223+DT221+DT222+DT223&lt;=15,(DQ221+DQ222+DQ223+DS221+DS222+DS223)*Percapita/30*GF$4,IF(DQ221+DQ222+DQ223+DR221+DR222+DR223+DS221+DS222+DS223+DT221+DT222+DT223&gt;=16,Fixo/30*GF$4+(DQ221+DQ222+DQ223+DR221+DR222+DR223+DS221+DS222+DS223+DT221+DT222-16)*Percapita/30*GF$4))))))</f>
        <v>0</v>
      </c>
      <c r="GG221" s="177">
        <f>IF(C221=4,SUM(DU221+DU222+DU223+DW221+DW222+DW223)*Percapita/30*GG$4+(DV221+DV222+DV223+DX221+DX222+DX223)*Cadeirante/30*GG$4,IF(C221=3,IF(DU224+DW224=10,Fixo/30*GG$4+(DU221+DU222+DU223+DW221+DW222+DW223)*Percapita/30*GG$4+(DV224+DX224)*Cadeirante/30*GG$4,IF(DU224+DW224&lt;=9,(DU224+DW224)*Crechee/30*GG$4)+(DV224+DX224)*Cadeirante/30*GG$4+(DU221+DU222+DU223+DW221+DW222+DW223)*Percapita/30*GG$4)+IF(DU224+DW224&gt;=11,Fixo/30*GG$4+(DU224+DW224-10)*Crechee/30*GG$4,0),IF(C221=2,IF(DV221+DV222+DV223+DV224+DX221+DX222+DX223+DX224=1,Cadeirante/30*GG$4,IF(DV221+DV222+DV223+DV224+DX221+DX222+DX223+DX224=2,Fixo/30*GG$4,IF(DV221+DV222+DV223+DV224+DX221+DX222+DX223+DX224&gt;2,Fixo/30*GG$4+(DV221+DV222+DV223+DV224+DX221+DX222+DX223+DX224-2)*Cadeirante/30*GG$4)))+(DU221+DU222+DU223+DW221+DW222+DW223)*Percapita/30*GG$4+(DU224+DW224)*Crechee/30*GG$4,IF(C221=1,IF(DU221+DU222+DU223+DV221+DV222+DV223+DW221+DW222+DW223+DX221+DX222+DX223&lt;=15,(DU221+DU222+DU223+DW221+DW222+DW223)*Percapita/30*GG$4,IF(DU221+DU222+DU223+DV221+DV222+DV223+DW221+DW222+DW223+DX221+DX222+DX223&gt;=16,Fixo/30*GG$4+(DU221+DU222+DU223+DV221+DV222+DV223+DW221+DW222+DW223+DX221+DX222-16)*Percapita/30*GG$4))))))</f>
        <v>0</v>
      </c>
      <c r="GH221" s="177">
        <f>IF(C221=4,SUM(DY221+DY222+DY223+EA221+EA222+EA223)*Percapita/30*GH$4+(DZ221+DZ222+DZ223+EB221+EB222+EB223)*Cadeirante/30*GH$4,IF(C221=3,IF(DY224+EA224=10,Fixo/30*GH$4+(DY221+DY222+DY223+EA221+EA222+EA223)*Percapita/30*GH$4+(DZ224+EB224)*Cadeirante/30*GH$4,IF(DY224+EA224&lt;=9,(DY224+EA224)*Crechee/30*GH$4)+(DZ224+EB224)*Cadeirante/30*GH$4+(DY221+DY222+DY223+EA221+EA222+EA223)*Percapita/30*GH$4)+IF(DY224+EA224&gt;=11,Fixo/30*GH$4+(DY224+EA224-10)*Crechee/30*GH$4,0),IF(C221=2,IF(DZ221+DZ222+DZ223+DZ224+EB221+EB222+EB223+EB224=1,Cadeirante/30*GH$4,IF(DZ221+DZ222+DZ223+DZ224+EB221+EB222+EB223+EB224=2,Fixo/30*GH$4,IF(DZ221+DZ222+DZ223+DZ224+EB221+EB222+EB223+EB224&gt;2,Fixo/30*GH$4+(DZ221+DZ222+DZ223+DZ224+EB221+EB222+EB223+EB224-2)*Cadeirante/30*GH$4)))+(DY221+DY222+DY223+EA221+EA222+EA223)*Percapita/30*GH$4+(DY224+EA224)*Crechee/30*GH$4,IF(C221=1,IF(DY221+DY222+DY223+DZ221+DZ222+DZ223+EA221+EA222+EA223+EB221+EB222+EB223&lt;=15,(DY221+DY222+DY223+EA221+EA222+EA223)*Percapita/30*GH$4,IF(DY221+DY222+DY223+DZ221+DZ222+DZ223+EA221+EA222+EA223+EB221+EB222+EB223&gt;=16,Fixo/30*GH$4+(DY221+DY222+DY223+DZ221+DZ222+DZ223+EA221+EA222+EA223+EB221+EB222-16)*Percapita/30*GH$4))))))</f>
        <v>0</v>
      </c>
      <c r="GI221" s="177">
        <f>IF(C221=4,SUM(EC221+EC222+EC223+EE221+EE222+EE223)*Percapita/30*GI$4+(ED221+ED222+ED223+EF221+EF222+EF223)*Cadeirante/30*GI$4,IF(C221=3,IF(EC224+EE224=10,Fixo/30*GI$4+(EC221+EC222+EC223+EE221+EE222+EE223)*Percapita/30*GI$4+(ED224+EF224)*Cadeirante/30*GI$4,IF(EC224+EE224&lt;=9,(EC224+EE224)*Crechee/30*GI$4)+(ED224+EF224)*Cadeirante/30*GI$4+(EC221+EC222+EC223+EE221+EE222+EE223)*Percapita/30*GI$4)+IF(EC224+EE224&gt;=11,Fixo/30*GI$4+(EC224+EE224-10)*Crechee/30*GI$4,0),IF(C221=2,IF(ED221+ED222+ED223+ED224+EF221+EF222+EF223+EF224=1,Cadeirante/30*GI$4,IF(ED221+ED222+ED223+ED224+EF221+EF222+EF223+EF224=2,Fixo/30*GI$4,IF(ED221+ED222+ED223+ED224+EF221+EF222+EF223+EF224&gt;2,Fixo/30*GI$4+(ED221+ED222+ED223+ED224+EF221+EF222+EF223+EF224-2)*Cadeirante/30*GI$4)))+(EC221+EC222+EC223+EE221+EE222+EE223)*Percapita/30*GI$4+(EC224+EE224)*Crechee/30*GI$4,IF(C221=1,IF(EC221+EC222+EC223+ED221+ED222+ED223+EE221+EE222+EE223+EF221+EF222+EF223&lt;=15,(EC221+EC222+EC223+EE221+EE222+EE223)*Percapita/30*GI$4,IF(EC221+EC222+EC223+ED221+ED222+ED223+EE221+EE222+EE223+EF221+EF222+EF223&gt;=16,Fixo/30*GI$4+(EC221+EC222+EC223+ED221+ED222+ED223+EE221+EE222+EE223+EF221+EF222-16)*Percapita/30*GI$4))))))</f>
        <v>0</v>
      </c>
      <c r="GJ221" s="177">
        <f>IF(C221=4,SUM(EG221+EG222+EG223+EI221+EI222+EI223)*Percapita/30*GJ$4+(EH221+EH222+EH223+EJ221+EJ222+EJ223)*Cadeirante/30*GJ$4,IF(C221=3,IF(EG224+EI224=10,Fixo/30*GJ$4+(EG221+EG222+EG223+EI221+EI222+EI223)*Percapita/30*GJ$4+(EH224+EJ224)*Cadeirante/30*GJ$4,IF(EG224+EI224&lt;=9,(EG224+EI224)*Crechee/30*GJ$4)+(EH224+EJ224)*Cadeirante/30*GJ$4+(EG221+EG222+EG223+EI221+EI222+EI223)*Percapita/30*GJ$4)+IF(EG224+EI224&gt;=11,Fixo/30*GJ$4+(EG224+EI224-10)*Crechee/30*GJ$4,0),IF(C221=2,IF(EH221+EH222+EH223+EH224+EJ221+EJ222+EJ223+EJ224=1,Cadeirante/30*GJ$4,IF(EH221+EH222+EH223+EH224+EJ221+EJ222+EJ223+EJ224=2,Fixo/30*GJ$4,IF(EH221+EH222+EH223+EH224+EJ221+EJ222+EJ223+EJ224&gt;2,Fixo/30*GJ$4+(EH221+EH222+EH223+EH224+EJ221+EJ222+EJ223+EJ224-2)*Cadeirante/30*GJ$4)))+(EG221+EG222+EG223+EI221+EI222+EI223)*Percapita/30*GJ$4+(EG224+EI224)*Crechee/30*GJ$4,IF(C221=1,IF(EG221+EG222+EG223+EH221+EH222+EH223+EI221+EI222+EI223+EJ221+EJ222+EJ223&lt;=15,(EG221+EG222+EG223+EI221+EI222+EI223)*Percapita/30*GJ$4,IF(EG221+EG222+EG223+EH221+EH222+EH223+EI221+EI222+EI223+EJ221+EJ222+EJ223&gt;=16,Fixo/30*GJ$4+(EG221+EG222+EG223+EH221+EH222+EH223+EI221+EI222+EI223+EJ221+EJ222-16)*Percapita/30*GJ$4))))))</f>
        <v>0</v>
      </c>
      <c r="GK221" s="178"/>
      <c r="GL221" s="103">
        <f t="shared" si="248"/>
        <v>0</v>
      </c>
      <c r="GM221" s="124"/>
      <c r="GN221" s="104">
        <f>SUMIF(V221:V224,"&lt;0")*Cadeirante/30*GN$4+SUMIF(X221:X224,"&lt;0")*Cadeirante/30*GN$4</f>
        <v>0</v>
      </c>
      <c r="GO221" s="104">
        <f>SUMIF(Z221:Z224,"&lt;0")*Cadeirante/30*GO$4+SUMIF(AB221:AB224,"&lt;0")*Cadeirante/30*GO$4</f>
        <v>0</v>
      </c>
      <c r="GP221" s="104">
        <f>SUMIF(AD221:AD224,"&lt;0")*Cadeirante/30*GP$4+SUMIF(AF221:AF224,"&lt;0")*Cadeirante/30*GP$4</f>
        <v>0</v>
      </c>
      <c r="GQ221" s="104">
        <f>SUMIF(AH221:AH224,"&lt;0")*Cadeirante/30*GQ$4+SUMIF(AJ221:AJ224,"&lt;0")*Cadeirante/30*GQ$4</f>
        <v>0</v>
      </c>
      <c r="GR221" s="104">
        <f>SUMIF(AL221:AL224,"&lt;0")*Cadeirante/30*GR$4+SUMIF(AN221:AN224,"&lt;0")*Cadeirante/30*GR$4</f>
        <v>0</v>
      </c>
      <c r="GS221" s="104">
        <f>SUMIF(AP221:AP224,"&lt;0")*Cadeirante/30*GS$4+SUMIF(AR221:AR224,"&lt;0")*Cadeirante/30*GS$4</f>
        <v>0</v>
      </c>
      <c r="GT221" s="104">
        <f>SUMIF(AT221:AT224,"&lt;0")*Cadeirante/30*GT$4+SUMIF(AV221:AV224,"&lt;0")*Cadeirante/30*GT$4</f>
        <v>0</v>
      </c>
      <c r="GU221" s="104">
        <f>SUMIF(AX221:AX224,"&lt;0")*Cadeirante/30*GU$4+SUMIF(AZ221:AZ224,"&lt;0")*Cadeirante/30*GU$4</f>
        <v>0</v>
      </c>
      <c r="GV221" s="104">
        <f>SUMIF(BB221:BB224,"&lt;0")*Cadeirante/30*GV$4+SUMIF(BD221:BD224,"&lt;0")*Cadeirante/30*GV$4</f>
        <v>0</v>
      </c>
      <c r="GW221" s="104">
        <f>SUMIF(BF221:BF224,"&lt;0")*Cadeirante/30*GW$4+SUMIF(BH221:BH224,"&lt;0")*Cadeirante/30*GW$4</f>
        <v>0</v>
      </c>
      <c r="GX221" s="104">
        <f>SUMIF(BJ221:BJ224,"&lt;0")*Cadeirante/30*GX$4+SUMIF(BL221:BL224,"&lt;0")*Cadeirante/30*GX$4</f>
        <v>0</v>
      </c>
      <c r="GY221" s="104">
        <f>SUMIF(BN221:BN224,"&lt;0")*Cadeirante/30*GY$4+SUMIF(BP221:BP224,"&lt;0")*Cadeirante/30*GY$4</f>
        <v>0</v>
      </c>
      <c r="GZ221" s="104">
        <f>SUMIF(BR221:BR224,"&lt;0")*Cadeirante/30*GZ$4+SUMIF(BT221:BT224,"&lt;0")*Cadeirante/30*GZ$4</f>
        <v>0</v>
      </c>
      <c r="HA221" s="104">
        <f>SUMIF(BV221:BV224,"&lt;0")*Cadeirante/30*HA$4+SUMIF(BX221:BX224,"&lt;0")*Cadeirante/30*HA$4</f>
        <v>0</v>
      </c>
      <c r="HB221" s="104">
        <f>SUMIF(BZ221:BZ224,"&lt;0")*Cadeirante/30*HB$4+SUMIF(CB221:CB224,"&lt;0")*Cadeirante/30*HB$4</f>
        <v>0</v>
      </c>
      <c r="HC221" s="104">
        <f>SUMIF(CD221:CD224,"&lt;0")*Cadeirante/30*HC$4+SUMIF(CF221:CF224,"&lt;0")*Cadeirante/30*HC$4</f>
        <v>0</v>
      </c>
      <c r="HD221" s="104">
        <f>SUMIF(CH221:CH224,"&lt;0")*Cadeirante/30*HD$4+SUMIF(CJ221:CJ224,"&lt;0")*Cadeirante/30*HD$4</f>
        <v>0</v>
      </c>
      <c r="HE221" s="104">
        <f>SUMIF(CL221:CL224,"&lt;0")*Cadeirante/30*HE$4+SUMIF(CN221:CN224,"&lt;0")*Cadeirante/30*HE$4</f>
        <v>0</v>
      </c>
      <c r="HF221" s="104">
        <f>SUMIF(CP221:CP224,"&lt;0")*Cadeirante/30*HF$4+SUMIF(CR221:CR224,"&lt;0")*Cadeirante/30*HF$4</f>
        <v>0</v>
      </c>
      <c r="HG221" s="104">
        <f>SUMIF(CT221:CT224,"&lt;0")*Cadeirante/30*HG$4+SUMIF(CV221:CV224,"&lt;0")*Cadeirante/30*HG$4</f>
        <v>0</v>
      </c>
      <c r="HH221" s="104">
        <f>SUMIF(CX221:CX224,"&lt;0")*Cadeirante/30*HH$4+SUMIF(CZ221:CZ224,"&lt;0")*Cadeirante/30*HH$4</f>
        <v>0</v>
      </c>
      <c r="HI221" s="104">
        <f>SUMIF(DB221:DB224,"&lt;0")*Cadeirante/30*HI$4+SUMIF(DD221:DD224,"&lt;0")*Cadeirante/30*HI$4</f>
        <v>0</v>
      </c>
      <c r="HJ221" s="104">
        <f>SUMIF(DF221:DF224,"&lt;0")*Cadeirante/30*HJ$4+SUMIF(DH221:DH224,"&lt;0")*Cadeirante/30*HJ$4</f>
        <v>0</v>
      </c>
      <c r="HK221" s="104">
        <f>SUMIF(DJ221:DJ224,"&lt;0")*Cadeirante/30*HK$4+SUMIF(DL221:DL224,"&lt;0")*Cadeirante/30*HK$4</f>
        <v>0</v>
      </c>
      <c r="HL221" s="104">
        <f>SUMIF(DN221:DN224,"&lt;0")*Cadeirante/30*HL$4+SUMIF(DP221:DP224,"&lt;0")*Cadeirante/30*HL$4</f>
        <v>0</v>
      </c>
      <c r="HM221" s="104">
        <f>SUMIF(DR221:DR224,"&lt;0")*Cadeirante/30*HM$4+SUMIF(DT221:DT224,"&lt;0")*Cadeirante/30*HM$4</f>
        <v>0</v>
      </c>
      <c r="HN221" s="104">
        <f>SUMIF(DV221:DV224,"&lt;0")*Cadeirante/30*HN$4+SUMIF(DX221:DX224,"&lt;0")*Cadeirante/30*HN$4</f>
        <v>0</v>
      </c>
      <c r="HO221" s="104">
        <f>SUMIF(DZ221:DZ224,"&lt;0")*Cadeirante/30*HO$4+SUMIF(EB221:EB224,"&lt;0")*Cadeirante/30*HO$4</f>
        <v>0</v>
      </c>
      <c r="HP221" s="104">
        <f>SUMIF(ED221:ED224,"&lt;0")*Cadeirante/30*HP$4+SUMIF(EF221:EF224,"&lt;0")*Cadeirante/30*HP$4</f>
        <v>0</v>
      </c>
      <c r="HQ221" s="64"/>
      <c r="HR221" s="64"/>
      <c r="HS221" s="64"/>
      <c r="HT221" s="64"/>
      <c r="HU221" s="64"/>
      <c r="HV221" s="64"/>
      <c r="HW221" s="176">
        <v>17629.309999999998</v>
      </c>
      <c r="HX221" s="64"/>
      <c r="HY221" s="280">
        <f>IF(ISTEXT(EM221), VALUE(EM221), EM221)</f>
        <v>0</v>
      </c>
      <c r="HZ221" s="280">
        <f>IF(ISTEXT(EN221), VALUE(EN221), EN221)</f>
        <v>0</v>
      </c>
      <c r="IA221" s="280">
        <f>IF(ISTEXT(EO221), VALUE(EO221), EO221)</f>
        <v>0</v>
      </c>
      <c r="IB221" s="64" t="b">
        <f>HW221=FE221</f>
        <v>0</v>
      </c>
      <c r="IC221" s="64"/>
    </row>
    <row r="222" spans="1:237" s="106" customFormat="1" ht="22.5" customHeight="1" x14ac:dyDescent="0.25">
      <c r="A222" s="368" t="s">
        <v>3367</v>
      </c>
      <c r="B222" s="369" t="s">
        <v>3368</v>
      </c>
      <c r="C222" s="370" t="s">
        <v>3193</v>
      </c>
      <c r="D222" s="371" t="s">
        <v>3369</v>
      </c>
      <c r="E222" s="371" t="s">
        <v>3370</v>
      </c>
      <c r="F222" s="372" t="s">
        <v>3181</v>
      </c>
      <c r="G222" s="372" t="s">
        <v>3182</v>
      </c>
      <c r="H222" s="373" t="s">
        <v>2849</v>
      </c>
      <c r="I222" s="374" t="s">
        <v>2849</v>
      </c>
      <c r="J222" s="421" t="s">
        <v>3183</v>
      </c>
      <c r="K222" s="421" t="s">
        <v>3185</v>
      </c>
      <c r="L222" s="329">
        <f>CONTINUA!BV222</f>
        <v>0</v>
      </c>
      <c r="M222" s="329">
        <f>CONTINUA!BW222</f>
        <v>0</v>
      </c>
      <c r="N222" s="895"/>
      <c r="O222" s="896" t="s">
        <v>3447</v>
      </c>
      <c r="P222" s="897">
        <v>0</v>
      </c>
      <c r="Q222" s="400">
        <v>33</v>
      </c>
      <c r="R222" s="401"/>
      <c r="S222" s="400"/>
      <c r="T222" s="401"/>
      <c r="U222" s="400"/>
      <c r="V222" s="401"/>
      <c r="W222" s="400"/>
      <c r="X222" s="401"/>
      <c r="Y222" s="400"/>
      <c r="Z222" s="401"/>
      <c r="AA222" s="400"/>
      <c r="AB222" s="401"/>
      <c r="AC222" s="400"/>
      <c r="AD222" s="401"/>
      <c r="AE222" s="400"/>
      <c r="AF222" s="401"/>
      <c r="AG222" s="400"/>
      <c r="AH222" s="401"/>
      <c r="AI222" s="400"/>
      <c r="AJ222" s="401"/>
      <c r="AK222" s="400"/>
      <c r="AL222" s="401"/>
      <c r="AM222" s="400"/>
      <c r="AN222" s="401"/>
      <c r="AO222" s="400"/>
      <c r="AP222" s="401"/>
      <c r="AQ222" s="400"/>
      <c r="AR222" s="401"/>
      <c r="AS222" s="400"/>
      <c r="AT222" s="401"/>
      <c r="AU222" s="400"/>
      <c r="AV222" s="401"/>
      <c r="AW222" s="400"/>
      <c r="AX222" s="401"/>
      <c r="AY222" s="400"/>
      <c r="AZ222" s="401"/>
      <c r="BA222" s="400"/>
      <c r="BB222" s="401"/>
      <c r="BC222" s="400"/>
      <c r="BD222" s="401"/>
      <c r="BE222" s="400"/>
      <c r="BF222" s="401"/>
      <c r="BG222" s="400"/>
      <c r="BH222" s="401"/>
      <c r="BI222" s="400"/>
      <c r="BJ222" s="401"/>
      <c r="BK222" s="400"/>
      <c r="BL222" s="401"/>
      <c r="BM222" s="400"/>
      <c r="BN222" s="401"/>
      <c r="BO222" s="400"/>
      <c r="BP222" s="401"/>
      <c r="BQ222" s="400"/>
      <c r="BR222" s="401"/>
      <c r="BS222" s="400"/>
      <c r="BT222" s="401"/>
      <c r="BU222" s="400"/>
      <c r="BV222" s="401"/>
      <c r="BW222" s="400"/>
      <c r="BX222" s="401"/>
      <c r="BY222" s="400"/>
      <c r="BZ222" s="401"/>
      <c r="CA222" s="400"/>
      <c r="CB222" s="401"/>
      <c r="CC222" s="400"/>
      <c r="CD222" s="401"/>
      <c r="CE222" s="400"/>
      <c r="CF222" s="401"/>
      <c r="CG222" s="400"/>
      <c r="CH222" s="401"/>
      <c r="CI222" s="400"/>
      <c r="CJ222" s="401"/>
      <c r="CK222" s="400"/>
      <c r="CL222" s="401"/>
      <c r="CM222" s="400"/>
      <c r="CN222" s="401"/>
      <c r="CO222" s="400"/>
      <c r="CP222" s="401"/>
      <c r="CQ222" s="400"/>
      <c r="CR222" s="401"/>
      <c r="CS222" s="400"/>
      <c r="CT222" s="401"/>
      <c r="CU222" s="400"/>
      <c r="CV222" s="401"/>
      <c r="CW222" s="400"/>
      <c r="CX222" s="401"/>
      <c r="CY222" s="400"/>
      <c r="CZ222" s="401"/>
      <c r="DA222" s="400"/>
      <c r="DB222" s="401"/>
      <c r="DC222" s="400"/>
      <c r="DD222" s="401"/>
      <c r="DE222" s="400"/>
      <c r="DF222" s="401"/>
      <c r="DG222" s="400"/>
      <c r="DH222" s="401"/>
      <c r="DI222" s="400"/>
      <c r="DJ222" s="401"/>
      <c r="DK222" s="400"/>
      <c r="DL222" s="401"/>
      <c r="DM222" s="400"/>
      <c r="DN222" s="401"/>
      <c r="DO222" s="400"/>
      <c r="DP222" s="401"/>
      <c r="DQ222" s="400"/>
      <c r="DR222" s="401"/>
      <c r="DS222" s="400"/>
      <c r="DT222" s="401"/>
      <c r="DU222" s="400"/>
      <c r="DV222" s="401"/>
      <c r="DW222" s="400"/>
      <c r="DX222" s="401"/>
      <c r="DY222" s="400"/>
      <c r="DZ222" s="401"/>
      <c r="EA222" s="400"/>
      <c r="EB222" s="401"/>
      <c r="EC222" s="400"/>
      <c r="ED222" s="401"/>
      <c r="EE222" s="400"/>
      <c r="EF222" s="401"/>
      <c r="EG222" s="400"/>
      <c r="EH222" s="401"/>
      <c r="EI222" s="400"/>
      <c r="EJ222" s="447"/>
      <c r="EK222" s="511"/>
      <c r="EL222" s="514"/>
      <c r="EM222" s="448"/>
      <c r="EN222" s="344"/>
      <c r="EO222" s="345"/>
      <c r="EP222" s="171">
        <f t="shared" si="241"/>
        <v>33</v>
      </c>
      <c r="EQ222" s="171">
        <f t="shared" si="242"/>
        <v>0</v>
      </c>
      <c r="ER222" s="171">
        <f t="shared" si="243"/>
        <v>0</v>
      </c>
      <c r="ES222" s="171">
        <f t="shared" si="244"/>
        <v>0</v>
      </c>
      <c r="ET222" s="171">
        <f t="shared" si="245"/>
        <v>0</v>
      </c>
      <c r="EU222" s="171">
        <f t="shared" si="246"/>
        <v>0</v>
      </c>
      <c r="EV222" s="172">
        <f t="shared" si="247"/>
        <v>33</v>
      </c>
      <c r="EW222" s="173"/>
      <c r="EX222" s="248">
        <f t="shared" si="264"/>
        <v>0</v>
      </c>
      <c r="EY222" s="174">
        <f>(L222*regular)+(M222*Cadeirantee)</f>
        <v>0</v>
      </c>
      <c r="EZ222" s="249">
        <f>SUMIF(FG222:GJ222,"&gt;0")</f>
        <v>0</v>
      </c>
      <c r="FA222" s="249">
        <f>SUMIF(FG222:GJ222,"&lt;0")+SUMIF(GN222:HP222,"&lt;0")</f>
        <v>0</v>
      </c>
      <c r="FB222" s="174">
        <v>0</v>
      </c>
      <c r="FC222" s="126">
        <f>N222*km*'VALORES TABELA'!$B$13</f>
        <v>0</v>
      </c>
      <c r="FD222" s="250">
        <f t="shared" ref="FD222:FD225" si="265">GL222</f>
        <v>0</v>
      </c>
      <c r="FE222" s="105"/>
      <c r="FF222" s="119"/>
      <c r="FG222" s="119"/>
      <c r="FH222" s="119"/>
      <c r="FI222" s="119"/>
      <c r="FJ222" s="119"/>
      <c r="FK222" s="119"/>
      <c r="FL222" s="119"/>
      <c r="FM222" s="119"/>
      <c r="FN222" s="119"/>
      <c r="FO222" s="119"/>
      <c r="FP222" s="119"/>
      <c r="FQ222" s="119"/>
      <c r="FR222" s="119"/>
      <c r="FS222" s="119"/>
      <c r="FT222" s="119"/>
      <c r="FU222" s="119"/>
      <c r="FV222" s="119"/>
      <c r="FW222" s="119"/>
      <c r="FX222" s="119"/>
      <c r="FY222" s="119"/>
      <c r="FZ222" s="119"/>
      <c r="GA222" s="119"/>
      <c r="GB222" s="119"/>
      <c r="GC222" s="119"/>
      <c r="GD222" s="119"/>
      <c r="GE222" s="119"/>
      <c r="GF222" s="119"/>
      <c r="GG222" s="119"/>
      <c r="GH222" s="119"/>
      <c r="GI222" s="119"/>
      <c r="GJ222" s="119"/>
      <c r="GK222" s="251"/>
      <c r="GL222" s="103">
        <f t="shared" si="248"/>
        <v>0</v>
      </c>
      <c r="GM222" s="124"/>
      <c r="GN222" s="104"/>
      <c r="GO222" s="104"/>
      <c r="GP222" s="104"/>
      <c r="GQ222" s="104"/>
      <c r="GR222" s="104"/>
      <c r="GS222" s="104"/>
      <c r="GT222" s="104"/>
      <c r="GU222" s="104"/>
      <c r="GV222" s="104"/>
      <c r="GW222" s="104"/>
      <c r="GX222" s="104"/>
      <c r="GY222" s="104"/>
      <c r="GZ222" s="104"/>
      <c r="HA222" s="104"/>
      <c r="HB222" s="104"/>
      <c r="HC222" s="104"/>
      <c r="HD222" s="104"/>
      <c r="HE222" s="104"/>
      <c r="HF222" s="104"/>
      <c r="HG222" s="104"/>
      <c r="HH222" s="104"/>
      <c r="HI222" s="104"/>
      <c r="HJ222" s="104"/>
      <c r="HK222" s="104"/>
      <c r="HL222" s="104"/>
      <c r="HM222" s="104"/>
      <c r="HN222" s="104"/>
      <c r="HO222" s="104"/>
      <c r="HP222" s="104"/>
      <c r="HQ222" s="64"/>
      <c r="HR222" s="64"/>
      <c r="HS222" s="64"/>
      <c r="HT222" s="64"/>
      <c r="HU222" s="64"/>
      <c r="HV222" s="64"/>
      <c r="HW222" s="105"/>
      <c r="HX222" s="64"/>
      <c r="HY222" s="280">
        <f t="shared" ref="HY222:HY225" si="266">IF(ISTEXT(EM222), VALUE(EM222), EM222)</f>
        <v>0</v>
      </c>
      <c r="HZ222" s="280">
        <f t="shared" ref="HZ222:HZ225" si="267">IF(ISTEXT(EN222), VALUE(EN222), EN222)</f>
        <v>0</v>
      </c>
      <c r="IA222" s="280">
        <f t="shared" ref="IA222:IA225" si="268">IF(ISTEXT(EO222), VALUE(EO222), EO222)</f>
        <v>0</v>
      </c>
      <c r="IB222" s="64"/>
      <c r="IC222" s="64"/>
    </row>
    <row r="223" spans="1:237" s="106" customFormat="1" ht="22.5" customHeight="1" x14ac:dyDescent="0.25">
      <c r="A223" s="368" t="s">
        <v>3367</v>
      </c>
      <c r="B223" s="369" t="s">
        <v>3368</v>
      </c>
      <c r="C223" s="375" t="s">
        <v>3193</v>
      </c>
      <c r="D223" s="371" t="s">
        <v>3369</v>
      </c>
      <c r="E223" s="371" t="s">
        <v>3370</v>
      </c>
      <c r="F223" s="376" t="s">
        <v>3181</v>
      </c>
      <c r="G223" s="376" t="s">
        <v>3182</v>
      </c>
      <c r="H223" s="373" t="s">
        <v>2849</v>
      </c>
      <c r="I223" s="374" t="s">
        <v>2849</v>
      </c>
      <c r="J223" s="421" t="s">
        <v>3183</v>
      </c>
      <c r="K223" s="422" t="s">
        <v>3186</v>
      </c>
      <c r="L223" s="329">
        <f>CONTINUA!BV223</f>
        <v>0</v>
      </c>
      <c r="M223" s="329">
        <f>CONTINUA!BW223</f>
        <v>0</v>
      </c>
      <c r="N223" s="895"/>
      <c r="O223" s="896" t="s">
        <v>3447</v>
      </c>
      <c r="P223" s="897">
        <v>0</v>
      </c>
      <c r="Q223" s="400"/>
      <c r="R223" s="401"/>
      <c r="S223" s="400"/>
      <c r="T223" s="401"/>
      <c r="U223" s="400"/>
      <c r="V223" s="401"/>
      <c r="W223" s="400"/>
      <c r="X223" s="401"/>
      <c r="Y223" s="400"/>
      <c r="Z223" s="401"/>
      <c r="AA223" s="400"/>
      <c r="AB223" s="401"/>
      <c r="AC223" s="400"/>
      <c r="AD223" s="401"/>
      <c r="AE223" s="400"/>
      <c r="AF223" s="401"/>
      <c r="AG223" s="400"/>
      <c r="AH223" s="401"/>
      <c r="AI223" s="400"/>
      <c r="AJ223" s="401"/>
      <c r="AK223" s="400"/>
      <c r="AL223" s="401"/>
      <c r="AM223" s="400"/>
      <c r="AN223" s="401"/>
      <c r="AO223" s="400"/>
      <c r="AP223" s="401"/>
      <c r="AQ223" s="400"/>
      <c r="AR223" s="401"/>
      <c r="AS223" s="400"/>
      <c r="AT223" s="401"/>
      <c r="AU223" s="400"/>
      <c r="AV223" s="401"/>
      <c r="AW223" s="400"/>
      <c r="AX223" s="401"/>
      <c r="AY223" s="400"/>
      <c r="AZ223" s="401"/>
      <c r="BA223" s="400"/>
      <c r="BB223" s="401"/>
      <c r="BC223" s="400"/>
      <c r="BD223" s="401"/>
      <c r="BE223" s="400"/>
      <c r="BF223" s="401"/>
      <c r="BG223" s="400"/>
      <c r="BH223" s="401"/>
      <c r="BI223" s="400"/>
      <c r="BJ223" s="401"/>
      <c r="BK223" s="400"/>
      <c r="BL223" s="401"/>
      <c r="BM223" s="400"/>
      <c r="BN223" s="401"/>
      <c r="BO223" s="400"/>
      <c r="BP223" s="401"/>
      <c r="BQ223" s="400"/>
      <c r="BR223" s="401"/>
      <c r="BS223" s="400"/>
      <c r="BT223" s="401"/>
      <c r="BU223" s="400"/>
      <c r="BV223" s="401"/>
      <c r="BW223" s="400"/>
      <c r="BX223" s="401"/>
      <c r="BY223" s="400"/>
      <c r="BZ223" s="401"/>
      <c r="CA223" s="400"/>
      <c r="CB223" s="401"/>
      <c r="CC223" s="400"/>
      <c r="CD223" s="401"/>
      <c r="CE223" s="400"/>
      <c r="CF223" s="401"/>
      <c r="CG223" s="400"/>
      <c r="CH223" s="401"/>
      <c r="CI223" s="400"/>
      <c r="CJ223" s="401"/>
      <c r="CK223" s="400"/>
      <c r="CL223" s="401"/>
      <c r="CM223" s="400"/>
      <c r="CN223" s="401"/>
      <c r="CO223" s="400"/>
      <c r="CP223" s="401"/>
      <c r="CQ223" s="400"/>
      <c r="CR223" s="401"/>
      <c r="CS223" s="400"/>
      <c r="CT223" s="401"/>
      <c r="CU223" s="400"/>
      <c r="CV223" s="401"/>
      <c r="CW223" s="400"/>
      <c r="CX223" s="401"/>
      <c r="CY223" s="400"/>
      <c r="CZ223" s="401"/>
      <c r="DA223" s="400"/>
      <c r="DB223" s="401"/>
      <c r="DC223" s="400"/>
      <c r="DD223" s="401"/>
      <c r="DE223" s="400"/>
      <c r="DF223" s="401"/>
      <c r="DG223" s="400"/>
      <c r="DH223" s="401"/>
      <c r="DI223" s="400"/>
      <c r="DJ223" s="401"/>
      <c r="DK223" s="400"/>
      <c r="DL223" s="401"/>
      <c r="DM223" s="400"/>
      <c r="DN223" s="401"/>
      <c r="DO223" s="400"/>
      <c r="DP223" s="401"/>
      <c r="DQ223" s="400"/>
      <c r="DR223" s="401"/>
      <c r="DS223" s="400"/>
      <c r="DT223" s="401"/>
      <c r="DU223" s="400"/>
      <c r="DV223" s="401"/>
      <c r="DW223" s="400"/>
      <c r="DX223" s="401"/>
      <c r="DY223" s="400"/>
      <c r="DZ223" s="401"/>
      <c r="EA223" s="400"/>
      <c r="EB223" s="401"/>
      <c r="EC223" s="400"/>
      <c r="ED223" s="401"/>
      <c r="EE223" s="400"/>
      <c r="EF223" s="401"/>
      <c r="EG223" s="400"/>
      <c r="EH223" s="401"/>
      <c r="EI223" s="400"/>
      <c r="EJ223" s="447"/>
      <c r="EK223" s="511"/>
      <c r="EL223" s="514"/>
      <c r="EM223" s="448"/>
      <c r="EN223" s="344"/>
      <c r="EO223" s="345"/>
      <c r="EP223" s="171">
        <f t="shared" si="241"/>
        <v>0</v>
      </c>
      <c r="EQ223" s="171">
        <f t="shared" si="242"/>
        <v>0</v>
      </c>
      <c r="ER223" s="171">
        <f t="shared" si="243"/>
        <v>0</v>
      </c>
      <c r="ES223" s="171">
        <f t="shared" si="244"/>
        <v>0</v>
      </c>
      <c r="ET223" s="171">
        <f t="shared" si="245"/>
        <v>0</v>
      </c>
      <c r="EU223" s="171">
        <f t="shared" si="246"/>
        <v>0</v>
      </c>
      <c r="EV223" s="172">
        <f t="shared" si="247"/>
        <v>0</v>
      </c>
      <c r="EW223" s="125"/>
      <c r="EX223" s="248">
        <f t="shared" si="264"/>
        <v>0</v>
      </c>
      <c r="EY223" s="174">
        <f>(L223*regular)+(M223*Cadeirantee)</f>
        <v>0</v>
      </c>
      <c r="EZ223" s="249">
        <f>SUMIF(FG223:GJ223,"&gt;0")</f>
        <v>0</v>
      </c>
      <c r="FA223" s="249">
        <f>SUMIF(FG223:GJ223,"&lt;0")+SUMIF(GN223:HP223,"&lt;0")</f>
        <v>0</v>
      </c>
      <c r="FB223" s="174">
        <v>0</v>
      </c>
      <c r="FC223" s="126">
        <f>N223*km*'VALORES TABELA'!$B$13</f>
        <v>0</v>
      </c>
      <c r="FD223" s="250">
        <f t="shared" si="265"/>
        <v>0</v>
      </c>
      <c r="FE223" s="105"/>
      <c r="FF223" s="108"/>
      <c r="FG223" s="108"/>
      <c r="FH223" s="108"/>
      <c r="FI223" s="108"/>
      <c r="FJ223" s="108"/>
      <c r="FK223" s="108"/>
      <c r="FL223" s="108"/>
      <c r="FM223" s="108"/>
      <c r="FN223" s="108"/>
      <c r="FO223" s="108"/>
      <c r="FP223" s="108"/>
      <c r="FQ223" s="108"/>
      <c r="FR223" s="108"/>
      <c r="FS223" s="108"/>
      <c r="FT223" s="108"/>
      <c r="FU223" s="108"/>
      <c r="FV223" s="108"/>
      <c r="FW223" s="108"/>
      <c r="FX223" s="108"/>
      <c r="FY223" s="108"/>
      <c r="FZ223" s="108"/>
      <c r="GA223" s="108"/>
      <c r="GB223" s="108"/>
      <c r="GC223" s="108"/>
      <c r="GD223" s="108"/>
      <c r="GE223" s="108"/>
      <c r="GF223" s="108"/>
      <c r="GG223" s="108"/>
      <c r="GH223" s="108"/>
      <c r="GI223" s="108"/>
      <c r="GJ223" s="108"/>
      <c r="GK223" s="251"/>
      <c r="GL223" s="103">
        <f t="shared" si="248"/>
        <v>0</v>
      </c>
      <c r="GM223" s="124"/>
      <c r="GN223" s="104"/>
      <c r="GO223" s="104"/>
      <c r="GP223" s="104"/>
      <c r="GQ223" s="104"/>
      <c r="GR223" s="104"/>
      <c r="GS223" s="104"/>
      <c r="GT223" s="104"/>
      <c r="GU223" s="104"/>
      <c r="GV223" s="104"/>
      <c r="GW223" s="104"/>
      <c r="GX223" s="104"/>
      <c r="GY223" s="104"/>
      <c r="GZ223" s="104"/>
      <c r="HA223" s="104"/>
      <c r="HB223" s="104"/>
      <c r="HC223" s="104"/>
      <c r="HD223" s="104"/>
      <c r="HE223" s="104"/>
      <c r="HF223" s="104"/>
      <c r="HG223" s="104"/>
      <c r="HH223" s="104"/>
      <c r="HI223" s="104"/>
      <c r="HJ223" s="104"/>
      <c r="HK223" s="104"/>
      <c r="HL223" s="104"/>
      <c r="HM223" s="104"/>
      <c r="HN223" s="104"/>
      <c r="HO223" s="104"/>
      <c r="HP223" s="104"/>
      <c r="HQ223" s="64"/>
      <c r="HR223" s="64"/>
      <c r="HS223" s="64"/>
      <c r="HT223" s="64"/>
      <c r="HU223" s="64"/>
      <c r="HV223" s="64"/>
      <c r="HW223" s="105"/>
      <c r="HX223" s="64"/>
      <c r="HY223" s="280">
        <f t="shared" si="266"/>
        <v>0</v>
      </c>
      <c r="HZ223" s="280">
        <f t="shared" si="267"/>
        <v>0</v>
      </c>
      <c r="IA223" s="280">
        <f t="shared" si="268"/>
        <v>0</v>
      </c>
      <c r="IB223" s="64"/>
      <c r="IC223" s="64"/>
    </row>
    <row r="224" spans="1:237" s="106" customFormat="1" ht="22.5" customHeight="1" x14ac:dyDescent="0.25">
      <c r="A224" s="368" t="s">
        <v>3367</v>
      </c>
      <c r="B224" s="369" t="s">
        <v>3368</v>
      </c>
      <c r="C224" s="375" t="s">
        <v>3193</v>
      </c>
      <c r="D224" s="371" t="s">
        <v>3369</v>
      </c>
      <c r="E224" s="371" t="s">
        <v>3370</v>
      </c>
      <c r="F224" s="376" t="s">
        <v>3181</v>
      </c>
      <c r="G224" s="376" t="s">
        <v>3182</v>
      </c>
      <c r="H224" s="373" t="s">
        <v>2849</v>
      </c>
      <c r="I224" s="374" t="s">
        <v>2849</v>
      </c>
      <c r="J224" s="421" t="s">
        <v>3183</v>
      </c>
      <c r="K224" s="423" t="s">
        <v>3187</v>
      </c>
      <c r="L224" s="329">
        <f>CONTINUA!BV224</f>
        <v>0</v>
      </c>
      <c r="M224" s="329">
        <f>CONTINUA!BW224</f>
        <v>0</v>
      </c>
      <c r="N224" s="895"/>
      <c r="O224" s="896" t="s">
        <v>3447</v>
      </c>
      <c r="P224" s="897">
        <v>0</v>
      </c>
      <c r="Q224" s="400"/>
      <c r="R224" s="401"/>
      <c r="S224" s="400"/>
      <c r="T224" s="401"/>
      <c r="U224" s="400"/>
      <c r="V224" s="401"/>
      <c r="W224" s="400"/>
      <c r="X224" s="401"/>
      <c r="Y224" s="400"/>
      <c r="Z224" s="401"/>
      <c r="AA224" s="400"/>
      <c r="AB224" s="401"/>
      <c r="AC224" s="400"/>
      <c r="AD224" s="401"/>
      <c r="AE224" s="400"/>
      <c r="AF224" s="401"/>
      <c r="AG224" s="400"/>
      <c r="AH224" s="401"/>
      <c r="AI224" s="400"/>
      <c r="AJ224" s="401"/>
      <c r="AK224" s="400"/>
      <c r="AL224" s="401"/>
      <c r="AM224" s="400"/>
      <c r="AN224" s="401"/>
      <c r="AO224" s="400"/>
      <c r="AP224" s="401"/>
      <c r="AQ224" s="400"/>
      <c r="AR224" s="401"/>
      <c r="AS224" s="400"/>
      <c r="AT224" s="401"/>
      <c r="AU224" s="400"/>
      <c r="AV224" s="401"/>
      <c r="AW224" s="400"/>
      <c r="AX224" s="401"/>
      <c r="AY224" s="400"/>
      <c r="AZ224" s="401"/>
      <c r="BA224" s="400"/>
      <c r="BB224" s="401"/>
      <c r="BC224" s="400"/>
      <c r="BD224" s="401"/>
      <c r="BE224" s="400"/>
      <c r="BF224" s="401"/>
      <c r="BG224" s="400"/>
      <c r="BH224" s="401"/>
      <c r="BI224" s="400"/>
      <c r="BJ224" s="401"/>
      <c r="BK224" s="400"/>
      <c r="BL224" s="401"/>
      <c r="BM224" s="400"/>
      <c r="BN224" s="401"/>
      <c r="BO224" s="400"/>
      <c r="BP224" s="401"/>
      <c r="BQ224" s="400"/>
      <c r="BR224" s="401"/>
      <c r="BS224" s="400"/>
      <c r="BT224" s="401"/>
      <c r="BU224" s="400"/>
      <c r="BV224" s="401"/>
      <c r="BW224" s="400"/>
      <c r="BX224" s="401"/>
      <c r="BY224" s="400"/>
      <c r="BZ224" s="401"/>
      <c r="CA224" s="400"/>
      <c r="CB224" s="401"/>
      <c r="CC224" s="400"/>
      <c r="CD224" s="401"/>
      <c r="CE224" s="400"/>
      <c r="CF224" s="401"/>
      <c r="CG224" s="400"/>
      <c r="CH224" s="401"/>
      <c r="CI224" s="400"/>
      <c r="CJ224" s="401"/>
      <c r="CK224" s="400"/>
      <c r="CL224" s="401"/>
      <c r="CM224" s="400"/>
      <c r="CN224" s="401"/>
      <c r="CO224" s="400"/>
      <c r="CP224" s="401"/>
      <c r="CQ224" s="400"/>
      <c r="CR224" s="401"/>
      <c r="CS224" s="400"/>
      <c r="CT224" s="401"/>
      <c r="CU224" s="400"/>
      <c r="CV224" s="401"/>
      <c r="CW224" s="400"/>
      <c r="CX224" s="401"/>
      <c r="CY224" s="400"/>
      <c r="CZ224" s="401"/>
      <c r="DA224" s="400"/>
      <c r="DB224" s="401"/>
      <c r="DC224" s="400"/>
      <c r="DD224" s="401"/>
      <c r="DE224" s="400"/>
      <c r="DF224" s="401"/>
      <c r="DG224" s="400"/>
      <c r="DH224" s="401"/>
      <c r="DI224" s="400"/>
      <c r="DJ224" s="401"/>
      <c r="DK224" s="400"/>
      <c r="DL224" s="401"/>
      <c r="DM224" s="400"/>
      <c r="DN224" s="401"/>
      <c r="DO224" s="400"/>
      <c r="DP224" s="401"/>
      <c r="DQ224" s="400"/>
      <c r="DR224" s="401"/>
      <c r="DS224" s="400"/>
      <c r="DT224" s="401"/>
      <c r="DU224" s="400"/>
      <c r="DV224" s="401"/>
      <c r="DW224" s="400"/>
      <c r="DX224" s="401"/>
      <c r="DY224" s="400"/>
      <c r="DZ224" s="401"/>
      <c r="EA224" s="400"/>
      <c r="EB224" s="401"/>
      <c r="EC224" s="400"/>
      <c r="ED224" s="401"/>
      <c r="EE224" s="400"/>
      <c r="EF224" s="401"/>
      <c r="EG224" s="400"/>
      <c r="EH224" s="401"/>
      <c r="EI224" s="400"/>
      <c r="EJ224" s="447"/>
      <c r="EK224" s="511"/>
      <c r="EL224" s="514"/>
      <c r="EM224" s="448"/>
      <c r="EN224" s="344"/>
      <c r="EO224" s="345"/>
      <c r="EP224" s="171">
        <f t="shared" si="241"/>
        <v>0</v>
      </c>
      <c r="EQ224" s="171">
        <f t="shared" si="242"/>
        <v>0</v>
      </c>
      <c r="ER224" s="171">
        <f t="shared" si="243"/>
        <v>0</v>
      </c>
      <c r="ES224" s="171">
        <f t="shared" si="244"/>
        <v>0</v>
      </c>
      <c r="ET224" s="171">
        <f t="shared" si="245"/>
        <v>0</v>
      </c>
      <c r="EU224" s="171">
        <f t="shared" si="246"/>
        <v>0</v>
      </c>
      <c r="EV224" s="172">
        <f t="shared" si="247"/>
        <v>0</v>
      </c>
      <c r="EW224" s="127"/>
      <c r="EX224" s="248">
        <f t="shared" si="264"/>
        <v>0</v>
      </c>
      <c r="EY224" s="174">
        <f>(L224*regular)+(M224*Cadeirantee)</f>
        <v>0</v>
      </c>
      <c r="EZ224" s="249">
        <f>SUMIF(FG224:GJ224,"&gt;0")</f>
        <v>0</v>
      </c>
      <c r="FA224" s="249">
        <f>SUMIF(FG224:GJ224,"&lt;0")+SUMIF(GN224:HP224,"&lt;0")</f>
        <v>0</v>
      </c>
      <c r="FB224" s="174">
        <v>0</v>
      </c>
      <c r="FC224" s="126">
        <f>N224*km*'VALORES TABELA'!$B$13</f>
        <v>0</v>
      </c>
      <c r="FD224" s="250">
        <f t="shared" si="265"/>
        <v>0</v>
      </c>
      <c r="FE224" s="105"/>
      <c r="FF224" s="118"/>
      <c r="FG224" s="118"/>
      <c r="FH224" s="118"/>
      <c r="FI224" s="118"/>
      <c r="FJ224" s="118"/>
      <c r="FK224" s="118"/>
      <c r="FL224" s="118"/>
      <c r="FM224" s="118"/>
      <c r="FN224" s="118"/>
      <c r="FO224" s="118"/>
      <c r="FP224" s="118"/>
      <c r="FQ224" s="118"/>
      <c r="FR224" s="118"/>
      <c r="FS224" s="118"/>
      <c r="FT224" s="118"/>
      <c r="FU224" s="118"/>
      <c r="FV224" s="118"/>
      <c r="FW224" s="118"/>
      <c r="FX224" s="118"/>
      <c r="FY224" s="118"/>
      <c r="FZ224" s="118"/>
      <c r="GA224" s="118"/>
      <c r="GB224" s="118"/>
      <c r="GC224" s="118"/>
      <c r="GD224" s="118"/>
      <c r="GE224" s="118"/>
      <c r="GF224" s="118"/>
      <c r="GG224" s="118"/>
      <c r="GH224" s="118"/>
      <c r="GI224" s="118"/>
      <c r="GJ224" s="118"/>
      <c r="GK224" s="252"/>
      <c r="GL224" s="103">
        <f t="shared" si="248"/>
        <v>0</v>
      </c>
      <c r="GM224" s="124"/>
      <c r="GN224" s="104"/>
      <c r="GO224" s="104"/>
      <c r="GP224" s="104"/>
      <c r="GQ224" s="104"/>
      <c r="GR224" s="104"/>
      <c r="GS224" s="104"/>
      <c r="GT224" s="104"/>
      <c r="GU224" s="104"/>
      <c r="GV224" s="104"/>
      <c r="GW224" s="104"/>
      <c r="GX224" s="104"/>
      <c r="GY224" s="104"/>
      <c r="GZ224" s="104"/>
      <c r="HA224" s="104"/>
      <c r="HB224" s="104"/>
      <c r="HC224" s="104"/>
      <c r="HD224" s="104"/>
      <c r="HE224" s="104"/>
      <c r="HF224" s="104"/>
      <c r="HG224" s="104"/>
      <c r="HH224" s="104"/>
      <c r="HI224" s="104"/>
      <c r="HJ224" s="104"/>
      <c r="HK224" s="104"/>
      <c r="HL224" s="104"/>
      <c r="HM224" s="104"/>
      <c r="HN224" s="104"/>
      <c r="HO224" s="104"/>
      <c r="HP224" s="104"/>
      <c r="HQ224" s="64"/>
      <c r="HR224" s="65"/>
      <c r="HS224" s="65"/>
      <c r="HT224" s="65"/>
      <c r="HU224" s="65"/>
      <c r="HV224" s="65"/>
      <c r="HW224" s="105"/>
      <c r="HX224" s="65"/>
      <c r="HY224" s="280">
        <f t="shared" si="266"/>
        <v>0</v>
      </c>
      <c r="HZ224" s="280">
        <f t="shared" si="267"/>
        <v>0</v>
      </c>
      <c r="IA224" s="280">
        <f t="shared" si="268"/>
        <v>0</v>
      </c>
      <c r="IB224" s="65"/>
      <c r="IC224" s="65"/>
    </row>
    <row r="225" spans="1:237" s="106" customFormat="1" ht="22.5" customHeight="1" thickBot="1" x14ac:dyDescent="0.3">
      <c r="A225" s="377" t="s">
        <v>3367</v>
      </c>
      <c r="B225" s="378" t="s">
        <v>3368</v>
      </c>
      <c r="C225" s="379" t="s">
        <v>3193</v>
      </c>
      <c r="D225" s="380" t="s">
        <v>3369</v>
      </c>
      <c r="E225" s="380" t="s">
        <v>3370</v>
      </c>
      <c r="F225" s="381" t="s">
        <v>3181</v>
      </c>
      <c r="G225" s="381" t="s">
        <v>3182</v>
      </c>
      <c r="H225" s="382" t="s">
        <v>2849</v>
      </c>
      <c r="I225" s="383" t="s">
        <v>2849</v>
      </c>
      <c r="J225" s="421" t="s">
        <v>3183</v>
      </c>
      <c r="K225" s="424" t="s">
        <v>60</v>
      </c>
      <c r="L225" s="329">
        <f>CONTINUA!BV225</f>
        <v>0</v>
      </c>
      <c r="M225" s="329">
        <f>CONTINUA!BW225</f>
        <v>0</v>
      </c>
      <c r="N225" s="895"/>
      <c r="O225" s="896" t="s">
        <v>3447</v>
      </c>
      <c r="P225" s="897">
        <v>0</v>
      </c>
      <c r="Q225" s="400"/>
      <c r="R225" s="401"/>
      <c r="S225" s="400"/>
      <c r="T225" s="401"/>
      <c r="U225" s="400"/>
      <c r="V225" s="401"/>
      <c r="W225" s="400"/>
      <c r="X225" s="401"/>
      <c r="Y225" s="400"/>
      <c r="Z225" s="401"/>
      <c r="AA225" s="400"/>
      <c r="AB225" s="401"/>
      <c r="AC225" s="400"/>
      <c r="AD225" s="401"/>
      <c r="AE225" s="400"/>
      <c r="AF225" s="401"/>
      <c r="AG225" s="400"/>
      <c r="AH225" s="401"/>
      <c r="AI225" s="400"/>
      <c r="AJ225" s="401"/>
      <c r="AK225" s="400"/>
      <c r="AL225" s="401"/>
      <c r="AM225" s="400"/>
      <c r="AN225" s="401"/>
      <c r="AO225" s="400"/>
      <c r="AP225" s="401"/>
      <c r="AQ225" s="400"/>
      <c r="AR225" s="401"/>
      <c r="AS225" s="400"/>
      <c r="AT225" s="401"/>
      <c r="AU225" s="400"/>
      <c r="AV225" s="401"/>
      <c r="AW225" s="400"/>
      <c r="AX225" s="401"/>
      <c r="AY225" s="400"/>
      <c r="AZ225" s="401"/>
      <c r="BA225" s="400"/>
      <c r="BB225" s="401"/>
      <c r="BC225" s="400"/>
      <c r="BD225" s="401"/>
      <c r="BE225" s="400"/>
      <c r="BF225" s="401"/>
      <c r="BG225" s="400"/>
      <c r="BH225" s="401"/>
      <c r="BI225" s="400"/>
      <c r="BJ225" s="401"/>
      <c r="BK225" s="400"/>
      <c r="BL225" s="401"/>
      <c r="BM225" s="400"/>
      <c r="BN225" s="401"/>
      <c r="BO225" s="400"/>
      <c r="BP225" s="401"/>
      <c r="BQ225" s="400"/>
      <c r="BR225" s="401"/>
      <c r="BS225" s="400"/>
      <c r="BT225" s="401"/>
      <c r="BU225" s="400"/>
      <c r="BV225" s="401"/>
      <c r="BW225" s="400"/>
      <c r="BX225" s="401"/>
      <c r="BY225" s="400"/>
      <c r="BZ225" s="401"/>
      <c r="CA225" s="400"/>
      <c r="CB225" s="401"/>
      <c r="CC225" s="400"/>
      <c r="CD225" s="401"/>
      <c r="CE225" s="400"/>
      <c r="CF225" s="401"/>
      <c r="CG225" s="400"/>
      <c r="CH225" s="401"/>
      <c r="CI225" s="400"/>
      <c r="CJ225" s="401"/>
      <c r="CK225" s="400"/>
      <c r="CL225" s="401"/>
      <c r="CM225" s="400"/>
      <c r="CN225" s="401"/>
      <c r="CO225" s="400"/>
      <c r="CP225" s="401"/>
      <c r="CQ225" s="400"/>
      <c r="CR225" s="401"/>
      <c r="CS225" s="400"/>
      <c r="CT225" s="401"/>
      <c r="CU225" s="400"/>
      <c r="CV225" s="401"/>
      <c r="CW225" s="400"/>
      <c r="CX225" s="401"/>
      <c r="CY225" s="400"/>
      <c r="CZ225" s="401"/>
      <c r="DA225" s="400"/>
      <c r="DB225" s="401"/>
      <c r="DC225" s="400"/>
      <c r="DD225" s="401"/>
      <c r="DE225" s="400"/>
      <c r="DF225" s="401"/>
      <c r="DG225" s="400"/>
      <c r="DH225" s="401"/>
      <c r="DI225" s="400"/>
      <c r="DJ225" s="401"/>
      <c r="DK225" s="400"/>
      <c r="DL225" s="401"/>
      <c r="DM225" s="400"/>
      <c r="DN225" s="401"/>
      <c r="DO225" s="400"/>
      <c r="DP225" s="401"/>
      <c r="DQ225" s="400"/>
      <c r="DR225" s="401"/>
      <c r="DS225" s="400"/>
      <c r="DT225" s="401"/>
      <c r="DU225" s="400"/>
      <c r="DV225" s="401"/>
      <c r="DW225" s="400"/>
      <c r="DX225" s="401"/>
      <c r="DY225" s="400"/>
      <c r="DZ225" s="401"/>
      <c r="EA225" s="400"/>
      <c r="EB225" s="401"/>
      <c r="EC225" s="400"/>
      <c r="ED225" s="401"/>
      <c r="EE225" s="400"/>
      <c r="EF225" s="401"/>
      <c r="EG225" s="400"/>
      <c r="EH225" s="401"/>
      <c r="EI225" s="400"/>
      <c r="EJ225" s="447"/>
      <c r="EK225" s="512"/>
      <c r="EL225" s="515"/>
      <c r="EM225" s="450"/>
      <c r="EN225" s="348"/>
      <c r="EO225" s="348"/>
      <c r="EP225" s="179">
        <f t="shared" si="241"/>
        <v>0</v>
      </c>
      <c r="EQ225" s="179">
        <f t="shared" si="242"/>
        <v>0</v>
      </c>
      <c r="ER225" s="179">
        <f t="shared" si="243"/>
        <v>0</v>
      </c>
      <c r="ES225" s="179">
        <f t="shared" si="244"/>
        <v>0</v>
      </c>
      <c r="ET225" s="179">
        <f t="shared" si="245"/>
        <v>0</v>
      </c>
      <c r="EU225" s="179">
        <f t="shared" si="246"/>
        <v>0</v>
      </c>
      <c r="EV225" s="172">
        <f t="shared" si="247"/>
        <v>0</v>
      </c>
      <c r="EW225" s="253"/>
      <c r="EX225" s="254">
        <v>0</v>
      </c>
      <c r="EY225" s="180">
        <v>0</v>
      </c>
      <c r="EZ225" s="255">
        <v>0</v>
      </c>
      <c r="FA225" s="255">
        <v>0</v>
      </c>
      <c r="FB225" s="180">
        <f>SUM(FF225:GI225)/2</f>
        <v>0</v>
      </c>
      <c r="FC225" s="256">
        <f>N225*km*'VALORES TABELA'!$B$13</f>
        <v>0</v>
      </c>
      <c r="FD225" s="250">
        <f t="shared" si="265"/>
        <v>0</v>
      </c>
      <c r="FE225" s="257"/>
      <c r="FF225" s="181">
        <f>((Q225+S225)*Percapita)+((R225+T225)*Cadeirante)</f>
        <v>0</v>
      </c>
      <c r="FG225" s="181">
        <f>((U225+W225)*Percapita/30*FG$4)+((V225+X225)*Cadeirante/30*FG$4)</f>
        <v>0</v>
      </c>
      <c r="FH225" s="181">
        <f>((Y225+AA225)*Percapita/30*FH$4)+((Z225+AB225)*Cadeirante/30*FH$4)</f>
        <v>0</v>
      </c>
      <c r="FI225" s="181">
        <f>((AC225+AE225)*Percapita/30*FI$4)+((AD225+AF225)*Cadeirante/30*FI$4)</f>
        <v>0</v>
      </c>
      <c r="FJ225" s="181">
        <f>((AG225+AI225)*Percapita/30*FJ$4)+((AH225+AJ225)*Cadeirante/30*FJ$4)</f>
        <v>0</v>
      </c>
      <c r="FK225" s="181">
        <f>((AK225+AM225)*Percapita/30*FK$4)+((AL225+AN225)*Cadeirante/30*FK$4)</f>
        <v>0</v>
      </c>
      <c r="FL225" s="181">
        <f>((AO225+AQ225)*Percapita/30*FL$4)+((AP225+AR225)*Cadeirante/30*FL$4)</f>
        <v>0</v>
      </c>
      <c r="FM225" s="181">
        <f>((AS225+AU225)*Percapita/30*FM$4)+((AT225+AV225)*Cadeirante/30*FM$4)</f>
        <v>0</v>
      </c>
      <c r="FN225" s="181">
        <f>((AW225+AY225)*Percapita/30*FN$4)+((AX225+AZ225)*Cadeirante/30*FN$4)</f>
        <v>0</v>
      </c>
      <c r="FO225" s="181">
        <f>((BA225+BC225)*Percapita/30*FO$4)+((BB225+BD225)*Cadeirante/30*FO$4)</f>
        <v>0</v>
      </c>
      <c r="FP225" s="181">
        <f>((BE225+BG225)*Percapita/30*FP$4)+((BF225+BH225)*Cadeirante/30*FP$4)</f>
        <v>0</v>
      </c>
      <c r="FQ225" s="181">
        <f>((BI225+BK225)*Percapita/30*FQ$4)+((BJ225+BL225)*Cadeirante/30*FQ$4)</f>
        <v>0</v>
      </c>
      <c r="FR225" s="181">
        <f>((BM225+BO225)*Percapita/30*FR$4)+((BN225+BP225)*Cadeirante/30*FR$4)</f>
        <v>0</v>
      </c>
      <c r="FS225" s="181">
        <f>((BQ225+BS225)*Percapita/30*FS$4)+((BR225+BT225)*Cadeirante/30*FS$4)</f>
        <v>0</v>
      </c>
      <c r="FT225" s="181">
        <f>((BU225+BW225)*Percapita/30*FT$4)+((BV225+BX225)*Cadeirante/30*FT$4)</f>
        <v>0</v>
      </c>
      <c r="FU225" s="181">
        <f>((BY225+CA225)*Percapita/30*FU$4)+((BZ225+CB225)*Cadeirante/30*FU$4)</f>
        <v>0</v>
      </c>
      <c r="FV225" s="181">
        <f>((CC225+CE225)*Percapita/30*FV$4)+((CD225+CF225)*Cadeirante/30*FV$4)</f>
        <v>0</v>
      </c>
      <c r="FW225" s="181">
        <f>((CG225+CI225)*Percapita/30*FW$4)+((CI225+CK225)*Cadeirante/30*FW$4)</f>
        <v>0</v>
      </c>
      <c r="FX225" s="181">
        <f>((CK225+CM225)*Percapita/30*FX$4)+((CL225+CN225)*Cadeirante/30*FX$4)</f>
        <v>0</v>
      </c>
      <c r="FY225" s="181">
        <f>((CO225+CQ225)*Percapita/30*FY$4)+((CP225+CR225)*Cadeirante/30*FY$4)</f>
        <v>0</v>
      </c>
      <c r="FZ225" s="181">
        <f>((CS225+CU225)*Percapita/30*FZ$4)+((CT225+CV225)*Cadeirante/30*FZ$4)</f>
        <v>0</v>
      </c>
      <c r="GA225" s="181">
        <f>((CW225+CY225)*Percapita/30*GA$4)+((CX225+CZ225)*Cadeirante/30*GA$4)</f>
        <v>0</v>
      </c>
      <c r="GB225" s="181">
        <f>((DA225+DC225)*Percapita/30*GB$4)+((DB225+DD225)*Cadeirante/30*GB$4)</f>
        <v>0</v>
      </c>
      <c r="GC225" s="181">
        <f>((DE225+DG225)*Percapita/30*GC$4)+((DF225+DH225)*Cadeirante/30*GC$4)</f>
        <v>0</v>
      </c>
      <c r="GD225" s="181">
        <f>((DI225+DK225)*Percapita/30*GD$4)+((DJ225+DL225)*Cadeirante/30*GD$4)</f>
        <v>0</v>
      </c>
      <c r="GE225" s="181">
        <f>((DM225+DO225)*Percapita/30*GE$4)+((DN225+DP225)*Cadeirante/30*GE$4)</f>
        <v>0</v>
      </c>
      <c r="GF225" s="181">
        <f>((DQ225+DS225)*Percapita/30*GF$4)+((DR225+DT225)*Cadeirante/30*GF$4)</f>
        <v>0</v>
      </c>
      <c r="GG225" s="181">
        <f>((DU225+DW225)*Percapita/30*GG$4)+((DV225+DX225)*Cadeirante/30*GG$4)</f>
        <v>0</v>
      </c>
      <c r="GH225" s="181">
        <f>((DY225+EA225)*Percapita/30*GH$4)+((DZ225+EB225)*Cadeirante/30*GH$4)</f>
        <v>0</v>
      </c>
      <c r="GI225" s="181">
        <f>((EC225+EE225)*Percapita/30*GI$4)+((ED225+EF225)*Cadeirante/30*GI$4)</f>
        <v>0</v>
      </c>
      <c r="GJ225" s="181">
        <f>((EG225+EI225)*Percapita)+((EH225+EJ225)*Cadeirante)</f>
        <v>0</v>
      </c>
      <c r="GK225" s="258"/>
      <c r="GL225" s="103">
        <f t="shared" si="248"/>
        <v>0</v>
      </c>
      <c r="GM225" s="124"/>
      <c r="GN225" s="182"/>
      <c r="GO225" s="182"/>
      <c r="GP225" s="182"/>
      <c r="GQ225" s="182"/>
      <c r="GR225" s="182"/>
      <c r="GS225" s="182"/>
      <c r="GT225" s="182"/>
      <c r="GU225" s="182"/>
      <c r="GV225" s="182"/>
      <c r="GW225" s="182"/>
      <c r="GX225" s="182"/>
      <c r="GY225" s="182"/>
      <c r="GZ225" s="182"/>
      <c r="HA225" s="182"/>
      <c r="HB225" s="182"/>
      <c r="HC225" s="182"/>
      <c r="HD225" s="182"/>
      <c r="HE225" s="182"/>
      <c r="HF225" s="182"/>
      <c r="HG225" s="182"/>
      <c r="HH225" s="182"/>
      <c r="HI225" s="182"/>
      <c r="HJ225" s="182"/>
      <c r="HK225" s="182"/>
      <c r="HL225" s="182"/>
      <c r="HM225" s="182"/>
      <c r="HN225" s="182"/>
      <c r="HO225" s="182"/>
      <c r="HP225" s="259"/>
      <c r="HQ225" s="64"/>
      <c r="HW225" s="257"/>
      <c r="HY225" s="280">
        <f t="shared" si="266"/>
        <v>0</v>
      </c>
      <c r="HZ225" s="280">
        <f t="shared" si="267"/>
        <v>0</v>
      </c>
      <c r="IA225" s="280">
        <f t="shared" si="268"/>
        <v>0</v>
      </c>
    </row>
    <row r="226" spans="1:237" s="106" customFormat="1" ht="22.5" customHeight="1" x14ac:dyDescent="0.25">
      <c r="A226" t="s">
        <v>3371</v>
      </c>
      <c r="B226" s="522" t="s">
        <v>3372</v>
      </c>
      <c r="C226" s="523">
        <v>2</v>
      </c>
      <c r="D226" s="524" t="s">
        <v>3373</v>
      </c>
      <c r="E226" s="524" t="s">
        <v>3374</v>
      </c>
      <c r="F226" s="525" t="s">
        <v>3181</v>
      </c>
      <c r="G226" s="525" t="s">
        <v>3182</v>
      </c>
      <c r="H226" s="350" t="s">
        <v>2851</v>
      </c>
      <c r="I226" s="351" t="s">
        <v>2851</v>
      </c>
      <c r="J226" s="409" t="s">
        <v>3188</v>
      </c>
      <c r="K226" s="410" t="s">
        <v>3184</v>
      </c>
      <c r="L226" s="329">
        <f>CONTINUA!BV226</f>
        <v>0</v>
      </c>
      <c r="M226" s="329">
        <f>CONTINUA!BW226</f>
        <v>0</v>
      </c>
      <c r="N226" s="895"/>
      <c r="O226" s="896" t="s">
        <v>3448</v>
      </c>
      <c r="P226" s="897">
        <v>0</v>
      </c>
      <c r="Q226" s="400"/>
      <c r="R226" s="401"/>
      <c r="S226" s="400"/>
      <c r="T226" s="401"/>
      <c r="U226" s="400"/>
      <c r="V226" s="401"/>
      <c r="W226" s="400"/>
      <c r="X226" s="401"/>
      <c r="Y226" s="400"/>
      <c r="Z226" s="401"/>
      <c r="AA226" s="400"/>
      <c r="AB226" s="401"/>
      <c r="AC226" s="400"/>
      <c r="AD226" s="401"/>
      <c r="AE226" s="400"/>
      <c r="AF226" s="401"/>
      <c r="AG226" s="400"/>
      <c r="AH226" s="401"/>
      <c r="AI226" s="400"/>
      <c r="AJ226" s="401"/>
      <c r="AK226" s="400"/>
      <c r="AL226" s="401"/>
      <c r="AM226" s="400"/>
      <c r="AN226" s="401"/>
      <c r="AO226" s="400"/>
      <c r="AP226" s="401"/>
      <c r="AQ226" s="400"/>
      <c r="AR226" s="401"/>
      <c r="AS226" s="400"/>
      <c r="AT226" s="401"/>
      <c r="AU226" s="400"/>
      <c r="AV226" s="401"/>
      <c r="AW226" s="400"/>
      <c r="AX226" s="401"/>
      <c r="AY226" s="400"/>
      <c r="AZ226" s="401"/>
      <c r="BA226" s="400"/>
      <c r="BB226" s="401"/>
      <c r="BC226" s="400"/>
      <c r="BD226" s="401"/>
      <c r="BE226" s="400"/>
      <c r="BF226" s="401"/>
      <c r="BG226" s="400"/>
      <c r="BH226" s="401"/>
      <c r="BI226" s="400"/>
      <c r="BJ226" s="401"/>
      <c r="BK226" s="400"/>
      <c r="BL226" s="401"/>
      <c r="BM226" s="400"/>
      <c r="BN226" s="401"/>
      <c r="BO226" s="400"/>
      <c r="BP226" s="401"/>
      <c r="BQ226" s="400"/>
      <c r="BR226" s="401"/>
      <c r="BS226" s="400"/>
      <c r="BT226" s="401"/>
      <c r="BU226" s="400"/>
      <c r="BV226" s="401"/>
      <c r="BW226" s="400"/>
      <c r="BX226" s="401"/>
      <c r="BY226" s="400"/>
      <c r="BZ226" s="401"/>
      <c r="CA226" s="400"/>
      <c r="CB226" s="401"/>
      <c r="CC226" s="400"/>
      <c r="CD226" s="401"/>
      <c r="CE226" s="400"/>
      <c r="CF226" s="401"/>
      <c r="CG226" s="400"/>
      <c r="CH226" s="401"/>
      <c r="CI226" s="400"/>
      <c r="CJ226" s="401"/>
      <c r="CK226" s="400"/>
      <c r="CL226" s="401"/>
      <c r="CM226" s="400"/>
      <c r="CN226" s="401"/>
      <c r="CO226" s="400"/>
      <c r="CP226" s="401"/>
      <c r="CQ226" s="400"/>
      <c r="CR226" s="401"/>
      <c r="CS226" s="400"/>
      <c r="CT226" s="401"/>
      <c r="CU226" s="400"/>
      <c r="CV226" s="401"/>
      <c r="CW226" s="400"/>
      <c r="CX226" s="401"/>
      <c r="CY226" s="400"/>
      <c r="CZ226" s="401"/>
      <c r="DA226" s="400"/>
      <c r="DB226" s="401"/>
      <c r="DC226" s="400"/>
      <c r="DD226" s="401"/>
      <c r="DE226" s="400"/>
      <c r="DF226" s="401"/>
      <c r="DG226" s="400"/>
      <c r="DH226" s="401"/>
      <c r="DI226" s="400"/>
      <c r="DJ226" s="401"/>
      <c r="DK226" s="400"/>
      <c r="DL226" s="401"/>
      <c r="DM226" s="400"/>
      <c r="DN226" s="401"/>
      <c r="DO226" s="400"/>
      <c r="DP226" s="401"/>
      <c r="DQ226" s="400"/>
      <c r="DR226" s="401"/>
      <c r="DS226" s="400"/>
      <c r="DT226" s="401"/>
      <c r="DU226" s="400"/>
      <c r="DV226" s="401"/>
      <c r="DW226" s="400"/>
      <c r="DX226" s="401"/>
      <c r="DY226" s="400"/>
      <c r="DZ226" s="401"/>
      <c r="EA226" s="400"/>
      <c r="EB226" s="401"/>
      <c r="EC226" s="400"/>
      <c r="ED226" s="401"/>
      <c r="EE226" s="400"/>
      <c r="EF226" s="401"/>
      <c r="EG226" s="400"/>
      <c r="EH226" s="401"/>
      <c r="EI226" s="400"/>
      <c r="EJ226" s="447"/>
      <c r="EK226" s="510"/>
      <c r="EL226" s="513"/>
      <c r="EM226" s="520"/>
      <c r="EN226" s="520"/>
      <c r="EO226" s="520"/>
      <c r="EP226" s="171">
        <f t="shared" si="241"/>
        <v>0</v>
      </c>
      <c r="EQ226" s="171">
        <f t="shared" si="242"/>
        <v>0</v>
      </c>
      <c r="ER226" s="171">
        <f t="shared" si="243"/>
        <v>0</v>
      </c>
      <c r="ES226" s="171">
        <f t="shared" si="244"/>
        <v>0</v>
      </c>
      <c r="ET226" s="171">
        <f t="shared" si="245"/>
        <v>0</v>
      </c>
      <c r="EU226" s="171">
        <f t="shared" si="246"/>
        <v>0</v>
      </c>
      <c r="EV226" s="172">
        <f t="shared" si="247"/>
        <v>0</v>
      </c>
      <c r="EW226" s="367">
        <f>IF(C226=4,IF(MAX(Q226:EJ228)&gt;0,(Especiall/30*(IF(($G226-$F226)=($G$5-$F$5),30,IF(DAY($G226)=31,($G226-$F226),($G226-$F226)+1)))),0),0)</f>
        <v>0</v>
      </c>
      <c r="EX226" s="248">
        <f t="shared" ref="EX226:EX229" si="269">FF226</f>
        <v>13120.74</v>
      </c>
      <c r="EY226" s="174">
        <f>(L226*regular)+(M226*Cadeirantee)</f>
        <v>0</v>
      </c>
      <c r="EZ226" s="249">
        <f>SUMIF(FG226:GJ226,"&gt;0")</f>
        <v>0</v>
      </c>
      <c r="FA226" s="249">
        <f>SUMIF(FG226:GJ226,"&lt;0")+SUMIF(GN226:HP226,"&lt;0")</f>
        <v>0</v>
      </c>
      <c r="FB226" s="174">
        <v>0</v>
      </c>
      <c r="FC226" s="175">
        <f>N226*km*'VALORES TABELA'!$B$13</f>
        <v>0</v>
      </c>
      <c r="FD226" s="250">
        <f>GL226</f>
        <v>0</v>
      </c>
      <c r="FE226" s="176">
        <f>(EW226+EW227+EW228+EW229+EX226+EX227+EX228+EX229+EY226+EY227+EY228+EY229+EY230+EZ226+EZ227+EZ228+EZ229+FA226+FA227+FA228+FA229+FC226+FC227+FC228+FC229+HY226-HZ226-IA226+FD226+FD227+FD228+FD229+FB230)</f>
        <v>13120.74</v>
      </c>
      <c r="FF226" s="177">
        <f>IF(C226=4,SUM(Q226+Q227+Q228+S226+S227+S228)*Percapita/30*FF$4+(R226+R227+R228+T226+T227+T228)*Cadeirante/30*FF$4,IF(C226=3,IF(Q229+S229=10,Fixo/30*FF$4+(Q226+Q227+Q228+S226+S227+S228)*Percapita/30*FF$4+(R229+T229)*Cadeirante/30*FF$4,IF(Q229+S229&lt;=9,(Q229+S229)*Crechee/30*FF$4)+(R229+T229)*Cadeirante/30*FF$4+(Q226+Q227+Q228+S226+S227+S228)*Percapita/30*FF$4)+IF(Q229+S229&gt;=11,Fixo/30*FF$4+(Q229+S229-10)*Crechee/30*FF$4,0),IF(C226=2,IF(R226+R227+R228+R229+T226+T227+T228+T229=1,Cadeirante/30*FF$4,IF(R226+R227+R228+R229+T226+T227+T228+T229=2,Fixo/30*FF$4,IF(R226+R227+R228+R229+T226+T227+T228+T229&gt;2,Fixo/30*FF$4+(R226+R227+R228+R229+T226+T227+T228+T229-2)*Cadeirante/30*FF$4)))+(Q226+Q227+Q228+S226+S227+S228)*Percapita/30*FF$4+(Q229+S229)*Crechee/30*FF$4,IF(C226=1,IF(Q226+Q227+Q228+R226+R227+R228+S226+S227+S228+T226+T227+T228&lt;=15,(Q226+Q227+Q228+S226+S227+S228)*Percapita/30*FF$4,IF(Q226+Q227+Q228+R226+R227+R228+S226+S227+S228+T226+T227+T228&gt;=16,Fixo/30*FF$4+(Q226+Q227+Q228+R226+R227+R228+S226+S227+S228+T226+T227-16)*Percapita/30*FF$4))))))</f>
        <v>13120.74</v>
      </c>
      <c r="FG226" s="177">
        <f>IF(C226=4,SUM(U226+U227+U228+W226+W227+W228)*Percapita/30*FG$4+(V226+V227+V228+X226+X227+X228)*Cadeirante/30*FG$4,IF(C226=3,IF(U229+W229=10,Fixo/30*FG$4+(U226+U227+U228+W226+W227+W228)*Percapita/30*FG$4+(V229+X229)*Cadeirante/30*FG$4,IF(U229+W229&lt;=9,(U229+W229)*Crechee/30*FG$4)+(V229+X229)*Cadeirante/30*FG$4+(U226+U227+U228+W226+W227+W228)*Percapita/30*FG$4)+IF(U229+W229&gt;=11,Fixo/30*FG$4+(U229+W229-10)*Crechee/30*FG$4,0),IF(C226=2,IF(V226+V227+V228+V229+X226+X227+X228+X229=1,Cadeirante/30*FG$4,IF(V226+V227+V228+V229+X226+X227+X228+X229=2,Fixo/30*FG$4,IF(V226+V227+V228+V229+X226+X227+X228+X229&gt;2,Fixo/30*FG$4+(V226+V227+V228+V229+X226+X227+X228+X229-2)*Cadeirante/30*FG$4)))+(U226+U227+U228+W226+W227+W228)*Percapita/30*FG$4+(U229+W229)*Crechee/30*FG$4,IF(C226=1,IF(U226+U227+U228+V226+V227+V228+W226+W227+W228+X226+X227+X228&lt;=15,(U226+U227+U228+W226+W227+W228)*Percapita/30*FG$4,IF(U226+U227+U228+V226+V227+V228+W226+W227+W228+X226+X227+X228&gt;=16,Fixo/30*FG$4+(U226+U227+U228+V226+V227+V228+W226+W227+W228+X226+X227-16)*Percapita/30*FG$4))))))</f>
        <v>0</v>
      </c>
      <c r="FH226" s="177">
        <f>IF(C226=4,SUM(Y226+Y227+Y228+AA226+AA227+AA228)*Percapita/30*FH$4+(Z226+Z227+Z228+AB226+AB227+AB228)*Cadeirante/30*FH$4,IF(C226=3,IF(Y229+AA229=10,Fixo/30*FH$4+(Y226+Y227+Y228+AA226+AA227+AA228)*Percapita/30*FH$4+(Z229+AB229)*Cadeirante/30*FH$4,IF(Y229+AA229&lt;=9,(Y229+AA229)*Crechee/30*FH$4)+(Z229+AB229)*Cadeirante/30*FH$4+(Y226+Y227+Y228+AA226+AA227+AA228)*Percapita/30*FH$4)+IF(Y229+AA229&gt;=11,Fixo/30*FH$4+(Y229+AA229-10)*Crechee/30*FH$4,0),IF(C226=2,IF(Z226+Z227+Z228+Z229+AB226+AB227+AB228+AB229=1,Cadeirante/30*FH$4,IF(Z226+Z227+Z228+Z229+AB226+AB227+AB228+AB229=2,Fixo/30*FH$4,IF(Z226+Z227+Z228+Z229+AB226+AB227+AB228+AB229&gt;2,Fixo/30*FH$4+(Z226+Z227+Z228+Z229+AB226+AB227+AB228+AB229-2)*Cadeirante/30*FH$4)))+(Y226+Y227+Y228+AA226+AA227+AA228)*Percapita/30*FH$4+(Y229+AA229)*Crechee/30*FH$4,IF(C226=1,IF(Y226+Y227+Y228+Z226+Z227+Z228+AA226+AA227+AA228+AB226+AB227+AB228&lt;=15,(Y226+Y227+Y228+AA226+AA227+AA228)*Percapita/30*FH$4,IF(Y226+Y227+Y228+Z226+Z227+Z228+AA226+AA227+AA228+AB226+AB227+AB228&gt;=16,Fixo/30*FH$4+(Y226+Y227+Y228+Z226+Z227+Z228+AA226+AA227+AA228+AB226+AB227-16)*Percapita/30*FH$4))))))</f>
        <v>0</v>
      </c>
      <c r="FI226" s="177">
        <f>IF(C226=4,SUM(AC226+AC227+AC228+AE226+AE227+AE228)*Percapita/30*FI$4+(AD226+AD227+AD228+AF226+AF227+AF228)*Cadeirante/30*FI$4,IF(C226=3,IF(AC229+AE229=10,Fixo/30*FI$4+(AC226+AC227+AC228+AE226+AE227+AE228)*Percapita/30*FI$4+(AD229+AF229)*Cadeirante/30*FI$4,IF(AC229+AE229&lt;=9,(AC229+AE229)*Crechee/30*FI$4)+(AD229+AF229)*Cadeirante/30*FI$4+(AC226+AC227+AC228+AE226+AE227+AE228)*Percapita/30*FI$4)+IF(AC229+AE229&gt;=11,Fixo/30*FI$4+(AC229+AE229-10)*Crechee/30*FI$4,0),IF(C226=2,IF(AD226+AD227+AD228+AD229+AF226+AF227+AF228+AF229=1,Cadeirante/30*FI$4,IF(AD226+AD227+AD228+AD229+AF226+AF227+AF228+AF229=2,Fixo/30*FI$4,IF(AD226+AD227+AD228+AD229+AF226+AF227+AF228+AF229&gt;2,Fixo/30*FI$4+(AD226+AD227+AD228+AD229+AF226+AF227+AF228+AF229-2)*Cadeirante/30*FI$4)))+(AC226+AC227+AC228+AE226+AE227+AE228)*Percapita/30*FI$4+(AC229+AE229)*Crechee/30*FI$4,IF(C226=1,IF(AC226+AC227+AC228+AD226+AD227+AD228+AE226+AE227+AE228+AF226+AF227+AF228&lt;=15,(AC226+AC227+AC228+AE226+AE227+AE228)*Percapita/30*FI$4,IF(AC226+AC227+AC228+AD226+AD227+AD228+AE226+AE227+AE228+AF226+AF227+AF228&gt;=16,Fixo/30*FI$4+(AC226+AC227+AC228+AD226+AD227+AD228+AE226+AE227+AE228+AF226+AF227-16)*Percapita/30*FI$4))))))</f>
        <v>0</v>
      </c>
      <c r="FJ226" s="177">
        <f>IF(C226=4,SUM(AG226+AG227+AG228+AI226+AI227+AI228)*Percapita/30*FJ$4+(AH226+AH227+AH228+AJ226+AJ227+AJ228)*Cadeirante/30*FJ$4,IF(C226=3,IF(AG229+AI229=10,Fixo/30*FJ$4+(AG226+AG227+AG228+AI226+AI227+AI228)*Percapita/30*FJ$4+(AH229+AJ229)*Cadeirante/30*FJ$4,IF(AG229+AI229&lt;=9,(AG229+AI229)*Crechee/30*FJ$4)+(AH229+AJ229)*Cadeirante/30*FJ$4+(AG226+AG227+AG228+AI226+AI227+AI228)*Percapita/30*FJ$4)+IF(AG229+AI229&gt;=11,Fixo/30*FJ$4+(AG229+AI229-10)*Crechee/30*FJ$4,0),IF(C226=2,IF(AH226+AH227+AH228+AH229+AJ226+AJ227+AJ228+AJ229=1,Cadeirante/30*FJ$4,IF(AH226+AH227+AH228+AH229+AJ226+AJ227+AJ228+AJ229=2,Fixo/30*FJ$4,IF(AH226+AH227+AH228+AH229+AJ226+AJ227+AJ228+AJ229&gt;2,Fixo/30*FJ$4+(AH226+AH227+AH228+AH229+AJ226+AJ227+AJ228+AJ229-2)*Cadeirante/30*FJ$4)))+(AG226+AG227+AG228+AI226+AI227+AI228)*Percapita/30*FJ$4+(AG229+AI229)*Crechee/30*FJ$4,IF(C226=1,IF(AG226+AG227+AG228+AH226+AH227+AH228+AI226+AI227+AI228+AJ226+AJ227+AJ228&lt;=15,(AG226+AG227+AG228+AI226+AI227+AI228)*Percapita/30*FJ$4,IF(AG226+AG227+AG228+AH226+AH227+AH228+AI226+AI227+AI228+AJ226+AJ227+AJ228&gt;=16,Fixo/30*FJ$4+(AG226+AG227+AG228+AH226+AH227+AH228+AI226+AI227+AI228+AJ226+AJ227-16)*Percapita/30*FJ$4))))))</f>
        <v>0</v>
      </c>
      <c r="FK226" s="177">
        <f>IF(C226=4,SUM(AK226+AK227+AK228+AM226+AM227+AM228)*Percapita/30*FK$4+(AL226+AL227+AL228+AN226+AN227+AN228)*Cadeirante/30*FK$4,IF(C226=3,IF(AK229+AM229=10,Fixo/30*FK$4+(AK226+AK227+AK228+AM226+AM227+AM228)*Percapita/30*FK$4+(AL229+AN229)*Cadeirante/30*FK$4,IF(AK229+AM229&lt;=9,(AK229+AM229)*Crechee/30*FK$4)+(AL229+AN229)*Cadeirante/30*FK$4+(AK226+AK227+AK228+AM226+AM227+AM228)*Percapita/30*FK$4)+IF(AK229+AM229&gt;=11,Fixo/30*FK$4+(AK229+AM229-10)*Crechee/30*FK$4,0),IF(C226=2,IF(AL226+AL227+AL228+AL229+AN226+AN227+AN228+AN229=1,Cadeirante/30*FK$4,IF(AL226+AL227+AL228+AL229+AN226+AN227+AN228+AN229=2,Fixo/30*FK$4,IF(AL226+AL227+AL228+AL229+AN226+AN227+AN228+AN229&gt;2,Fixo/30*FK$4+(AL226+AL227+AL228+AL229+AN226+AN227+AN228+AN229-2)*Cadeirante/30*FK$4)))+(AK226+AK227+AK228+AM226+AM227+AM228)*Percapita/30*FK$4+(AK229+AM229)*Crechee/30*FK$4,IF(C226=1,IF(AK226+AK227+AK228+AL226+AL227+AL228+AM226+AM227+AM228+AN226+AN227+AN228&lt;=15,(AK226+AK227+AK228+AM226+AM227+AM228)*Percapita/30*FK$4,IF(AK226+AK227+AK228+AL226+AL227+AL228+AM226+AM227+AM228+AN226+AN227+AN228&gt;=16,Fixo/30*FK$4+(AK226+AK227+AK228+AL226+AL227+AL228+AM226+AM227+AM228+AN226+AN227-16)*Percapita/30*FK$4))))))</f>
        <v>0</v>
      </c>
      <c r="FL226" s="177">
        <f>IF(C226=4,SUM(AO226+AO227+AO228+AQ226+AQ227+AQ228)*Percapita/30*FL$4+(AP226+AP227+AP228+AR226+AR227+AR228)*Cadeirante/30*FL$4,IF(C226=3,IF(AO229+AQ229=10,Fixo/30*FL$4+(AO226+AO227+AO228+AQ226+AQ227+AQ228)*Percapita/30*FL$4+(AP229+AR229)*Cadeirante/30*FL$4,IF(AO229+AQ229&lt;=9,(AO229+AQ229)*Crechee/30*FL$4)+(AP229+AR229)*Cadeirante/30*FL$4+(AO226+AO227+AO228+AQ226+AQ227+AQ228)*Percapita/30*FL$4)+IF(AO229+AQ229&gt;=11,Fixo/30*FL$4+(AO229+AQ229-10)*Crechee/30*FL$4,0),IF(C226=2,IF(AP226+AP227+AP228+AP229+AR226+AR227+AR228+AR229=1,Cadeirante/30*FL$4,IF(AP226+AP227+AP228+AP229+AR226+AR227+AR228+AR229=2,Fixo/30*FL$4,IF(AP226+AP227+AP228+AP229+AR226+AR227+AR228+AR229&gt;2,Fixo/30*FL$4+(AP226+AP227+AP228+AP229+AR226+AR227+AR228+AR229-2)*Cadeirante/30*FL$4)))+(AO226+AO227+AO228+AQ226+AQ227+AQ228)*Percapita/30*FL$4+(AO229+AQ229)*Crechee/30*FL$4,IF(C226=1,IF(AO226+AO227+AO228+AP226+AP227+AP228+AQ226+AQ227+AQ228+AR226+AR227+AR228&lt;=15,(AO226+AO227+AO228+AQ226+AQ227+AQ228)*Percapita/30*FL$4,IF(AO226+AO227+AO228+AP226+AP227+AP228+AQ226+AQ227+AQ228+AR226+AR227+AR228&gt;=16,Fixo/30*FL$4+(AO226+AO227+AO228+AP226+AP227+AP228+AQ226+AQ227+AQ228+AR226+AR227-16)*Percapita/30*FL$4))))))</f>
        <v>0</v>
      </c>
      <c r="FM226" s="177">
        <f>IF(C226=4,SUM(AS226+AS227+AS228+AU226+AU227+AU228)*Percapita/30*FM$4+(AT226+AT227+AT228+AV226+AV227+AV228)*Cadeirante/30*FM$4,IF(C226=3,IF(AS229+AU229=10,Fixo/30*FM$4+(AS226+AS227+AS228+AU226+AU227+AU228)*Percapita/30*FM$4+(AT229+AV229)*Cadeirante/30*FM$4,IF(AS229+AU229&lt;=9,(AS229+AU229)*Crechee/30*FM$4)+(AT229+AV229)*Cadeirante/30*FM$4+(AS226+AS227+AS228+AU226+AU227+AU228)*Percapita/30*FM$4)+IF(AS229+AU229&gt;=11,Fixo/30*FM$4+(AS229+AU229-10)*Crechee/30*FM$4,0),IF(C226=2,IF(AT226+AT227+AT228+AT229+AV226+AV227+AV228+AV229=1,Cadeirante/30*FM$4,IF(AT226+AT227+AT228+AT229+AV226+AV227+AV228+AV229=2,Fixo/30*FM$4,IF(AT226+AT227+AT228+AT229+AV226+AV227+AV228+AV229&gt;2,Fixo/30*FM$4+(AT226+AT227+AT228+AT229+AV226+AV227+AV228+AV229-2)*Cadeirante/30*FM$4)))+(AS226+AS227+AS228+AU226+AU227+AU228)*Percapita/30*FM$4+(AS229+AU229)*Crechee/30*FM$4,IF(C226=1,IF(AS226+AS227+AS228+AT226+AT227+AT228+AU226+AU227+AU228+AV226+AV227+AV228&lt;=15,(AS226+AS227+AS228+AU226+AU227+AU228)*Percapita/30*FM$4,IF(AS226+AS227+AS228+AT226+AT227+AT228+AU226+AU227+AU228+AV226+AV227+AV228&gt;=16,Fixo/30*FM$4+(AS226+AS227+AS228+AT226+AT227+AT228+AU226+AU227+AU228+AV226+AV227-16)*Percapita/30*FM$4))))))</f>
        <v>0</v>
      </c>
      <c r="FN226" s="177">
        <f>IF(C226=4,SUM(AW226+AW227+AW228+AY226+AY227+AY228)*Percapita/30*FN$4+(AX226+AX227+AX228+AZ226+AZ227+AZ228)*Cadeirante/30*FN$4,IF(C226=3,IF(AW229+AY229=10,Fixo/30*FN$4+(AW226+AW227+AW228+AY226+AY227+AY228)*Percapita/30*FN$4+(AX229+AZ229)*Cadeirante/30*FN$4,IF(AW229+AY229&lt;=9,(AW229+AY229)*Crechee/30*FN$4)+(AX229+AZ229)*Cadeirante/30*FN$4+(AW226+AW227+AW228+AY226+AY227+AY228)*Percapita/30*FN$4)+IF(AW229+AY229&gt;=11,Fixo/30*FN$4+(AW229+AY229-10)*Crechee/30*FN$4,0),IF(C226=2,IF(AX226+AX227+AX228+AX229+AZ226+AZ227+AZ228+AZ229=1,Cadeirante/30*FN$4,IF(AX226+AX227+AX228+AX229+AZ226+AZ227+AZ228+AZ229=2,Fixo/30*FN$4,IF(AX226+AX227+AX228+AX229+AZ226+AZ227+AZ228+AZ229&gt;2,Fixo/30*FN$4+(AX226+AX227+AX228+AX229+AZ226+AZ227+AZ228+AZ229-2)*Cadeirante/30*FN$4)))+(AW226+AW227+AW228+AY226+AY227+AY228)*Percapita/30*FN$4+(AW229+AY229)*Crechee/30*FN$4,IF(C226=1,IF(AW226+AW227+AW228+AX226+AX227+AX228+AY226+AY227+AY228+AZ226+AZ227+AZ228&lt;=15,(AW226+AW227+AW228+AY226+AY227+AY228)*Percapita/30*FN$4,IF(AW226+AW227+AW228+AX226+AX227+AX228+AY226+AY227+AY228+AZ226+AZ227+AZ228&gt;=16,Fixo/30*FN$4+(AW226+AW227+AW228+AX226+AX227+AX228+AY226+AY227+AY228+AZ226+AZ227-16)*Percapita/30*FN$4))))))</f>
        <v>0</v>
      </c>
      <c r="FO226" s="177">
        <f>IF(C226=4,SUM(BA226+BA227+BA228+BC226+BC227+BC228)*Percapita/30*FO$4+(BB226+BB227+BB228+BD226+BD227+BD228)*Cadeirante/30*FO$4,IF(C226=3,IF(BA229+BC229=10,Fixo/30*FO$4+(BA226+BA227+BA228+BC226+BC227+BC228)*Percapita/30*FO$4+(BB229+BD229)*Cadeirante/30*FO$4,IF(BA229+BC229&lt;=9,(BA229+BC229)*Crechee/30*FO$4)+(BB229+BD229)*Cadeirante/30*FO$4+(BA226+BA227+BA228+BC226+BC227+BC228)*Percapita/30*FO$4)+IF(BA229+BC229&gt;=11,Fixo/30*FO$4+(BA229+BC229-10)*Crechee/30*FO$4,0),IF(C226=2,IF(BB226+BB227+BB228+BB229+BD226+BD227+BD228+BD229=1,Cadeirante/30*FO$4,IF(BB226+BB227+BB228+BB229+BD226+BD227+BD228+BD229=2,Fixo/30*FO$4,IF(BB226+BB227+BB228+BB229+BD226+BD227+BD228+BD229&gt;2,Fixo/30*FO$4+(BB226+BB227+BB228+BB229+BD226+BD227+BD228+BD229-2)*Cadeirante/30*FO$4)))+(BA226+BA227+BA228+BC226+BC227+BC228)*Percapita/30*FO$4+(BA229+BC229)*Crechee/30*FO$4,IF(C226=1,IF(BA226+BA227+BA228+BB226+BB227+BB228+BC226+BC227+BC228+BD226+BD227+BD228&lt;=15,(BA226+BA227+BA228+BC226+BC227+BC228)*Percapita/30*FO$4,IF(BA226+BA227+BA228+BB226+BB227+BB228+BC226+BC227+BC228+BD226+BD227+BD228&gt;=16,Fixo/30*FO$4+(BA226+BA227+BA228+BB226+BB227+BB228+BC226+BC227+BC228+BD226+BD227-16)*Percapita/30*FO$4))))))</f>
        <v>0</v>
      </c>
      <c r="FP226" s="177">
        <f>IF(C226=4,SUM(BE226+BE227+BE228+BG226+BG227+BG228)*Percapita/30*FP$4+(BF226+BF227+BF228+BH226+BH227+BH228)*Cadeirante/30*FP$4,IF(C226=3,IF(BE229+BG229=10,Fixo/30*FP$4+(BE226+BE227+BE228+BG226+BG227+BG228)*Percapita/30*FP$4+(BF229+BH229)*Cadeirante/30*FP$4,IF(BE229+BG229&lt;=9,(BE229+BG229)*Crechee/30*FP$4)+(BF229+BH229)*Cadeirante/30*FP$4+(BE226+BE227+BE228+BG226+BG227+BG228)*Percapita/30*FP$4)+IF(BE229+BG229&gt;=11,Fixo/30*FP$4+(BE229+BG229-10)*Crechee/30*FP$4,0),IF(C226=2,IF(BF226+BF227+BF228+BF229+BH226+BH227+BH228+BH229=1,Cadeirante/30*FP$4,IF(BF226+BF227+BF228+BF229+BH226+BH227+BH228+BH229=2,Fixo/30*FP$4,IF(BF226+BF227+BF228+BF229+BH226+BH227+BH228+BH229&gt;2,Fixo/30*FP$4+(BF226+BF227+BF228+BF229+BH226+BH227+BH228+BH229-2)*Cadeirante/30*FP$4)))+(BE226+BE227+BE228+BG226+BG227+BG228)*Percapita/30*FP$4+(BE229+BG229)*Crechee/30*FP$4,IF(C226=1,IF(BE226+BE227+BE228+BF226+BF227+BF228+BG226+BG227+BG228+BH226+BH227+BH228&lt;=15,(BE226+BE227+BE228+BG226+BG227+BG228)*Percapita/30*FP$4,IF(BE226+BE227+BE228+BF226+BF227+BF228+BG226+BG227+BG228+BH226+BH227+BH228&gt;=16,Fixo/30*FP$4+(BE226+BE227+BE228+BF226+BF227+BF228+BG226+BG227+BG228+BH226+BH227-16)*Percapita/30*FP$4))))))</f>
        <v>0</v>
      </c>
      <c r="FQ226" s="177">
        <f>IF(C226=4,SUM(BI226+BI227+BI228+BK226+BK227+BK228)*Percapita/30*FQ$4+(BJ226+BJ227+BJ228+BL226+BL227+BL228)*Cadeirante/30*FQ$4,IF(C226=3,IF(BI229+BK229=10,Fixo/30*FQ$4+(BI226+BI227+BI228+BK226+BK227+BK228)*Percapita/30*FQ$4+(BJ229+BL229)*Cadeirante/30*FQ$4,IF(BI229+BK229&lt;=9,(BI229+BK229)*Crechee/30*FQ$4)+(BJ229+BL229)*Cadeirante/30*FQ$4+(BI226+BI227+BI228+BK226+BK227+BK228)*Percapita/30*FQ$4)+IF(BI229+BK229&gt;=11,Fixo/30*FQ$4+(BI229+BK229-10)*Crechee/30*FQ$4,0),IF(C226=2,IF(BJ226+BJ227+BJ228+BJ229+BL226+BL227+BL228+BL229=1,Cadeirante/30*FQ$4,IF(BJ226+BJ227+BJ228+BJ229+BL226+BL227+BL228+BL229=2,Fixo/30*FQ$4,IF(BJ226+BJ227+BJ228+BJ229+BL226+BL227+BL228+BL229&gt;2,Fixo/30*FQ$4+(BJ226+BJ227+BJ228+BJ229+BL226+BL227+BL228+BL229-2)*Cadeirante/30*FQ$4)))+(BI226+BI227+BI228+BK226+BK227+BK228)*Percapita/30*FQ$4+(BI229+BK229)*Crechee/30*FQ$4,IF(C226=1,IF(BI226+BI227+BI228+BJ226+BJ227+BJ228+BK226+BK227+BK228+BL226+BL227+BL228&lt;=15,(BI226+BI227+BI228+BK226+BK227+BK228)*Percapita/30*FQ$4,IF(BI226+BI227+BI228+BJ226+BJ227+BJ228+BK226+BK227+BK228+BL226+BL227+BL228&gt;=16,Fixo/30*FQ$4+(BI226+BI227+BI228+BJ226+BJ227+BJ228+BK226+BK227+BK228+BL226+BL227-16)*Percapita/30*FQ$4))))))</f>
        <v>0</v>
      </c>
      <c r="FR226" s="177">
        <f>IF(C226=4,SUM(BM226+BM227+BM228+BO226+BO227+BO228)*Percapita/30*FR$4+(BN226+BN227+BN228+BP226+BP227+BP228)*Cadeirante/30*FR$4,IF(C226=3,IF(BM229+BO229=10,Fixo/30*FR$4+(BM226+BM227+BM228+BO226+BO227+BO228)*Percapita/30*FR$4+(BN229+BP229)*Cadeirante/30*FR$4,IF(BM229+BO229&lt;=9,(BM229+BO229)*Crechee/30*FR$4)+(BN229+BP229)*Cadeirante/30*FR$4+(BM226+BM227+BM228+BO226+BO227+BO228)*Percapita/30*FR$4)+IF(BM229+BO229&gt;=11,Fixo/30*FR$4+(BM229+BO229-10)*Crechee/30*FR$4,0),IF(C226=2,IF(BN226+BN227+BN228+BN229+BP226+BP227+BP228+BP229=1,Cadeirante/30*FR$4,IF(BN226+BN227+BN228+BN229+BP226+BP227+BP228+BP229=2,Fixo/30*FR$4,IF(BN226+BN227+BN228+BN229+BP226+BP227+BP228+BP229&gt;2,Fixo/30*FR$4+(BN226+BN227+BN228+BN229+BP226+BP227+BP228+BP229-2)*Cadeirante/30*FR$4)))+(BM226+BM227+BM228+BO226+BO227+BO228)*Percapita/30*FR$4+(BM229+BO229)*Crechee/30*FR$4,IF(C226=1,IF(BM226+BM227+BM228+BN226+BN227+BN228+BO226+BO227+BO228+BP226+BP227+BP228&lt;=15,(BM226+BM227+BM228+BO226+BO227+BO228)*Percapita/30*FR$4,IF(BM226+BM227+BM228+BN226+BN227+BN228+BO226+BO227+BO228+BP226+BP227+BP228&gt;=16,Fixo/30*FR$4+(BM226+BM227+BM228+BN226+BN227+BN228+BO226+BO227+BO228+BP226+BP227-16)*Percapita/30*FR$4))))))</f>
        <v>0</v>
      </c>
      <c r="FS226" s="177">
        <f>IF(C226=4,SUM(BQ226+BQ227+BQ228+BS226+BS227+BS228)*Percapita/30*FS$4+(BR226+BR227+BR228+BT226+BT227+BT228)*Cadeirante/30*FS$4,IF(C226=3,IF(BQ229+BS229=10,Fixo/30*FS$4+(BQ226+BQ227+BQ228+BS226+BS227+BS228)*Percapita/30*FS$4+(BR229+BT229)*Cadeirante/30*FS$4,IF(BQ229+BS229&lt;=9,(BQ229+BS229)*Crechee/30*FS$4)+(BR229+BT229)*Cadeirante/30*FS$4+(BQ226+BQ227+BQ228+BS226+BS227+BS228)*Percapita/30*FS$4)+IF(BQ229+BS229&gt;=11,Fixo/30*FS$4+(BQ229+BS229-10)*Crechee/30*FS$4,0),IF(C226=2,IF(BR226+BR227+BR228+BR229+BT226+BT227+BT228+BT229=1,Cadeirante/30*FS$4,IF(BR226+BR227+BR228+BR229+BT226+BT227+BT228+BT229=2,Fixo/30*FS$4,IF(BR226+BR227+BR228+BR229+BT226+BT227+BT228+BT229&gt;2,Fixo/30*FS$4+(BR226+BR227+BR228+BR229+BT226+BT227+BT228+BT229-2)*Cadeirante/30*FS$4)))+(BQ226+BQ227+BQ228+BS226+BS227+BS228)*Percapita/30*FS$4+(BQ229+BS229)*Crechee/30*FS$4,IF(C226=1,IF(BQ226+BQ227+BQ228+BR226+BR227+BR228+BS226+BS227+BS228+BT226+BT227+BT228&lt;=15,(BQ226+BQ227+BQ228+BS226+BS227+BS228)*Percapita/30*FS$4,IF(BQ226+BQ227+BQ228+BR226+BR227+BR228+BS226+BS227+BS228+BT226+BT227+BT228&gt;=16,Fixo/30*FS$4+(BQ226+BQ227+BQ228+BR226+BR227+BR228+BS226+BS227+BS228+BT226+BT227-16)*Percapita/30*FS$4))))))</f>
        <v>0</v>
      </c>
      <c r="FT226" s="177">
        <f>IF(C226=4,SUM(BU226+BU227+BU228+BW226+BW227+BW228)*Percapita/30*FT$4+(BV226+BV227+BV228+BX226+BX227+BX228)*Cadeirante/30*FT$4,IF(C226=3,IF(BU229+BW229=10,Fixo/30*FT$4+(BU226+BU227+BU228+BW226+BW227+BW228)*Percapita/30*FT$4+(BV229+BX229)*Cadeirante/30*FT$4,IF(BU229+BW229&lt;=9,(BU229+BW229)*Crechee/30*FT$4)+(BV229+BX229)*Cadeirante/30*FT$4+(BU226+BU227+BU228+BW226+BW227+BW228)*Percapita/30*FT$4)+IF(BU229+BW229&gt;=11,Fixo/30*FT$4+(BU229+BW229-10)*Crechee/30*FT$4,0),IF(C226=2,IF(BV226+BV227+BV228+BV229+BX226+BX227+BX228+BX229=1,Cadeirante/30*FT$4,IF(BV226+BV227+BV228+BV229+BX226+BX227+BX228+BX229=2,Fixo/30*FT$4,IF(BV226+BV227+BV228+BV229+BX226+BX227+BX228+BX229&gt;2,Fixo/30*FT$4+(BV226+BV227+BV228+BV229+BX226+BX227+BX228+BX229-2)*Cadeirante/30*FT$4)))+(BU226+BU227+BU228+BW226+BW227+BW228)*Percapita/30*FT$4+(BU229+BW229)*Crechee/30*FT$4,IF(C226=1,IF(BU226+BU227+BU228+BV226+BV227+BV228+BW226+BW227+BW228+BX226+BX227+BX228&lt;=15,(BU226+BU227+BU228+BW226+BW227+BW228)*Percapita/30*FT$4,IF(BU226+BU227+BU228+BV226+BV227+BV228+BW226+BW227+BW228+BX226+BX227+BX228&gt;=16,Fixo/30*FT$4+(BU226+BU227+BU228+BV226+BV227+BV228+BW226+BW227+BW228+BX226+BX227-16)*Percapita/30*FT$4))))))</f>
        <v>0</v>
      </c>
      <c r="FU226" s="177">
        <f>IF(C226=4,SUM(BY226+BY227+BY228+CA226+CA227+CA228)*Percapita/30*FU$4+(BZ226+BZ227+BZ228+CB226+CB227+CB228)*Cadeirante/30*FU$4,IF(C226=3,IF(BY229+CA229=10,Fixo/30*FU$4+(BY226+BY227+BY228+CA226+CA227+CA228)*Percapita/30*FU$4+(BZ229+CB229)*Cadeirante/30*FU$4,IF(BY229+CA229&lt;=9,(BY229+CA229)*Crechee/30*FU$4)+(BZ229+CB229)*Cadeirante/30*FU$4+(BY226+BY227+BY228+CA226+CA227+CA228)*Percapita/30*FU$4)+IF(BY229+CA229&gt;=11,Fixo/30*FU$4+(BY229+CA229-10)*Crechee/30*FU$4,0),IF(C226=2,IF(BZ226+BZ227+BZ228+BZ229+CB226+CB227+CB228+CB229=1,Cadeirante/30*FU$4,IF(BZ226+BZ227+BZ228+BZ229+CB226+CB227+CB228+CB229=2,Fixo/30*FU$4,IF(BZ226+BZ227+BZ228+BZ229+CB226+CB227+CB228+CB229&gt;2,Fixo/30*FU$4+(BZ226+BZ227+BZ228+BZ229+CB226+CB227+CB228+CB229-2)*Cadeirante/30*FU$4)))+(BY226+BY227+BY228+CA226+CA227+CA228)*Percapita/30*FU$4+(BY229+CA229)*Crechee/30*FU$4,IF(C226=1,IF(BY226+BY227+BY228+BZ226+BZ227+BZ228+CA226+CA227+CA228+CB226+CB227+CB228&lt;=15,(BY226+BY227+BY228+CA226+CA227+CA228)*Percapita/30*FU$4,IF(BY226+BY227+BY228+BZ226+BZ227+BZ228+CA226+CA227+CA228+CB226+CB227+CB228&gt;=16,Fixo/30*FU$4+(BY226+BY227+BY228+BZ226+BZ227+BZ228+CA226+CA227+CA228+CB226+CB227-16)*Percapita/30*FU$4))))))</f>
        <v>0</v>
      </c>
      <c r="FV226" s="177">
        <f>IF(C226=4,SUM(CC226+CC227+CC228+CE226+CE227+CE228)*Percapita/30*FV$4+(CD226+CD227+CD228+CF226+CF227+CF228)*Cadeirante/30*FV$4,IF(C226=3,IF(CC229+CE229=10,Fixo/30*FV$4+(CC226+CC227+CC228+CE226+CE227+CE228)*Percapita/30*FV$4+(CD229+CF229)*Cadeirante/30*FV$4,IF(CC229+CE229&lt;=9,(CC229+CE229)*Crechee/30*FV$4)+(CD229+CF229)*Cadeirante/30*FV$4+(CC226+CC227+CC228+CE226+CE227+CE228)*Percapita/30*FV$4)+IF(CC229+CE229&gt;=11,Fixo/30*FV$4+(CC229+CE229-10)*Crechee/30*FV$4,0),IF(C226=2,IF(CD226+CD227+CD228+CD229+CF226+CF227+CF228+CF229=1,Cadeirante/30*FV$4,IF(CD226+CD227+CD228+CD229+CF226+CF227+CF228+CF229=2,Fixo/30*FV$4,IF(CD226+CD227+CD228+CD229+CF226+CF227+CF228+CF229&gt;2,Fixo/30*FV$4+(CD226+CD227+CD228+CD229+CF226+CF227+CF228+CF229-2)*Cadeirante/30*FV$4)))+(CC226+CC227+CC228+CE226+CE227+CE228)*Percapita/30*FV$4+(CC229+CE229)*Crechee/30*FV$4,IF(C226=1,IF(CC226+CC227+CC228+CD226+CD227+CD228+CE226+CE227+CE228+CF226+CF227+CF228&lt;=15,(CC226+CC227+CC228+CE226+CE227+CE228)*Percapita/30*FV$4,IF(CC226+CC227+CC228+CD226+CD227+CD228+CE226+CE227+CE228+CF226+CF227+CF228&gt;=16,Fixo/30*FV$4+(CC226+CC227+CC228+CD226+CD227+CD228+CE226+CE227+CE228+CF226+CF227-16)*Percapita/30*FV$4))))))</f>
        <v>0</v>
      </c>
      <c r="FW226" s="177">
        <f>IF(C226=4,SUM(CG226+CG227+CG228+CI226+CI227+CI228)*Percapita/30*FW$4+(CH226+CH227+CH228+CJ226+CJ227+CJ228)*Cadeirante/30*FW$4,IF(C226=3,IF(CG229+CI229=10,Fixo/30*FW$4+(CG226+CG227+CG228+CI226+CI227+CI228)*Percapita/30*FW$4+(CH229+CJ229)*Cadeirante/30*FW$4,IF(CG229+CI229&lt;=9,(CG229+CI229)*Crechee/30*FW$4)+(CH229+CJ229)*Cadeirante/30*FW$4+(CG226+CG227+CG228+CI226+CI227+CI228)*Percapita/30*FW$4)+IF(CG229+CI229&gt;=11,Fixo/30*FW$4+(CG229+CI229-10)*Crechee/30*FW$4,0),IF(C226=2,IF(CH226+CH227+CH228+CH229+CJ226+CJ227+CJ228+CJ229=1,Cadeirante/30*FW$4,IF(CH226+CH227+CH228+CH229+CJ226+CJ227+CJ228+CJ229=2,Fixo/30*FW$4,IF(CH226+CH227+CH228+CH229+CJ226+CJ227+CJ228+CJ229&gt;2,Fixo/30*FW$4+(CH226+CH227+CH228+CH229+CJ226+CJ227+CJ228+CJ229-2)*Cadeirante/30*FW$4)))+(CG226+CG227+CG228+CI226+CI227+CI228)*Percapita/30*FW$4+(CG229+CI229)*Crechee/30*FW$4,IF(C226=1,IF(CG226+CG227+CG228+CH226+CH227+CH228+CI226+CI227+CI228+CJ226+CJ227+CJ228&lt;=15,(CG226+CG227+CG228+CI226+CI227+CI228)*Percapita/30*FW$4,IF(CG226+CG227+CG228+CH226+CH227+CH228+CI226+CI227+CI228+CJ226+CJ227+CJ228&gt;=16,Fixo/30*FW$4+(CG226+CG227+CG228+CH226+CH227+CH228+CI226+CI227+CI228+CJ226+CJ227-16)*Percapita/30*FW$4))))))</f>
        <v>0</v>
      </c>
      <c r="FX226" s="177">
        <f>IF(C226=4,SUM(CK226+CK227+CK228+CM226+CM227+CM228)*Percapita/30*FX$4+(CL226+CL227+CL228+CN226+CN227+CN228)*Cadeirante/30*FX$4,IF(C226=3,IF(CK229+CM229=10,Fixo/30*FX$4+(CK226+CK227+CK228+CM226+CM227+CM228)*Percapita/30*FX$4+(CL229+CN229)*Cadeirante/30*FX$4,IF(CK229+CM229&lt;=9,(CK229+CM229)*Crechee/30*FX$4)+(CL229+CN229)*Cadeirante/30*FX$4+(CK226+CK227+CK228+CM226+CM227+CM228)*Percapita/30*FX$4)+IF(CK229+CM229&gt;=11,Fixo/30*FX$4+(CK229+CM229-10)*Crechee/30*FX$4,0),IF(C226=2,IF(CL226+CL227+CL228+CL229+CN226+CN227+CN228+CN229=1,Cadeirante/30*FX$4,IF(CL226+CL227+CL228+CL229+CN226+CN227+CN228+CN229=2,Fixo/30*FX$4,IF(CL226+CL227+CL228+CL229+CN226+CN227+CN228+CN229&gt;2,Fixo/30*FX$4+(CL226+CL227+CL228+CL229+CN226+CN227+CN228+CN229-2)*Cadeirante/30*FX$4)))+(CK226+CK227+CK228+CM226+CM227+CM228)*Percapita/30*FX$4+(CK229+CM229)*Crechee/30*FX$4,IF(C226=1,IF(CK226+CK227+CK228+CL226+CL227+CL228+CM226+CM227+CM228+CN226+CN227+CN228&lt;=15,(CK226+CK227+CK228+CM226+CM227+CM228)*Percapita/30*FX$4,IF(CK226+CK227+CK228+CL226+CL227+CL228+CM226+CM227+CM228+CN226+CN227+CN228&gt;=16,Fixo/30*FX$4+(CK226+CK227+CK228+CL226+CL227+CL228+CM226+CM227+CM228+CN226+CN227-16)*Percapita/30*FX$4))))))</f>
        <v>0</v>
      </c>
      <c r="FY226" s="177">
        <f>IF(C226=4,SUM(CO226+CO227+CO228+CQ226+CQ227+CQ228)*Percapita/30*FY$4+(CP226+CP227+CP228+CR226+CR227+CR228)*Cadeirante/30*FY$4,IF(C226=3,IF(CO229+CQ229=10,Fixo/30*FY$4+(CO226+CO227+CO228+CQ226+CQ227+CQ228)*Percapita/30*FY$4+(CP229+CR229)*Cadeirante/30*FY$4,IF(CO229+CQ229&lt;=9,(CO229+CQ229)*Crechee/30*FY$4)+(CP229+CR229)*Cadeirante/30*FY$4+(CO226+CO227+CO228+CQ226+CQ227+CQ228)*Percapita/30*FY$4)+IF(CO229+CQ229&gt;=11,Fixo/30*FY$4+(CO229+CQ229-10)*Crechee/30*FY$4,0),IF(C226=2,IF(CP226+CP227+CP228+CP229+CR226+CR227+CR228+CR229=1,Cadeirante/30*FY$4,IF(CP226+CP227+CP228+CP229+CR226+CR227+CR228+CR229=2,Fixo/30*FY$4,IF(CP226+CP227+CP228+CP229+CR226+CR227+CR228+CR229&gt;2,Fixo/30*FY$4+(CP226+CP227+CP228+CP229+CR226+CR227+CR228+CR229-2)*Cadeirante/30*FY$4)))+(CO226+CO227+CO228+CQ226+CQ227+CQ228)*Percapita/30*FY$4+(CO229+CQ229)*Crechee/30*FY$4,IF(C226=1,IF(CO226+CO227+CO228+CP226+CP227+CP228+CQ226+CQ227+CQ228+CR226+CR227+CR228&lt;=15,(CO226+CO227+CO228+CQ226+CQ227+CQ228)*Percapita/30*FY$4,IF(CO226+CO227+CO228+CP226+CP227+CP228+CQ226+CQ227+CQ228+CR226+CR227+CR228&gt;=16,Fixo/30*FY$4+(CO226+CO227+CO228+CP226+CP227+CP228+CQ226+CQ227+CQ228+CR226+CR227-16)*Percapita/30*FY$4))))))</f>
        <v>0</v>
      </c>
      <c r="FZ226" s="177">
        <f>IF(C226=4,SUM(CS226+CS227+CS228+CU226+CU227+CU228)*Percapita/30*FZ$4+(CT226+CT227+CT228+CV226+CV227+CV228)*Cadeirante/30*FZ$4,IF(C226=3,IF(CS229+CU229=10,Fixo/30*FZ$4+(CS226+CS227+CS228+CU226+CU227+CU228)*Percapita/30*FZ$4+(CT229+CV229)*Cadeirante/30*FZ$4,IF(CS229+CU229&lt;=9,(CS229+CU229)*Crechee/30*FZ$4)+(CT229+CV229)*Cadeirante/30*FZ$4+(CS226+CS227+CS228+CU226+CU227+CU228)*Percapita/30*FZ$4)+IF(CS229+CU229&gt;=11,Fixo/30*FZ$4+(CS229+CU229-10)*Crechee/30*FZ$4,0),IF(C226=2,IF(CT226+CT227+CT228+CT229+CV226+CV227+CV228+CV229=1,Cadeirante/30*FZ$4,IF(CT226+CT227+CT228+CT229+CV226+CV227+CV228+CV229=2,Fixo/30*FZ$4,IF(CT226+CT227+CT228+CT229+CV226+CV227+CV228+CV229&gt;2,Fixo/30*FZ$4+(CT226+CT227+CT228+CT229+CV226+CV227+CV228+CV229-2)*Cadeirante/30*FZ$4)))+(CS226+CS227+CS228+CU226+CU227+CU228)*Percapita/30*FZ$4+(CS229+CU229)*Crechee/30*FZ$4,IF(C226=1,IF(CS226+CS227+CS228+CT226+CT227+CT228+CU226+CU227+CU228+CV226+CV227+CV228&lt;=15,(CS226+CS227+CS228+CU226+CU227+CU228)*Percapita/30*FZ$4,IF(CS226+CS227+CS228+CT226+CT227+CT228+CU226+CU227+CU228+CV226+CV227+CV228&gt;=16,Fixo/30*FZ$4+(CS226+CS227+CS228+CT226+CT227+CT228+CU226+CU227+CU228+CV226+CV227-16)*Percapita/30*FZ$4))))))</f>
        <v>0</v>
      </c>
      <c r="GA226" s="177">
        <f>IF(C226=4,SUM(CW226+CW227+CW228+CY226+CY227+CY228)*Percapita/30*GA$4+(CX226+CX227+CX228+CZ226+CZ227+CZ228)*Cadeirante/30*GA$4,IF(C226=3,IF(CW229+CY229=10,Fixo/30*GA$4+(CW226+CW227+CW228+CY226+CY227+CY228)*Percapita/30*GA$4+(CX229+CZ229)*Cadeirante/30*GA$4,IF(CW229+CY229&lt;=9,(CW229+CY229)*Crechee/30*GA$4)+(CX229+CZ229)*Cadeirante/30*GA$4+(CW226+CW227+CW228+CY226+CY227+CY228)*Percapita/30*GA$4)+IF(CW229+CY229&gt;=11,Fixo/30*GA$4+(CW229+CY229-10)*Crechee/30*GA$4,0),IF(C226=2,IF(CX226+CX227+CX228+CX229+CZ226+CZ227+CZ228+CZ229=1,Cadeirante/30*GA$4,IF(CX226+CX227+CX228+CX229+CZ226+CZ227+CZ228+CZ229=2,Fixo/30*GA$4,IF(CX226+CX227+CX228+CX229+CZ226+CZ227+CZ228+CZ229&gt;2,Fixo/30*GA$4+(CX226+CX227+CX228+CX229+CZ226+CZ227+CZ228+CZ229-2)*Cadeirante/30*GA$4)))+(CW226+CW227+CW228+CY226+CY227+CY228)*Percapita/30*GA$4+(CW229+CY229)*Crechee/30*GA$4,IF(C226=1,IF(CW226+CW227+CW228+CX226+CX227+CX228+CY226+CY227+CY228+CZ226+CZ227+CZ228&lt;=15,(CW226+CW227+CW228+CY226+CY227+CY228)*Percapita/30*GA$4,IF(CW226+CW227+CW228+CX226+CX227+CX228+CY226+CY227+CY228+CZ226+CZ227+CZ228&gt;=16,Fixo/30*GA$4+(CW226+CW227+CW228+CX226+CX227+CX228+CY226+CY227+CY228+CZ226+CZ227-16)*Percapita/30*GA$4))))))</f>
        <v>0</v>
      </c>
      <c r="GB226" s="177">
        <f>IF(C226=4,SUM(DA226+DA227+DA228+DC226+DC227+DC228)*Percapita/30*GB$4+(DB226+DB227+DB228+DD226+DD227+DD228)*Cadeirante/30*GB$4,IF(C226=3,IF(DA229+DC229=10,Fixo/30*GB$4+(DA226+DA227+DA228+DC226+DC227+DC228)*Percapita/30*GB$4+(DB229+DD229)*Cadeirante/30*GB$4,IF(DA229+DC229&lt;=9,(DA229+DC229)*Crechee/30*GB$4)+(DB229+DD229)*Cadeirante/30*GB$4+(DA226+DA227+DA228+DC226+DC227+DC228)*Percapita/30*GB$4)+IF(DA229+DC229&gt;=11,Fixo/30*GB$4+(DA229+DC229-10)*Crechee/30*GB$4,0),IF(C226=2,IF(DB226+DB227+DB228+DB229+DD226+DD227+DD228+DD229=1,Cadeirante/30*GB$4,IF(DB226+DB227+DB228+DB229+DD226+DD227+DD228+DD229=2,Fixo/30*GB$4,IF(DB226+DB227+DB228+DB229+DD226+DD227+DD228+DD229&gt;2,Fixo/30*GB$4+(DB226+DB227+DB228+DB229+DD226+DD227+DD228+DD229-2)*Cadeirante/30*GB$4)))+(DA226+DA227+DA228+DC226+DC227+DC228)*Percapita/30*GB$4+(DA229+DC229)*Crechee/30*GB$4,IF(C226=1,IF(DA226+DA227+DA228+DB226+DB227+DB228+DC226+DC227+DC228+DD226+DD227+DD228&lt;=15,(DA226+DA227+DA228+DC226+DC227+DC228)*Percapita/30*GB$4,IF(DA226+DA227+DA228+DB226+DB227+DB228+DC226+DC227+DC228+DD226+DD227+DD228&gt;=16,Fixo/30*GB$4+(DA226+DA227+DA228+DB226+DB227+DB228+DC226+DC227+DC228+DD226+DD227-16)*Percapita/30*GB$4))))))</f>
        <v>0</v>
      </c>
      <c r="GC226" s="177">
        <f>IF(C226=4,SUM(DE226+DE227+DE228+DG226+DG227+DG228)*Percapita/30*GC$4+(DF226+DF227+DF228+DH226+DH227+DH228)*Cadeirante/30*GC$4,IF(C226=3,IF(DE229+DG229=10,Fixo/30*GC$4+(DE226+DE227+DE228+DG226+DG227+DG228)*Percapita/30*GC$4+(DF229+DH229)*Cadeirante/30*GC$4,IF(DE229+DG229&lt;=9,(DE229+DG229)*Crechee/30*GC$4)+(DF229+DH229)*Cadeirante/30*GC$4+(DE226+DE227+DE228+DG226+DG227+DG228)*Percapita/30*GC$4)+IF(DE229+DG229&gt;=11,Fixo/30*GC$4+(DE229+DG229-10)*Crechee/30*GC$4,0),IF(C226=2,IF(DF226+DF227+DF228+DF229+DH226+DH227+DH228+DH229=1,Cadeirante/30*GC$4,IF(DF226+DF227+DF228+DF229+DH226+DH227+DH228+DH229=2,Fixo/30*GC$4,IF(DF226+DF227+DF228+DF229+DH226+DH227+DH228+DH229&gt;2,Fixo/30*GC$4+(DF226+DF227+DF228+DF229+DH226+DH227+DH228+DH229-2)*Cadeirante/30*GC$4)))+(DE226+DE227+DE228+DG226+DG227+DG228)*Percapita/30*GC$4+(DE229+DG229)*Crechee/30*GC$4,IF(C226=1,IF(DE226+DE227+DE228+DF226+DF227+DF228+DG226+DG227+DG228+DH226+DH227+DH228&lt;=15,(DE226+DE227+DE228+DG226+DG227+DG228)*Percapita/30*GC$4,IF(DE226+DE227+DE228+DF226+DF227+DF228+DG226+DG227+DG228+DH226+DH227+DH228&gt;=16,Fixo/30*GC$4+(DE226+DE227+DE228+DF226+DF227+DF228+DG226+DG227+DG228+DH226+DH227-16)*Percapita/30*GC$4))))))</f>
        <v>0</v>
      </c>
      <c r="GD226" s="177">
        <f>IF(C226=4,SUM(DI226+DI227+DI228+DK226+DK227+DK228)*Percapita/30*GD$4+(DJ226+DJ227+DJ228+DL226+DL227+DL228)*Cadeirante/30*GD$4,IF(C226=3,IF(DI229+DK229=10,Fixo/30*GD$4+(DI226+DI227+DI228+DK226+DK227+DK228)*Percapita/30*GD$4+(DJ229+DL229)*Cadeirante/30*GD$4,IF(DI229+DK229&lt;=9,(DI229+DK229)*Crechee/30*GD$4)+(DJ229+DL229)*Cadeirante/30*GD$4+(DI226+DI227+DI228+DK226+DK227+DK228)*Percapita/30*GD$4)+IF(DI229+DK229&gt;=11,Fixo/30*GD$4+(DI229+DK229-10)*Crechee/30*GD$4,0),IF(C226=2,IF(DJ226+DJ227+DJ228+DJ229+DL226+DL227+DL228+DL229=1,Cadeirante/30*GD$4,IF(DJ226+DJ227+DJ228+DJ229+DL226+DL227+DL228+DL229=2,Fixo/30*GD$4,IF(DJ226+DJ227+DJ228+DJ229+DL226+DL227+DL228+DL229&gt;2,Fixo/30*GD$4+(DJ226+DJ227+DJ228+DJ229+DL226+DL227+DL228+DL229-2)*Cadeirante/30*GD$4)))+(DI226+DI227+DI228+DK226+DK227+DK228)*Percapita/30*GD$4+(DI229+DK229)*Crechee/30*GD$4,IF(C226=1,IF(DI226+DI227+DI228+DJ226+DJ227+DJ228+DK226+DK227+DK228+DL226+DL227+DL228&lt;=15,(DI226+DI227+DI228+DK226+DK227+DK228)*Percapita/30*GD$4,IF(DI226+DI227+DI228+DJ226+DJ227+DJ228+DK226+DK227+DK228+DL226+DL227+DL228&gt;=16,Fixo/30*GD$4+(DI226+DI227+DI228+DJ226+DJ227+DJ228+DK226+DK227+DK228+DL226+DL227-16)*Percapita/30*GD$4))))))</f>
        <v>0</v>
      </c>
      <c r="GE226" s="177">
        <f>IF(C226=4,SUM(DM226+DM227+DM228+DO226+DO227+DO228)*Percapita/30*GE$4+(DN226+DN227+DN228+DP226+DP227+DP228)*Cadeirante/30*GE$4,IF(C226=3,IF(DM229+DO229=10,Fixo/30*GE$4+(DM226+DM227+DM228+DO226+DO227+DO228)*Percapita/30*GE$4+(DN229+DP229)*Cadeirante/30*GE$4,IF(DM229+DO229&lt;=9,(DM229+DO229)*Crechee/30*GE$4)+(DN229+DP229)*Cadeirante/30*GE$4+(DM226+DM227+DM228+DO226+DO227+DO228)*Percapita/30*GE$4)+IF(DM229+DO229&gt;=11,Fixo/30*GE$4+(DM229+DO229-10)*Crechee/30*GE$4,0),IF(C226=2,IF(DN226+DN227+DN228+DN229+DP226+DP227+DP228+DP229=1,Cadeirante/30*GE$4,IF(DN226+DN227+DN228+DN229+DP226+DP227+DP228+DP229=2,Fixo/30*GE$4,IF(DN226+DN227+DN228+DN229+DP226+DP227+DP228+DP229&gt;2,Fixo/30*GE$4+(DN226+DN227+DN228+DN229+DP226+DP227+DP228+DP229-2)*Cadeirante/30*GE$4)))+(DM226+DM227+DM228+DO226+DO227+DO228)*Percapita/30*GE$4+(DM229+DO229)*Crechee/30*GE$4,IF(C226=1,IF(DM226+DM227+DM228+DN226+DN227+DN228+DO226+DO227+DO228+DP226+DP227+DP228&lt;=15,(DM226+DM227+DM228+DO226+DO227+DO228)*Percapita/30*GE$4,IF(DM226+DM227+DM228+DN226+DN227+DN228+DO226+DO227+DO228+DP226+DP227+DP228&gt;=16,Fixo/30*GE$4+(DM226+DM227+DM228+DN226+DN227+DN228+DO226+DO227+DO228+DP226+DP227-16)*Percapita/30*GE$4))))))</f>
        <v>0</v>
      </c>
      <c r="GF226" s="177">
        <f>IF(C226=4,SUM(DQ226+DQ227+DQ228+DS226+DS227+DS228)*Percapita/30*GF$4+(DR226+DR227+DR228+DT226+DT227+DT228)*Cadeirante/30*GF$4,IF(C226=3,IF(DQ229+DS229=10,Fixo/30*GF$4+(DQ226+DQ227+DQ228+DS226+DS227+DS228)*Percapita/30*GF$4+(DR229+DT229)*Cadeirante/30*GF$4,IF(DQ229+DS229&lt;=9,(DQ229+DS229)*Crechee/30*GF$4)+(DR229+DT229)*Cadeirante/30*GF$4+(DQ226+DQ227+DQ228+DS226+DS227+DS228)*Percapita/30*GF$4)+IF(DQ229+DS229&gt;=11,Fixo/30*GF$4+(DQ229+DS229-10)*Crechee/30*GF$4,0),IF(C226=2,IF(DR226+DR227+DR228+DR229+DT226+DT227+DT228+DT229=1,Cadeirante/30*GF$4,IF(DR226+DR227+DR228+DR229+DT226+DT227+DT228+DT229=2,Fixo/30*GF$4,IF(DR226+DR227+DR228+DR229+DT226+DT227+DT228+DT229&gt;2,Fixo/30*GF$4+(DR226+DR227+DR228+DR229+DT226+DT227+DT228+DT229-2)*Cadeirante/30*GF$4)))+(DQ226+DQ227+DQ228+DS226+DS227+DS228)*Percapita/30*GF$4+(DQ229+DS229)*Crechee/30*GF$4,IF(C226=1,IF(DQ226+DQ227+DQ228+DR226+DR227+DR228+DS226+DS227+DS228+DT226+DT227+DT228&lt;=15,(DQ226+DQ227+DQ228+DS226+DS227+DS228)*Percapita/30*GF$4,IF(DQ226+DQ227+DQ228+DR226+DR227+DR228+DS226+DS227+DS228+DT226+DT227+DT228&gt;=16,Fixo/30*GF$4+(DQ226+DQ227+DQ228+DR226+DR227+DR228+DS226+DS227+DS228+DT226+DT227-16)*Percapita/30*GF$4))))))</f>
        <v>0</v>
      </c>
      <c r="GG226" s="177">
        <f>IF(C226=4,SUM(DU226+DU227+DU228+DW226+DW227+DW228)*Percapita/30*GG$4+(DV226+DV227+DV228+DX226+DX227+DX228)*Cadeirante/30*GG$4,IF(C226=3,IF(DU229+DW229=10,Fixo/30*GG$4+(DU226+DU227+DU228+DW226+DW227+DW228)*Percapita/30*GG$4+(DV229+DX229)*Cadeirante/30*GG$4,IF(DU229+DW229&lt;=9,(DU229+DW229)*Crechee/30*GG$4)+(DV229+DX229)*Cadeirante/30*GG$4+(DU226+DU227+DU228+DW226+DW227+DW228)*Percapita/30*GG$4)+IF(DU229+DW229&gt;=11,Fixo/30*GG$4+(DU229+DW229-10)*Crechee/30*GG$4,0),IF(C226=2,IF(DV226+DV227+DV228+DV229+DX226+DX227+DX228+DX229=1,Cadeirante/30*GG$4,IF(DV226+DV227+DV228+DV229+DX226+DX227+DX228+DX229=2,Fixo/30*GG$4,IF(DV226+DV227+DV228+DV229+DX226+DX227+DX228+DX229&gt;2,Fixo/30*GG$4+(DV226+DV227+DV228+DV229+DX226+DX227+DX228+DX229-2)*Cadeirante/30*GG$4)))+(DU226+DU227+DU228+DW226+DW227+DW228)*Percapita/30*GG$4+(DU229+DW229)*Crechee/30*GG$4,IF(C226=1,IF(DU226+DU227+DU228+DV226+DV227+DV228+DW226+DW227+DW228+DX226+DX227+DX228&lt;=15,(DU226+DU227+DU228+DW226+DW227+DW228)*Percapita/30*GG$4,IF(DU226+DU227+DU228+DV226+DV227+DV228+DW226+DW227+DW228+DX226+DX227+DX228&gt;=16,Fixo/30*GG$4+(DU226+DU227+DU228+DV226+DV227+DV228+DW226+DW227+DW228+DX226+DX227-16)*Percapita/30*GG$4))))))</f>
        <v>0</v>
      </c>
      <c r="GH226" s="177">
        <f>IF(C226=4,SUM(DY226+DY227+DY228+EA226+EA227+EA228)*Percapita/30*GH$4+(DZ226+DZ227+DZ228+EB226+EB227+EB228)*Cadeirante/30*GH$4,IF(C226=3,IF(DY229+EA229=10,Fixo/30*GH$4+(DY226+DY227+DY228+EA226+EA227+EA228)*Percapita/30*GH$4+(DZ229+EB229)*Cadeirante/30*GH$4,IF(DY229+EA229&lt;=9,(DY229+EA229)*Crechee/30*GH$4)+(DZ229+EB229)*Cadeirante/30*GH$4+(DY226+DY227+DY228+EA226+EA227+EA228)*Percapita/30*GH$4)+IF(DY229+EA229&gt;=11,Fixo/30*GH$4+(DY229+EA229-10)*Crechee/30*GH$4,0),IF(C226=2,IF(DZ226+DZ227+DZ228+DZ229+EB226+EB227+EB228+EB229=1,Cadeirante/30*GH$4,IF(DZ226+DZ227+DZ228+DZ229+EB226+EB227+EB228+EB229=2,Fixo/30*GH$4,IF(DZ226+DZ227+DZ228+DZ229+EB226+EB227+EB228+EB229&gt;2,Fixo/30*GH$4+(DZ226+DZ227+DZ228+DZ229+EB226+EB227+EB228+EB229-2)*Cadeirante/30*GH$4)))+(DY226+DY227+DY228+EA226+EA227+EA228)*Percapita/30*GH$4+(DY229+EA229)*Crechee/30*GH$4,IF(C226=1,IF(DY226+DY227+DY228+DZ226+DZ227+DZ228+EA226+EA227+EA228+EB226+EB227+EB228&lt;=15,(DY226+DY227+DY228+EA226+EA227+EA228)*Percapita/30*GH$4,IF(DY226+DY227+DY228+DZ226+DZ227+DZ228+EA226+EA227+EA228+EB226+EB227+EB228&gt;=16,Fixo/30*GH$4+(DY226+DY227+DY228+DZ226+DZ227+DZ228+EA226+EA227+EA228+EB226+EB227-16)*Percapita/30*GH$4))))))</f>
        <v>0</v>
      </c>
      <c r="GI226" s="177">
        <f>IF(C226=4,SUM(EC226+EC227+EC228+EE226+EE227+EE228)*Percapita/30*GI$4+(ED226+ED227+ED228+EF226+EF227+EF228)*Cadeirante/30*GI$4,IF(C226=3,IF(EC229+EE229=10,Fixo/30*GI$4+(EC226+EC227+EC228+EE226+EE227+EE228)*Percapita/30*GI$4+(ED229+EF229)*Cadeirante/30*GI$4,IF(EC229+EE229&lt;=9,(EC229+EE229)*Crechee/30*GI$4)+(ED229+EF229)*Cadeirante/30*GI$4+(EC226+EC227+EC228+EE226+EE227+EE228)*Percapita/30*GI$4)+IF(EC229+EE229&gt;=11,Fixo/30*GI$4+(EC229+EE229-10)*Crechee/30*GI$4,0),IF(C226=2,IF(ED226+ED227+ED228+ED229+EF226+EF227+EF228+EF229=1,Cadeirante/30*GI$4,IF(ED226+ED227+ED228+ED229+EF226+EF227+EF228+EF229=2,Fixo/30*GI$4,IF(ED226+ED227+ED228+ED229+EF226+EF227+EF228+EF229&gt;2,Fixo/30*GI$4+(ED226+ED227+ED228+ED229+EF226+EF227+EF228+EF229-2)*Cadeirante/30*GI$4)))+(EC226+EC227+EC228+EE226+EE227+EE228)*Percapita/30*GI$4+(EC229+EE229)*Crechee/30*GI$4,IF(C226=1,IF(EC226+EC227+EC228+ED226+ED227+ED228+EE226+EE227+EE228+EF226+EF227+EF228&lt;=15,(EC226+EC227+EC228+EE226+EE227+EE228)*Percapita/30*GI$4,IF(EC226+EC227+EC228+ED226+ED227+ED228+EE226+EE227+EE228+EF226+EF227+EF228&gt;=16,Fixo/30*GI$4+(EC226+EC227+EC228+ED226+ED227+ED228+EE226+EE227+EE228+EF226+EF227-16)*Percapita/30*GI$4))))))</f>
        <v>0</v>
      </c>
      <c r="GJ226" s="177">
        <f>IF(C226=4,SUM(EG226+EG227+EG228+EI226+EI227+EI228)*Percapita/30*GJ$4+(EH226+EH227+EH228+EJ226+EJ227+EJ228)*Cadeirante/30*GJ$4,IF(C226=3,IF(EG229+EI229=10,Fixo/30*GJ$4+(EG226+EG227+EG228+EI226+EI227+EI228)*Percapita/30*GJ$4+(EH229+EJ229)*Cadeirante/30*GJ$4,IF(EG229+EI229&lt;=9,(EG229+EI229)*Crechee/30*GJ$4)+(EH229+EJ229)*Cadeirante/30*GJ$4+(EG226+EG227+EG228+EI226+EI227+EI228)*Percapita/30*GJ$4)+IF(EG229+EI229&gt;=11,Fixo/30*GJ$4+(EG229+EI229-10)*Crechee/30*GJ$4,0),IF(C226=2,IF(EH226+EH227+EH228+EH229+EJ226+EJ227+EJ228+EJ229=1,Cadeirante/30*GJ$4,IF(EH226+EH227+EH228+EH229+EJ226+EJ227+EJ228+EJ229=2,Fixo/30*GJ$4,IF(EH226+EH227+EH228+EH229+EJ226+EJ227+EJ228+EJ229&gt;2,Fixo/30*GJ$4+(EH226+EH227+EH228+EH229+EJ226+EJ227+EJ228+EJ229-2)*Cadeirante/30*GJ$4)))+(EG226+EG227+EG228+EI226+EI227+EI228)*Percapita/30*GJ$4+(EG229+EI229)*Crechee/30*GJ$4,IF(C226=1,IF(EG226+EG227+EG228+EH226+EH227+EH228+EI226+EI227+EI228+EJ226+EJ227+EJ228&lt;=15,(EG226+EG227+EG228+EI226+EI227+EI228)*Percapita/30*GJ$4,IF(EG226+EG227+EG228+EH226+EH227+EH228+EI226+EI227+EI228+EJ226+EJ227+EJ228&gt;=16,Fixo/30*GJ$4+(EG226+EG227+EG228+EH226+EH227+EH228+EI226+EI227+EI228+EJ226+EJ227-16)*Percapita/30*GJ$4))))))</f>
        <v>0</v>
      </c>
      <c r="GK226" s="178"/>
      <c r="GL226" s="103">
        <f t="shared" si="248"/>
        <v>0</v>
      </c>
      <c r="GM226" s="124"/>
      <c r="GN226" s="104">
        <f>SUMIF(V226:V229,"&lt;0")*Cadeirante/30*GN$4+SUMIF(X226:X229,"&lt;0")*Cadeirante/30*GN$4</f>
        <v>0</v>
      </c>
      <c r="GO226" s="104">
        <f>SUMIF(Z226:Z229,"&lt;0")*Cadeirante/30*GO$4+SUMIF(AB226:AB229,"&lt;0")*Cadeirante/30*GO$4</f>
        <v>0</v>
      </c>
      <c r="GP226" s="104">
        <f>SUMIF(AD226:AD229,"&lt;0")*Cadeirante/30*GP$4+SUMIF(AF226:AF229,"&lt;0")*Cadeirante/30*GP$4</f>
        <v>0</v>
      </c>
      <c r="GQ226" s="104">
        <f>SUMIF(AH226:AH229,"&lt;0")*Cadeirante/30*GQ$4+SUMIF(AJ226:AJ229,"&lt;0")*Cadeirante/30*GQ$4</f>
        <v>0</v>
      </c>
      <c r="GR226" s="104">
        <f>SUMIF(AL226:AL229,"&lt;0")*Cadeirante/30*GR$4+SUMIF(AN226:AN229,"&lt;0")*Cadeirante/30*GR$4</f>
        <v>0</v>
      </c>
      <c r="GS226" s="104">
        <f>SUMIF(AP226:AP229,"&lt;0")*Cadeirante/30*GS$4+SUMIF(AR226:AR229,"&lt;0")*Cadeirante/30*GS$4</f>
        <v>0</v>
      </c>
      <c r="GT226" s="104">
        <f>SUMIF(AT226:AT229,"&lt;0")*Cadeirante/30*GT$4+SUMIF(AV226:AV229,"&lt;0")*Cadeirante/30*GT$4</f>
        <v>0</v>
      </c>
      <c r="GU226" s="104">
        <f>SUMIF(AX226:AX229,"&lt;0")*Cadeirante/30*GU$4+SUMIF(AZ226:AZ229,"&lt;0")*Cadeirante/30*GU$4</f>
        <v>0</v>
      </c>
      <c r="GV226" s="104">
        <f>SUMIF(BB226:BB229,"&lt;0")*Cadeirante/30*GV$4+SUMIF(BD226:BD229,"&lt;0")*Cadeirante/30*GV$4</f>
        <v>0</v>
      </c>
      <c r="GW226" s="104">
        <f>SUMIF(BF226:BF229,"&lt;0")*Cadeirante/30*GW$4+SUMIF(BH226:BH229,"&lt;0")*Cadeirante/30*GW$4</f>
        <v>0</v>
      </c>
      <c r="GX226" s="104">
        <f>SUMIF(BJ226:BJ229,"&lt;0")*Cadeirante/30*GX$4+SUMIF(BL226:BL229,"&lt;0")*Cadeirante/30*GX$4</f>
        <v>0</v>
      </c>
      <c r="GY226" s="104">
        <f>SUMIF(BN226:BN229,"&lt;0")*Cadeirante/30*GY$4+SUMIF(BP226:BP229,"&lt;0")*Cadeirante/30*GY$4</f>
        <v>0</v>
      </c>
      <c r="GZ226" s="104">
        <f>SUMIF(BR226:BR229,"&lt;0")*Cadeirante/30*GZ$4+SUMIF(BT226:BT229,"&lt;0")*Cadeirante/30*GZ$4</f>
        <v>0</v>
      </c>
      <c r="HA226" s="104">
        <f>SUMIF(BV226:BV229,"&lt;0")*Cadeirante/30*HA$4+SUMIF(BX226:BX229,"&lt;0")*Cadeirante/30*HA$4</f>
        <v>0</v>
      </c>
      <c r="HB226" s="104">
        <f>SUMIF(BZ226:BZ229,"&lt;0")*Cadeirante/30*HB$4+SUMIF(CB226:CB229,"&lt;0")*Cadeirante/30*HB$4</f>
        <v>0</v>
      </c>
      <c r="HC226" s="104">
        <f>SUMIF(CD226:CD229,"&lt;0")*Cadeirante/30*HC$4+SUMIF(CF226:CF229,"&lt;0")*Cadeirante/30*HC$4</f>
        <v>0</v>
      </c>
      <c r="HD226" s="104">
        <f>SUMIF(CH226:CH229,"&lt;0")*Cadeirante/30*HD$4+SUMIF(CJ226:CJ229,"&lt;0")*Cadeirante/30*HD$4</f>
        <v>0</v>
      </c>
      <c r="HE226" s="104">
        <f>SUMIF(CL226:CL229,"&lt;0")*Cadeirante/30*HE$4+SUMIF(CN226:CN229,"&lt;0")*Cadeirante/30*HE$4</f>
        <v>0</v>
      </c>
      <c r="HF226" s="104">
        <f>SUMIF(CP226:CP229,"&lt;0")*Cadeirante/30*HF$4+SUMIF(CR226:CR229,"&lt;0")*Cadeirante/30*HF$4</f>
        <v>0</v>
      </c>
      <c r="HG226" s="104">
        <f>SUMIF(CT226:CT229,"&lt;0")*Cadeirante/30*HG$4+SUMIF(CV226:CV229,"&lt;0")*Cadeirante/30*HG$4</f>
        <v>0</v>
      </c>
      <c r="HH226" s="104">
        <f>SUMIF(CX226:CX229,"&lt;0")*Cadeirante/30*HH$4+SUMIF(CZ226:CZ229,"&lt;0")*Cadeirante/30*HH$4</f>
        <v>0</v>
      </c>
      <c r="HI226" s="104">
        <f>SUMIF(DB226:DB229,"&lt;0")*Cadeirante/30*HI$4+SUMIF(DD226:DD229,"&lt;0")*Cadeirante/30*HI$4</f>
        <v>0</v>
      </c>
      <c r="HJ226" s="104">
        <f>SUMIF(DF226:DF229,"&lt;0")*Cadeirante/30*HJ$4+SUMIF(DH226:DH229,"&lt;0")*Cadeirante/30*HJ$4</f>
        <v>0</v>
      </c>
      <c r="HK226" s="104">
        <f>SUMIF(DJ226:DJ229,"&lt;0")*Cadeirante/30*HK$4+SUMIF(DL226:DL229,"&lt;0")*Cadeirante/30*HK$4</f>
        <v>0</v>
      </c>
      <c r="HL226" s="104">
        <f>SUMIF(DN226:DN229,"&lt;0")*Cadeirante/30*HL$4+SUMIF(DP226:DP229,"&lt;0")*Cadeirante/30*HL$4</f>
        <v>0</v>
      </c>
      <c r="HM226" s="104">
        <f>SUMIF(DR226:DR229,"&lt;0")*Cadeirante/30*HM$4+SUMIF(DT226:DT229,"&lt;0")*Cadeirante/30*HM$4</f>
        <v>0</v>
      </c>
      <c r="HN226" s="104">
        <f>SUMIF(DV226:DV229,"&lt;0")*Cadeirante/30*HN$4+SUMIF(DX226:DX229,"&lt;0")*Cadeirante/30*HN$4</f>
        <v>0</v>
      </c>
      <c r="HO226" s="104">
        <f>SUMIF(DZ226:DZ229,"&lt;0")*Cadeirante/30*HO$4+SUMIF(EB226:EB229,"&lt;0")*Cadeirante/30*HO$4</f>
        <v>0</v>
      </c>
      <c r="HP226" s="104">
        <f>SUMIF(ED226:ED229,"&lt;0")*Cadeirante/30*HP$4+SUMIF(EF226:EF229,"&lt;0")*Cadeirante/30*HP$4</f>
        <v>0</v>
      </c>
      <c r="HQ226" s="64"/>
      <c r="HR226" s="64"/>
      <c r="HS226" s="64"/>
      <c r="HT226" s="64"/>
      <c r="HU226" s="64"/>
      <c r="HV226" s="64"/>
      <c r="HW226" s="176">
        <v>17629.309999999998</v>
      </c>
      <c r="HX226" s="64"/>
      <c r="HY226" s="280">
        <f>IF(ISTEXT(EM226), VALUE(EM226), EM226)</f>
        <v>0</v>
      </c>
      <c r="HZ226" s="280">
        <f>IF(ISTEXT(EN226), VALUE(EN226), EN226)</f>
        <v>0</v>
      </c>
      <c r="IA226" s="280">
        <f>IF(ISTEXT(EO226), VALUE(EO226), EO226)</f>
        <v>0</v>
      </c>
      <c r="IB226" s="64" t="b">
        <f>HW226=FE226</f>
        <v>0</v>
      </c>
      <c r="IC226" s="64"/>
    </row>
    <row r="227" spans="1:237" s="106" customFormat="1" ht="22.5" customHeight="1" x14ac:dyDescent="0.25">
      <c r="A227" s="368" t="s">
        <v>3371</v>
      </c>
      <c r="B227" s="369" t="s">
        <v>3372</v>
      </c>
      <c r="C227" s="370" t="s">
        <v>3193</v>
      </c>
      <c r="D227" s="371" t="s">
        <v>3373</v>
      </c>
      <c r="E227" s="371" t="s">
        <v>3374</v>
      </c>
      <c r="F227" s="372" t="s">
        <v>3181</v>
      </c>
      <c r="G227" s="372" t="s">
        <v>3182</v>
      </c>
      <c r="H227" s="373" t="s">
        <v>2851</v>
      </c>
      <c r="I227" s="374" t="s">
        <v>2851</v>
      </c>
      <c r="J227" s="421" t="s">
        <v>3188</v>
      </c>
      <c r="K227" s="421" t="s">
        <v>3185</v>
      </c>
      <c r="L227" s="329">
        <f>CONTINUA!BV227</f>
        <v>0</v>
      </c>
      <c r="M227" s="329">
        <f>CONTINUA!BW227</f>
        <v>0</v>
      </c>
      <c r="N227" s="895"/>
      <c r="O227" s="896" t="s">
        <v>3448</v>
      </c>
      <c r="P227" s="897">
        <v>0</v>
      </c>
      <c r="Q227" s="400">
        <v>4</v>
      </c>
      <c r="R227" s="401">
        <v>4</v>
      </c>
      <c r="S227" s="400"/>
      <c r="T227" s="401"/>
      <c r="U227" s="400"/>
      <c r="V227" s="401"/>
      <c r="W227" s="400"/>
      <c r="X227" s="401"/>
      <c r="Y227" s="400"/>
      <c r="Z227" s="401"/>
      <c r="AA227" s="400"/>
      <c r="AB227" s="401"/>
      <c r="AC227" s="400"/>
      <c r="AD227" s="401"/>
      <c r="AE227" s="400"/>
      <c r="AF227" s="401"/>
      <c r="AG227" s="400"/>
      <c r="AH227" s="401"/>
      <c r="AI227" s="400"/>
      <c r="AJ227" s="401"/>
      <c r="AK227" s="400"/>
      <c r="AL227" s="401"/>
      <c r="AM227" s="400"/>
      <c r="AN227" s="401"/>
      <c r="AO227" s="400"/>
      <c r="AP227" s="401"/>
      <c r="AQ227" s="400"/>
      <c r="AR227" s="401"/>
      <c r="AS227" s="400"/>
      <c r="AT227" s="401"/>
      <c r="AU227" s="400"/>
      <c r="AV227" s="401"/>
      <c r="AW227" s="400"/>
      <c r="AX227" s="401"/>
      <c r="AY227" s="400"/>
      <c r="AZ227" s="401"/>
      <c r="BA227" s="400"/>
      <c r="BB227" s="401"/>
      <c r="BC227" s="400"/>
      <c r="BD227" s="401"/>
      <c r="BE227" s="400"/>
      <c r="BF227" s="401"/>
      <c r="BG227" s="400"/>
      <c r="BH227" s="401"/>
      <c r="BI227" s="400"/>
      <c r="BJ227" s="401"/>
      <c r="BK227" s="400"/>
      <c r="BL227" s="401"/>
      <c r="BM227" s="400"/>
      <c r="BN227" s="401"/>
      <c r="BO227" s="400"/>
      <c r="BP227" s="401"/>
      <c r="BQ227" s="400"/>
      <c r="BR227" s="401"/>
      <c r="BS227" s="400"/>
      <c r="BT227" s="401"/>
      <c r="BU227" s="400"/>
      <c r="BV227" s="401"/>
      <c r="BW227" s="400"/>
      <c r="BX227" s="401"/>
      <c r="BY227" s="400"/>
      <c r="BZ227" s="401"/>
      <c r="CA227" s="400"/>
      <c r="CB227" s="401"/>
      <c r="CC227" s="400"/>
      <c r="CD227" s="401"/>
      <c r="CE227" s="400"/>
      <c r="CF227" s="401"/>
      <c r="CG227" s="400"/>
      <c r="CH227" s="401"/>
      <c r="CI227" s="400"/>
      <c r="CJ227" s="401"/>
      <c r="CK227" s="400"/>
      <c r="CL227" s="401"/>
      <c r="CM227" s="400"/>
      <c r="CN227" s="401"/>
      <c r="CO227" s="400"/>
      <c r="CP227" s="401"/>
      <c r="CQ227" s="400"/>
      <c r="CR227" s="401"/>
      <c r="CS227" s="400"/>
      <c r="CT227" s="401"/>
      <c r="CU227" s="400"/>
      <c r="CV227" s="401"/>
      <c r="CW227" s="400"/>
      <c r="CX227" s="401"/>
      <c r="CY227" s="400"/>
      <c r="CZ227" s="401"/>
      <c r="DA227" s="400"/>
      <c r="DB227" s="401"/>
      <c r="DC227" s="400"/>
      <c r="DD227" s="401"/>
      <c r="DE227" s="400"/>
      <c r="DF227" s="401"/>
      <c r="DG227" s="400"/>
      <c r="DH227" s="401"/>
      <c r="DI227" s="400"/>
      <c r="DJ227" s="401"/>
      <c r="DK227" s="400"/>
      <c r="DL227" s="401"/>
      <c r="DM227" s="400"/>
      <c r="DN227" s="401"/>
      <c r="DO227" s="400"/>
      <c r="DP227" s="401"/>
      <c r="DQ227" s="400"/>
      <c r="DR227" s="401"/>
      <c r="DS227" s="400"/>
      <c r="DT227" s="401"/>
      <c r="DU227" s="400"/>
      <c r="DV227" s="401"/>
      <c r="DW227" s="400"/>
      <c r="DX227" s="401"/>
      <c r="DY227" s="400"/>
      <c r="DZ227" s="401"/>
      <c r="EA227" s="400"/>
      <c r="EB227" s="401"/>
      <c r="EC227" s="400"/>
      <c r="ED227" s="401"/>
      <c r="EE227" s="400"/>
      <c r="EF227" s="401"/>
      <c r="EG227" s="400"/>
      <c r="EH227" s="401"/>
      <c r="EI227" s="400"/>
      <c r="EJ227" s="447"/>
      <c r="EK227" s="511"/>
      <c r="EL227" s="514"/>
      <c r="EM227" s="448"/>
      <c r="EN227" s="344"/>
      <c r="EO227" s="345"/>
      <c r="EP227" s="171">
        <f t="shared" si="241"/>
        <v>4</v>
      </c>
      <c r="EQ227" s="171">
        <f t="shared" si="242"/>
        <v>0</v>
      </c>
      <c r="ER227" s="171">
        <f t="shared" si="243"/>
        <v>0</v>
      </c>
      <c r="ES227" s="171">
        <f t="shared" si="244"/>
        <v>4</v>
      </c>
      <c r="ET227" s="171">
        <f t="shared" si="245"/>
        <v>0</v>
      </c>
      <c r="EU227" s="171">
        <f t="shared" si="246"/>
        <v>0</v>
      </c>
      <c r="EV227" s="172">
        <f t="shared" si="247"/>
        <v>8</v>
      </c>
      <c r="EW227" s="173"/>
      <c r="EX227" s="248">
        <f t="shared" si="269"/>
        <v>0</v>
      </c>
      <c r="EY227" s="174">
        <f>(L227*regular)+(M227*Cadeirantee)</f>
        <v>0</v>
      </c>
      <c r="EZ227" s="249">
        <f>SUMIF(FG227:GJ227,"&gt;0")</f>
        <v>0</v>
      </c>
      <c r="FA227" s="249">
        <f>SUMIF(FG227:GJ227,"&lt;0")+SUMIF(GN227:HP227,"&lt;0")</f>
        <v>0</v>
      </c>
      <c r="FB227" s="174">
        <v>0</v>
      </c>
      <c r="FC227" s="126">
        <f>N227*km*'VALORES TABELA'!$B$13</f>
        <v>0</v>
      </c>
      <c r="FD227" s="250">
        <f t="shared" ref="FD227:FD230" si="270">GL227</f>
        <v>0</v>
      </c>
      <c r="FE227" s="105"/>
      <c r="FF227" s="119"/>
      <c r="FG227" s="119"/>
      <c r="FH227" s="119"/>
      <c r="FI227" s="119"/>
      <c r="FJ227" s="119"/>
      <c r="FK227" s="119"/>
      <c r="FL227" s="119"/>
      <c r="FM227" s="119"/>
      <c r="FN227" s="119"/>
      <c r="FO227" s="119"/>
      <c r="FP227" s="119"/>
      <c r="FQ227" s="119"/>
      <c r="FR227" s="119"/>
      <c r="FS227" s="119"/>
      <c r="FT227" s="119"/>
      <c r="FU227" s="119"/>
      <c r="FV227" s="119"/>
      <c r="FW227" s="119"/>
      <c r="FX227" s="119"/>
      <c r="FY227" s="119"/>
      <c r="FZ227" s="119"/>
      <c r="GA227" s="119"/>
      <c r="GB227" s="119"/>
      <c r="GC227" s="119"/>
      <c r="GD227" s="119"/>
      <c r="GE227" s="119"/>
      <c r="GF227" s="119"/>
      <c r="GG227" s="119"/>
      <c r="GH227" s="119"/>
      <c r="GI227" s="119"/>
      <c r="GJ227" s="119"/>
      <c r="GK227" s="251"/>
      <c r="GL227" s="103">
        <f t="shared" si="248"/>
        <v>0</v>
      </c>
      <c r="GM227" s="124"/>
      <c r="GN227" s="104"/>
      <c r="GO227" s="104"/>
      <c r="GP227" s="104"/>
      <c r="GQ227" s="104"/>
      <c r="GR227" s="104"/>
      <c r="GS227" s="104"/>
      <c r="GT227" s="104"/>
      <c r="GU227" s="104"/>
      <c r="GV227" s="104"/>
      <c r="GW227" s="104"/>
      <c r="GX227" s="104"/>
      <c r="GY227" s="104"/>
      <c r="GZ227" s="104"/>
      <c r="HA227" s="104"/>
      <c r="HB227" s="104"/>
      <c r="HC227" s="104"/>
      <c r="HD227" s="104"/>
      <c r="HE227" s="104"/>
      <c r="HF227" s="104"/>
      <c r="HG227" s="104"/>
      <c r="HH227" s="104"/>
      <c r="HI227" s="104"/>
      <c r="HJ227" s="104"/>
      <c r="HK227" s="104"/>
      <c r="HL227" s="104"/>
      <c r="HM227" s="104"/>
      <c r="HN227" s="104"/>
      <c r="HO227" s="104"/>
      <c r="HP227" s="104"/>
      <c r="HQ227" s="64"/>
      <c r="HR227" s="64"/>
      <c r="HS227" s="64"/>
      <c r="HT227" s="64"/>
      <c r="HU227" s="64"/>
      <c r="HV227" s="64"/>
      <c r="HW227" s="105"/>
      <c r="HX227" s="64"/>
      <c r="HY227" s="280">
        <f t="shared" ref="HY227:HY230" si="271">IF(ISTEXT(EM227), VALUE(EM227), EM227)</f>
        <v>0</v>
      </c>
      <c r="HZ227" s="280">
        <f t="shared" ref="HZ227:HZ230" si="272">IF(ISTEXT(EN227), VALUE(EN227), EN227)</f>
        <v>0</v>
      </c>
      <c r="IA227" s="280">
        <f t="shared" ref="IA227:IA230" si="273">IF(ISTEXT(EO227), VALUE(EO227), EO227)</f>
        <v>0</v>
      </c>
      <c r="IB227" s="64"/>
      <c r="IC227" s="64"/>
    </row>
    <row r="228" spans="1:237" s="106" customFormat="1" ht="22.5" customHeight="1" x14ac:dyDescent="0.25">
      <c r="A228" s="368" t="s">
        <v>3371</v>
      </c>
      <c r="B228" s="369" t="s">
        <v>3372</v>
      </c>
      <c r="C228" s="375" t="s">
        <v>3193</v>
      </c>
      <c r="D228" s="371" t="s">
        <v>3373</v>
      </c>
      <c r="E228" s="371" t="s">
        <v>3374</v>
      </c>
      <c r="F228" s="376" t="s">
        <v>3181</v>
      </c>
      <c r="G228" s="376" t="s">
        <v>3182</v>
      </c>
      <c r="H228" s="373" t="s">
        <v>2851</v>
      </c>
      <c r="I228" s="374" t="s">
        <v>2851</v>
      </c>
      <c r="J228" s="421" t="s">
        <v>3188</v>
      </c>
      <c r="K228" s="422" t="s">
        <v>3186</v>
      </c>
      <c r="L228" s="329">
        <f>CONTINUA!BV228</f>
        <v>0</v>
      </c>
      <c r="M228" s="329">
        <f>CONTINUA!BW228</f>
        <v>0</v>
      </c>
      <c r="N228" s="895"/>
      <c r="O228" s="896" t="s">
        <v>3448</v>
      </c>
      <c r="P228" s="897">
        <v>0</v>
      </c>
      <c r="Q228" s="400"/>
      <c r="R228" s="401"/>
      <c r="S228" s="400"/>
      <c r="T228" s="401"/>
      <c r="U228" s="400"/>
      <c r="V228" s="401"/>
      <c r="W228" s="400"/>
      <c r="X228" s="401"/>
      <c r="Y228" s="400"/>
      <c r="Z228" s="401"/>
      <c r="AA228" s="400"/>
      <c r="AB228" s="401"/>
      <c r="AC228" s="400"/>
      <c r="AD228" s="401"/>
      <c r="AE228" s="400"/>
      <c r="AF228" s="401"/>
      <c r="AG228" s="400"/>
      <c r="AH228" s="401"/>
      <c r="AI228" s="400"/>
      <c r="AJ228" s="401"/>
      <c r="AK228" s="400"/>
      <c r="AL228" s="401"/>
      <c r="AM228" s="400"/>
      <c r="AN228" s="401"/>
      <c r="AO228" s="400"/>
      <c r="AP228" s="401"/>
      <c r="AQ228" s="400"/>
      <c r="AR228" s="401"/>
      <c r="AS228" s="400"/>
      <c r="AT228" s="401"/>
      <c r="AU228" s="400"/>
      <c r="AV228" s="401"/>
      <c r="AW228" s="400"/>
      <c r="AX228" s="401"/>
      <c r="AY228" s="400"/>
      <c r="AZ228" s="401"/>
      <c r="BA228" s="400"/>
      <c r="BB228" s="401"/>
      <c r="BC228" s="400"/>
      <c r="BD228" s="401"/>
      <c r="BE228" s="400"/>
      <c r="BF228" s="401"/>
      <c r="BG228" s="400"/>
      <c r="BH228" s="401"/>
      <c r="BI228" s="400"/>
      <c r="BJ228" s="401"/>
      <c r="BK228" s="400"/>
      <c r="BL228" s="401"/>
      <c r="BM228" s="400"/>
      <c r="BN228" s="401"/>
      <c r="BO228" s="400"/>
      <c r="BP228" s="401"/>
      <c r="BQ228" s="400"/>
      <c r="BR228" s="401"/>
      <c r="BS228" s="400"/>
      <c r="BT228" s="401"/>
      <c r="BU228" s="400"/>
      <c r="BV228" s="401"/>
      <c r="BW228" s="400"/>
      <c r="BX228" s="401"/>
      <c r="BY228" s="400"/>
      <c r="BZ228" s="401"/>
      <c r="CA228" s="400"/>
      <c r="CB228" s="401"/>
      <c r="CC228" s="400"/>
      <c r="CD228" s="401"/>
      <c r="CE228" s="400"/>
      <c r="CF228" s="401"/>
      <c r="CG228" s="400"/>
      <c r="CH228" s="401"/>
      <c r="CI228" s="400"/>
      <c r="CJ228" s="401"/>
      <c r="CK228" s="400"/>
      <c r="CL228" s="401"/>
      <c r="CM228" s="400"/>
      <c r="CN228" s="401"/>
      <c r="CO228" s="400"/>
      <c r="CP228" s="401"/>
      <c r="CQ228" s="400"/>
      <c r="CR228" s="401"/>
      <c r="CS228" s="400"/>
      <c r="CT228" s="401"/>
      <c r="CU228" s="400"/>
      <c r="CV228" s="401"/>
      <c r="CW228" s="400"/>
      <c r="CX228" s="401"/>
      <c r="CY228" s="400"/>
      <c r="CZ228" s="401"/>
      <c r="DA228" s="400"/>
      <c r="DB228" s="401"/>
      <c r="DC228" s="400"/>
      <c r="DD228" s="401"/>
      <c r="DE228" s="400"/>
      <c r="DF228" s="401"/>
      <c r="DG228" s="400"/>
      <c r="DH228" s="401"/>
      <c r="DI228" s="400"/>
      <c r="DJ228" s="401"/>
      <c r="DK228" s="400"/>
      <c r="DL228" s="401"/>
      <c r="DM228" s="400"/>
      <c r="DN228" s="401"/>
      <c r="DO228" s="400"/>
      <c r="DP228" s="401"/>
      <c r="DQ228" s="400"/>
      <c r="DR228" s="401"/>
      <c r="DS228" s="400"/>
      <c r="DT228" s="401"/>
      <c r="DU228" s="400"/>
      <c r="DV228" s="401"/>
      <c r="DW228" s="400"/>
      <c r="DX228" s="401"/>
      <c r="DY228" s="400"/>
      <c r="DZ228" s="401"/>
      <c r="EA228" s="400"/>
      <c r="EB228" s="401"/>
      <c r="EC228" s="400"/>
      <c r="ED228" s="401"/>
      <c r="EE228" s="400"/>
      <c r="EF228" s="401"/>
      <c r="EG228" s="400"/>
      <c r="EH228" s="401"/>
      <c r="EI228" s="400"/>
      <c r="EJ228" s="447"/>
      <c r="EK228" s="511"/>
      <c r="EL228" s="514"/>
      <c r="EM228" s="448"/>
      <c r="EN228" s="344"/>
      <c r="EO228" s="345"/>
      <c r="EP228" s="171">
        <f t="shared" si="241"/>
        <v>0</v>
      </c>
      <c r="EQ228" s="171">
        <f t="shared" si="242"/>
        <v>0</v>
      </c>
      <c r="ER228" s="171">
        <f t="shared" si="243"/>
        <v>0</v>
      </c>
      <c r="ES228" s="171">
        <f t="shared" si="244"/>
        <v>0</v>
      </c>
      <c r="ET228" s="171">
        <f t="shared" si="245"/>
        <v>0</v>
      </c>
      <c r="EU228" s="171">
        <f t="shared" si="246"/>
        <v>0</v>
      </c>
      <c r="EV228" s="172">
        <f t="shared" si="247"/>
        <v>0</v>
      </c>
      <c r="EW228" s="125"/>
      <c r="EX228" s="248">
        <f t="shared" si="269"/>
        <v>0</v>
      </c>
      <c r="EY228" s="174">
        <f>(L228*regular)+(M228*Cadeirantee)</f>
        <v>0</v>
      </c>
      <c r="EZ228" s="249">
        <f>SUMIF(FG228:GJ228,"&gt;0")</f>
        <v>0</v>
      </c>
      <c r="FA228" s="249">
        <f>SUMIF(FG228:GJ228,"&lt;0")+SUMIF(GN228:HP228,"&lt;0")</f>
        <v>0</v>
      </c>
      <c r="FB228" s="174">
        <v>0</v>
      </c>
      <c r="FC228" s="126">
        <f>N228*km*'VALORES TABELA'!$B$13</f>
        <v>0</v>
      </c>
      <c r="FD228" s="250">
        <f t="shared" si="270"/>
        <v>0</v>
      </c>
      <c r="FE228" s="105"/>
      <c r="FF228" s="108"/>
      <c r="FG228" s="108"/>
      <c r="FH228" s="108"/>
      <c r="FI228" s="108"/>
      <c r="FJ228" s="108"/>
      <c r="FK228" s="108"/>
      <c r="FL228" s="108"/>
      <c r="FM228" s="108"/>
      <c r="FN228" s="108"/>
      <c r="FO228" s="108"/>
      <c r="FP228" s="108"/>
      <c r="FQ228" s="108"/>
      <c r="FR228" s="108"/>
      <c r="FS228" s="108"/>
      <c r="FT228" s="108"/>
      <c r="FU228" s="108"/>
      <c r="FV228" s="108"/>
      <c r="FW228" s="108"/>
      <c r="FX228" s="108"/>
      <c r="FY228" s="108"/>
      <c r="FZ228" s="108"/>
      <c r="GA228" s="108"/>
      <c r="GB228" s="108"/>
      <c r="GC228" s="108"/>
      <c r="GD228" s="108"/>
      <c r="GE228" s="108"/>
      <c r="GF228" s="108"/>
      <c r="GG228" s="108"/>
      <c r="GH228" s="108"/>
      <c r="GI228" s="108"/>
      <c r="GJ228" s="108"/>
      <c r="GK228" s="251"/>
      <c r="GL228" s="103">
        <f t="shared" si="248"/>
        <v>0</v>
      </c>
      <c r="GM228" s="124"/>
      <c r="GN228" s="104"/>
      <c r="GO228" s="104"/>
      <c r="GP228" s="104"/>
      <c r="GQ228" s="104"/>
      <c r="GR228" s="104"/>
      <c r="GS228" s="104"/>
      <c r="GT228" s="104"/>
      <c r="GU228" s="104"/>
      <c r="GV228" s="104"/>
      <c r="GW228" s="104"/>
      <c r="GX228" s="104"/>
      <c r="GY228" s="104"/>
      <c r="GZ228" s="104"/>
      <c r="HA228" s="104"/>
      <c r="HB228" s="104"/>
      <c r="HC228" s="104"/>
      <c r="HD228" s="104"/>
      <c r="HE228" s="104"/>
      <c r="HF228" s="104"/>
      <c r="HG228" s="104"/>
      <c r="HH228" s="104"/>
      <c r="HI228" s="104"/>
      <c r="HJ228" s="104"/>
      <c r="HK228" s="104"/>
      <c r="HL228" s="104"/>
      <c r="HM228" s="104"/>
      <c r="HN228" s="104"/>
      <c r="HO228" s="104"/>
      <c r="HP228" s="104"/>
      <c r="HQ228" s="64"/>
      <c r="HR228" s="64"/>
      <c r="HS228" s="64"/>
      <c r="HT228" s="64"/>
      <c r="HU228" s="64"/>
      <c r="HV228" s="64"/>
      <c r="HW228" s="105"/>
      <c r="HX228" s="64"/>
      <c r="HY228" s="280">
        <f t="shared" si="271"/>
        <v>0</v>
      </c>
      <c r="HZ228" s="280">
        <f t="shared" si="272"/>
        <v>0</v>
      </c>
      <c r="IA228" s="280">
        <f t="shared" si="273"/>
        <v>0</v>
      </c>
      <c r="IB228" s="64"/>
      <c r="IC228" s="64"/>
    </row>
    <row r="229" spans="1:237" s="106" customFormat="1" ht="22.5" customHeight="1" x14ac:dyDescent="0.25">
      <c r="A229" s="368" t="s">
        <v>3371</v>
      </c>
      <c r="B229" s="369" t="s">
        <v>3372</v>
      </c>
      <c r="C229" s="375" t="s">
        <v>3193</v>
      </c>
      <c r="D229" s="371" t="s">
        <v>3373</v>
      </c>
      <c r="E229" s="371" t="s">
        <v>3374</v>
      </c>
      <c r="F229" s="376" t="s">
        <v>3181</v>
      </c>
      <c r="G229" s="376" t="s">
        <v>3182</v>
      </c>
      <c r="H229" s="373" t="s">
        <v>2851</v>
      </c>
      <c r="I229" s="374" t="s">
        <v>2851</v>
      </c>
      <c r="J229" s="421" t="s">
        <v>3188</v>
      </c>
      <c r="K229" s="423" t="s">
        <v>3187</v>
      </c>
      <c r="L229" s="329">
        <f>CONTINUA!BV229</f>
        <v>0</v>
      </c>
      <c r="M229" s="329">
        <f>CONTINUA!BW229</f>
        <v>0</v>
      </c>
      <c r="N229" s="895"/>
      <c r="O229" s="896" t="s">
        <v>3448</v>
      </c>
      <c r="P229" s="897">
        <v>0</v>
      </c>
      <c r="Q229" s="400"/>
      <c r="R229" s="401"/>
      <c r="S229" s="400"/>
      <c r="T229" s="401"/>
      <c r="U229" s="400"/>
      <c r="V229" s="401"/>
      <c r="W229" s="400"/>
      <c r="X229" s="401"/>
      <c r="Y229" s="400"/>
      <c r="Z229" s="401"/>
      <c r="AA229" s="400"/>
      <c r="AB229" s="401"/>
      <c r="AC229" s="400"/>
      <c r="AD229" s="401"/>
      <c r="AE229" s="400"/>
      <c r="AF229" s="401"/>
      <c r="AG229" s="400"/>
      <c r="AH229" s="401"/>
      <c r="AI229" s="400"/>
      <c r="AJ229" s="401"/>
      <c r="AK229" s="400"/>
      <c r="AL229" s="401"/>
      <c r="AM229" s="400"/>
      <c r="AN229" s="401"/>
      <c r="AO229" s="400"/>
      <c r="AP229" s="401"/>
      <c r="AQ229" s="400"/>
      <c r="AR229" s="401"/>
      <c r="AS229" s="400"/>
      <c r="AT229" s="401"/>
      <c r="AU229" s="400"/>
      <c r="AV229" s="401"/>
      <c r="AW229" s="400"/>
      <c r="AX229" s="401"/>
      <c r="AY229" s="400"/>
      <c r="AZ229" s="401"/>
      <c r="BA229" s="400"/>
      <c r="BB229" s="401"/>
      <c r="BC229" s="400"/>
      <c r="BD229" s="401"/>
      <c r="BE229" s="400"/>
      <c r="BF229" s="401"/>
      <c r="BG229" s="400"/>
      <c r="BH229" s="401"/>
      <c r="BI229" s="400"/>
      <c r="BJ229" s="401"/>
      <c r="BK229" s="400"/>
      <c r="BL229" s="401"/>
      <c r="BM229" s="400"/>
      <c r="BN229" s="401"/>
      <c r="BO229" s="400"/>
      <c r="BP229" s="401"/>
      <c r="BQ229" s="400"/>
      <c r="BR229" s="401"/>
      <c r="BS229" s="400"/>
      <c r="BT229" s="401"/>
      <c r="BU229" s="400"/>
      <c r="BV229" s="401"/>
      <c r="BW229" s="400"/>
      <c r="BX229" s="401"/>
      <c r="BY229" s="400"/>
      <c r="BZ229" s="401"/>
      <c r="CA229" s="400"/>
      <c r="CB229" s="401"/>
      <c r="CC229" s="400"/>
      <c r="CD229" s="401"/>
      <c r="CE229" s="400"/>
      <c r="CF229" s="401"/>
      <c r="CG229" s="400"/>
      <c r="CH229" s="401"/>
      <c r="CI229" s="400"/>
      <c r="CJ229" s="401"/>
      <c r="CK229" s="400"/>
      <c r="CL229" s="401"/>
      <c r="CM229" s="400"/>
      <c r="CN229" s="401"/>
      <c r="CO229" s="400"/>
      <c r="CP229" s="401"/>
      <c r="CQ229" s="400"/>
      <c r="CR229" s="401"/>
      <c r="CS229" s="400"/>
      <c r="CT229" s="401"/>
      <c r="CU229" s="400"/>
      <c r="CV229" s="401"/>
      <c r="CW229" s="400"/>
      <c r="CX229" s="401"/>
      <c r="CY229" s="400"/>
      <c r="CZ229" s="401"/>
      <c r="DA229" s="400"/>
      <c r="DB229" s="401"/>
      <c r="DC229" s="400"/>
      <c r="DD229" s="401"/>
      <c r="DE229" s="400"/>
      <c r="DF229" s="401"/>
      <c r="DG229" s="400"/>
      <c r="DH229" s="401"/>
      <c r="DI229" s="400"/>
      <c r="DJ229" s="401"/>
      <c r="DK229" s="400"/>
      <c r="DL229" s="401"/>
      <c r="DM229" s="400"/>
      <c r="DN229" s="401"/>
      <c r="DO229" s="400"/>
      <c r="DP229" s="401"/>
      <c r="DQ229" s="400"/>
      <c r="DR229" s="401"/>
      <c r="DS229" s="400"/>
      <c r="DT229" s="401"/>
      <c r="DU229" s="400"/>
      <c r="DV229" s="401"/>
      <c r="DW229" s="400"/>
      <c r="DX229" s="401"/>
      <c r="DY229" s="400"/>
      <c r="DZ229" s="401"/>
      <c r="EA229" s="400"/>
      <c r="EB229" s="401"/>
      <c r="EC229" s="400"/>
      <c r="ED229" s="401"/>
      <c r="EE229" s="400"/>
      <c r="EF229" s="401"/>
      <c r="EG229" s="400"/>
      <c r="EH229" s="401"/>
      <c r="EI229" s="400"/>
      <c r="EJ229" s="447"/>
      <c r="EK229" s="511"/>
      <c r="EL229" s="514"/>
      <c r="EM229" s="448"/>
      <c r="EN229" s="344"/>
      <c r="EO229" s="345"/>
      <c r="EP229" s="171">
        <f t="shared" si="241"/>
        <v>0</v>
      </c>
      <c r="EQ229" s="171">
        <f t="shared" si="242"/>
        <v>0</v>
      </c>
      <c r="ER229" s="171">
        <f t="shared" si="243"/>
        <v>0</v>
      </c>
      <c r="ES229" s="171">
        <f t="shared" si="244"/>
        <v>0</v>
      </c>
      <c r="ET229" s="171">
        <f t="shared" si="245"/>
        <v>0</v>
      </c>
      <c r="EU229" s="171">
        <f t="shared" si="246"/>
        <v>0</v>
      </c>
      <c r="EV229" s="172">
        <f t="shared" si="247"/>
        <v>0</v>
      </c>
      <c r="EW229" s="127"/>
      <c r="EX229" s="248">
        <f t="shared" si="269"/>
        <v>0</v>
      </c>
      <c r="EY229" s="174">
        <f>(L229*regular)+(M229*Cadeirantee)</f>
        <v>0</v>
      </c>
      <c r="EZ229" s="249">
        <f>SUMIF(FG229:GJ229,"&gt;0")</f>
        <v>0</v>
      </c>
      <c r="FA229" s="249">
        <f>SUMIF(FG229:GJ229,"&lt;0")+SUMIF(GN229:HP229,"&lt;0")</f>
        <v>0</v>
      </c>
      <c r="FB229" s="174">
        <v>0</v>
      </c>
      <c r="FC229" s="126">
        <f>N229*km*'VALORES TABELA'!$B$13</f>
        <v>0</v>
      </c>
      <c r="FD229" s="250">
        <f t="shared" si="270"/>
        <v>0</v>
      </c>
      <c r="FE229" s="105"/>
      <c r="FF229" s="118"/>
      <c r="FG229" s="118"/>
      <c r="FH229" s="118"/>
      <c r="FI229" s="118"/>
      <c r="FJ229" s="118"/>
      <c r="FK229" s="118"/>
      <c r="FL229" s="118"/>
      <c r="FM229" s="118"/>
      <c r="FN229" s="118"/>
      <c r="FO229" s="118"/>
      <c r="FP229" s="118"/>
      <c r="FQ229" s="118"/>
      <c r="FR229" s="118"/>
      <c r="FS229" s="118"/>
      <c r="FT229" s="118"/>
      <c r="FU229" s="118"/>
      <c r="FV229" s="118"/>
      <c r="FW229" s="118"/>
      <c r="FX229" s="118"/>
      <c r="FY229" s="118"/>
      <c r="FZ229" s="118"/>
      <c r="GA229" s="118"/>
      <c r="GB229" s="118"/>
      <c r="GC229" s="118"/>
      <c r="GD229" s="118"/>
      <c r="GE229" s="118"/>
      <c r="GF229" s="118"/>
      <c r="GG229" s="118"/>
      <c r="GH229" s="118"/>
      <c r="GI229" s="118"/>
      <c r="GJ229" s="118"/>
      <c r="GK229" s="252"/>
      <c r="GL229" s="103">
        <f t="shared" si="248"/>
        <v>0</v>
      </c>
      <c r="GM229" s="124"/>
      <c r="GN229" s="104"/>
      <c r="GO229" s="104"/>
      <c r="GP229" s="104"/>
      <c r="GQ229" s="104"/>
      <c r="GR229" s="104"/>
      <c r="GS229" s="104"/>
      <c r="GT229" s="104"/>
      <c r="GU229" s="104"/>
      <c r="GV229" s="104"/>
      <c r="GW229" s="104"/>
      <c r="GX229" s="104"/>
      <c r="GY229" s="104"/>
      <c r="GZ229" s="104"/>
      <c r="HA229" s="104"/>
      <c r="HB229" s="104"/>
      <c r="HC229" s="104"/>
      <c r="HD229" s="104"/>
      <c r="HE229" s="104"/>
      <c r="HF229" s="104"/>
      <c r="HG229" s="104"/>
      <c r="HH229" s="104"/>
      <c r="HI229" s="104"/>
      <c r="HJ229" s="104"/>
      <c r="HK229" s="104"/>
      <c r="HL229" s="104"/>
      <c r="HM229" s="104"/>
      <c r="HN229" s="104"/>
      <c r="HO229" s="104"/>
      <c r="HP229" s="104"/>
      <c r="HQ229" s="64"/>
      <c r="HR229" s="65"/>
      <c r="HS229" s="65"/>
      <c r="HT229" s="65"/>
      <c r="HU229" s="65"/>
      <c r="HV229" s="65"/>
      <c r="HW229" s="105"/>
      <c r="HX229" s="65"/>
      <c r="HY229" s="280">
        <f t="shared" si="271"/>
        <v>0</v>
      </c>
      <c r="HZ229" s="280">
        <f t="shared" si="272"/>
        <v>0</v>
      </c>
      <c r="IA229" s="280">
        <f t="shared" si="273"/>
        <v>0</v>
      </c>
      <c r="IB229" s="65"/>
      <c r="IC229" s="65"/>
    </row>
    <row r="230" spans="1:237" s="106" customFormat="1" ht="22.5" customHeight="1" thickBot="1" x14ac:dyDescent="0.3">
      <c r="A230" s="377" t="s">
        <v>3371</v>
      </c>
      <c r="B230" s="378" t="s">
        <v>3372</v>
      </c>
      <c r="C230" s="379" t="s">
        <v>3193</v>
      </c>
      <c r="D230" s="380" t="s">
        <v>3373</v>
      </c>
      <c r="E230" s="380" t="s">
        <v>3374</v>
      </c>
      <c r="F230" s="381" t="s">
        <v>3181</v>
      </c>
      <c r="G230" s="381" t="s">
        <v>3182</v>
      </c>
      <c r="H230" s="382" t="s">
        <v>2851</v>
      </c>
      <c r="I230" s="383" t="s">
        <v>2851</v>
      </c>
      <c r="J230" s="421" t="s">
        <v>3188</v>
      </c>
      <c r="K230" s="424" t="s">
        <v>60</v>
      </c>
      <c r="L230" s="329">
        <f>CONTINUA!BV230</f>
        <v>0</v>
      </c>
      <c r="M230" s="329">
        <f>CONTINUA!BW230</f>
        <v>0</v>
      </c>
      <c r="N230" s="895"/>
      <c r="O230" s="896" t="s">
        <v>3448</v>
      </c>
      <c r="P230" s="897">
        <v>0</v>
      </c>
      <c r="Q230" s="400"/>
      <c r="R230" s="401"/>
      <c r="S230" s="400"/>
      <c r="T230" s="401"/>
      <c r="U230" s="400"/>
      <c r="V230" s="401"/>
      <c r="W230" s="400"/>
      <c r="X230" s="401"/>
      <c r="Y230" s="400"/>
      <c r="Z230" s="401"/>
      <c r="AA230" s="400"/>
      <c r="AB230" s="401"/>
      <c r="AC230" s="400"/>
      <c r="AD230" s="401"/>
      <c r="AE230" s="400"/>
      <c r="AF230" s="401"/>
      <c r="AG230" s="400"/>
      <c r="AH230" s="401"/>
      <c r="AI230" s="400"/>
      <c r="AJ230" s="401"/>
      <c r="AK230" s="400"/>
      <c r="AL230" s="401"/>
      <c r="AM230" s="400"/>
      <c r="AN230" s="401"/>
      <c r="AO230" s="400"/>
      <c r="AP230" s="401"/>
      <c r="AQ230" s="400"/>
      <c r="AR230" s="401"/>
      <c r="AS230" s="400"/>
      <c r="AT230" s="401"/>
      <c r="AU230" s="400"/>
      <c r="AV230" s="401"/>
      <c r="AW230" s="400"/>
      <c r="AX230" s="401"/>
      <c r="AY230" s="400"/>
      <c r="AZ230" s="401"/>
      <c r="BA230" s="400"/>
      <c r="BB230" s="401"/>
      <c r="BC230" s="400"/>
      <c r="BD230" s="401"/>
      <c r="BE230" s="400"/>
      <c r="BF230" s="401"/>
      <c r="BG230" s="400"/>
      <c r="BH230" s="401"/>
      <c r="BI230" s="400"/>
      <c r="BJ230" s="401"/>
      <c r="BK230" s="400"/>
      <c r="BL230" s="401"/>
      <c r="BM230" s="400"/>
      <c r="BN230" s="401"/>
      <c r="BO230" s="400"/>
      <c r="BP230" s="401"/>
      <c r="BQ230" s="400"/>
      <c r="BR230" s="401"/>
      <c r="BS230" s="400"/>
      <c r="BT230" s="401"/>
      <c r="BU230" s="400"/>
      <c r="BV230" s="401"/>
      <c r="BW230" s="400"/>
      <c r="BX230" s="401"/>
      <c r="BY230" s="400"/>
      <c r="BZ230" s="401"/>
      <c r="CA230" s="400"/>
      <c r="CB230" s="401"/>
      <c r="CC230" s="400"/>
      <c r="CD230" s="401"/>
      <c r="CE230" s="400"/>
      <c r="CF230" s="401"/>
      <c r="CG230" s="400"/>
      <c r="CH230" s="401"/>
      <c r="CI230" s="400"/>
      <c r="CJ230" s="401"/>
      <c r="CK230" s="400"/>
      <c r="CL230" s="401"/>
      <c r="CM230" s="400"/>
      <c r="CN230" s="401"/>
      <c r="CO230" s="400"/>
      <c r="CP230" s="401"/>
      <c r="CQ230" s="400"/>
      <c r="CR230" s="401"/>
      <c r="CS230" s="400"/>
      <c r="CT230" s="401"/>
      <c r="CU230" s="400"/>
      <c r="CV230" s="401"/>
      <c r="CW230" s="400"/>
      <c r="CX230" s="401"/>
      <c r="CY230" s="400"/>
      <c r="CZ230" s="401"/>
      <c r="DA230" s="400"/>
      <c r="DB230" s="401"/>
      <c r="DC230" s="400"/>
      <c r="DD230" s="401"/>
      <c r="DE230" s="400"/>
      <c r="DF230" s="401"/>
      <c r="DG230" s="400"/>
      <c r="DH230" s="401"/>
      <c r="DI230" s="400"/>
      <c r="DJ230" s="401"/>
      <c r="DK230" s="400"/>
      <c r="DL230" s="401"/>
      <c r="DM230" s="400"/>
      <c r="DN230" s="401"/>
      <c r="DO230" s="400"/>
      <c r="DP230" s="401"/>
      <c r="DQ230" s="400"/>
      <c r="DR230" s="401"/>
      <c r="DS230" s="400"/>
      <c r="DT230" s="401"/>
      <c r="DU230" s="400"/>
      <c r="DV230" s="401"/>
      <c r="DW230" s="400"/>
      <c r="DX230" s="401"/>
      <c r="DY230" s="400"/>
      <c r="DZ230" s="401"/>
      <c r="EA230" s="400"/>
      <c r="EB230" s="401"/>
      <c r="EC230" s="400"/>
      <c r="ED230" s="401"/>
      <c r="EE230" s="400"/>
      <c r="EF230" s="401"/>
      <c r="EG230" s="400"/>
      <c r="EH230" s="401"/>
      <c r="EI230" s="400"/>
      <c r="EJ230" s="447"/>
      <c r="EK230" s="512"/>
      <c r="EL230" s="515"/>
      <c r="EM230" s="450"/>
      <c r="EN230" s="348"/>
      <c r="EO230" s="348"/>
      <c r="EP230" s="179">
        <f t="shared" si="241"/>
        <v>0</v>
      </c>
      <c r="EQ230" s="179">
        <f t="shared" si="242"/>
        <v>0</v>
      </c>
      <c r="ER230" s="179">
        <f t="shared" si="243"/>
        <v>0</v>
      </c>
      <c r="ES230" s="179">
        <f t="shared" si="244"/>
        <v>0</v>
      </c>
      <c r="ET230" s="179">
        <f t="shared" si="245"/>
        <v>0</v>
      </c>
      <c r="EU230" s="179">
        <f t="shared" si="246"/>
        <v>0</v>
      </c>
      <c r="EV230" s="172">
        <f t="shared" si="247"/>
        <v>0</v>
      </c>
      <c r="EW230" s="253"/>
      <c r="EX230" s="254">
        <v>0</v>
      </c>
      <c r="EY230" s="180">
        <v>0</v>
      </c>
      <c r="EZ230" s="255">
        <v>0</v>
      </c>
      <c r="FA230" s="255">
        <v>0</v>
      </c>
      <c r="FB230" s="180">
        <f>SUM(FF230:GI230)/2</f>
        <v>0</v>
      </c>
      <c r="FC230" s="256">
        <f>N230*km*'VALORES TABELA'!$B$13</f>
        <v>0</v>
      </c>
      <c r="FD230" s="250">
        <f t="shared" si="270"/>
        <v>0</v>
      </c>
      <c r="FE230" s="257"/>
      <c r="FF230" s="181">
        <f>((Q230+S230)*Percapita)+((R230+T230)*Cadeirante)</f>
        <v>0</v>
      </c>
      <c r="FG230" s="181">
        <f>((U230+W230)*Percapita/30*FG$4)+((V230+X230)*Cadeirante/30*FG$4)</f>
        <v>0</v>
      </c>
      <c r="FH230" s="181">
        <f>((Y230+AA230)*Percapita/30*FH$4)+((Z230+AB230)*Cadeirante/30*FH$4)</f>
        <v>0</v>
      </c>
      <c r="FI230" s="181">
        <f>((AC230+AE230)*Percapita/30*FI$4)+((AD230+AF230)*Cadeirante/30*FI$4)</f>
        <v>0</v>
      </c>
      <c r="FJ230" s="181">
        <f>((AG230+AI230)*Percapita/30*FJ$4)+((AH230+AJ230)*Cadeirante/30*FJ$4)</f>
        <v>0</v>
      </c>
      <c r="FK230" s="181">
        <f>((AK230+AM230)*Percapita/30*FK$4)+((AL230+AN230)*Cadeirante/30*FK$4)</f>
        <v>0</v>
      </c>
      <c r="FL230" s="181">
        <f>((AO230+AQ230)*Percapita/30*FL$4)+((AP230+AR230)*Cadeirante/30*FL$4)</f>
        <v>0</v>
      </c>
      <c r="FM230" s="181">
        <f>((AS230+AU230)*Percapita/30*FM$4)+((AT230+AV230)*Cadeirante/30*FM$4)</f>
        <v>0</v>
      </c>
      <c r="FN230" s="181">
        <f>((AW230+AY230)*Percapita/30*FN$4)+((AX230+AZ230)*Cadeirante/30*FN$4)</f>
        <v>0</v>
      </c>
      <c r="FO230" s="181">
        <f>((BA230+BC230)*Percapita/30*FO$4)+((BB230+BD230)*Cadeirante/30*FO$4)</f>
        <v>0</v>
      </c>
      <c r="FP230" s="181">
        <f>((BE230+BG230)*Percapita/30*FP$4)+((BF230+BH230)*Cadeirante/30*FP$4)</f>
        <v>0</v>
      </c>
      <c r="FQ230" s="181">
        <f>((BI230+BK230)*Percapita/30*FQ$4)+((BJ230+BL230)*Cadeirante/30*FQ$4)</f>
        <v>0</v>
      </c>
      <c r="FR230" s="181">
        <f>((BM230+BO230)*Percapita/30*FR$4)+((BN230+BP230)*Cadeirante/30*FR$4)</f>
        <v>0</v>
      </c>
      <c r="FS230" s="181">
        <f>((BQ230+BS230)*Percapita/30*FS$4)+((BR230+BT230)*Cadeirante/30*FS$4)</f>
        <v>0</v>
      </c>
      <c r="FT230" s="181">
        <f>((BU230+BW230)*Percapita/30*FT$4)+((BV230+BX230)*Cadeirante/30*FT$4)</f>
        <v>0</v>
      </c>
      <c r="FU230" s="181">
        <f>((BY230+CA230)*Percapita/30*FU$4)+((BZ230+CB230)*Cadeirante/30*FU$4)</f>
        <v>0</v>
      </c>
      <c r="FV230" s="181">
        <f>((CC230+CE230)*Percapita/30*FV$4)+((CD230+CF230)*Cadeirante/30*FV$4)</f>
        <v>0</v>
      </c>
      <c r="FW230" s="181">
        <f>((CG230+CI230)*Percapita/30*FW$4)+((CI230+CK230)*Cadeirante/30*FW$4)</f>
        <v>0</v>
      </c>
      <c r="FX230" s="181">
        <f>((CK230+CM230)*Percapita/30*FX$4)+((CL230+CN230)*Cadeirante/30*FX$4)</f>
        <v>0</v>
      </c>
      <c r="FY230" s="181">
        <f>((CO230+CQ230)*Percapita/30*FY$4)+((CP230+CR230)*Cadeirante/30*FY$4)</f>
        <v>0</v>
      </c>
      <c r="FZ230" s="181">
        <f>((CS230+CU230)*Percapita/30*FZ$4)+((CT230+CV230)*Cadeirante/30*FZ$4)</f>
        <v>0</v>
      </c>
      <c r="GA230" s="181">
        <f>((CW230+CY230)*Percapita/30*GA$4)+((CX230+CZ230)*Cadeirante/30*GA$4)</f>
        <v>0</v>
      </c>
      <c r="GB230" s="181">
        <f>((DA230+DC230)*Percapita/30*GB$4)+((DB230+DD230)*Cadeirante/30*GB$4)</f>
        <v>0</v>
      </c>
      <c r="GC230" s="181">
        <f>((DE230+DG230)*Percapita/30*GC$4)+((DF230+DH230)*Cadeirante/30*GC$4)</f>
        <v>0</v>
      </c>
      <c r="GD230" s="181">
        <f>((DI230+DK230)*Percapita/30*GD$4)+((DJ230+DL230)*Cadeirante/30*GD$4)</f>
        <v>0</v>
      </c>
      <c r="GE230" s="181">
        <f>((DM230+DO230)*Percapita/30*GE$4)+((DN230+DP230)*Cadeirante/30*GE$4)</f>
        <v>0</v>
      </c>
      <c r="GF230" s="181">
        <f>((DQ230+DS230)*Percapita/30*GF$4)+((DR230+DT230)*Cadeirante/30*GF$4)</f>
        <v>0</v>
      </c>
      <c r="GG230" s="181">
        <f>((DU230+DW230)*Percapita/30*GG$4)+((DV230+DX230)*Cadeirante/30*GG$4)</f>
        <v>0</v>
      </c>
      <c r="GH230" s="181">
        <f>((DY230+EA230)*Percapita/30*GH$4)+((DZ230+EB230)*Cadeirante/30*GH$4)</f>
        <v>0</v>
      </c>
      <c r="GI230" s="181">
        <f>((EC230+EE230)*Percapita/30*GI$4)+((ED230+EF230)*Cadeirante/30*GI$4)</f>
        <v>0</v>
      </c>
      <c r="GJ230" s="181">
        <f>((EG230+EI230)*Percapita)+((EH230+EJ230)*Cadeirante)</f>
        <v>0</v>
      </c>
      <c r="GK230" s="258"/>
      <c r="GL230" s="103">
        <f t="shared" si="248"/>
        <v>0</v>
      </c>
      <c r="GM230" s="124"/>
      <c r="GN230" s="182"/>
      <c r="GO230" s="182"/>
      <c r="GP230" s="182"/>
      <c r="GQ230" s="182"/>
      <c r="GR230" s="182"/>
      <c r="GS230" s="182"/>
      <c r="GT230" s="182"/>
      <c r="GU230" s="182"/>
      <c r="GV230" s="182"/>
      <c r="GW230" s="182"/>
      <c r="GX230" s="182"/>
      <c r="GY230" s="182"/>
      <c r="GZ230" s="182"/>
      <c r="HA230" s="182"/>
      <c r="HB230" s="182"/>
      <c r="HC230" s="182"/>
      <c r="HD230" s="182"/>
      <c r="HE230" s="182"/>
      <c r="HF230" s="182"/>
      <c r="HG230" s="182"/>
      <c r="HH230" s="182"/>
      <c r="HI230" s="182"/>
      <c r="HJ230" s="182"/>
      <c r="HK230" s="182"/>
      <c r="HL230" s="182"/>
      <c r="HM230" s="182"/>
      <c r="HN230" s="182"/>
      <c r="HO230" s="182"/>
      <c r="HP230" s="259"/>
      <c r="HQ230" s="64"/>
      <c r="HW230" s="257"/>
      <c r="HY230" s="280">
        <f t="shared" si="271"/>
        <v>0</v>
      </c>
      <c r="HZ230" s="280">
        <f t="shared" si="272"/>
        <v>0</v>
      </c>
      <c r="IA230" s="280">
        <f t="shared" si="273"/>
        <v>0</v>
      </c>
    </row>
    <row r="231" spans="1:237" s="106" customFormat="1" ht="22.5" customHeight="1" x14ac:dyDescent="0.25">
      <c r="A231" t="s">
        <v>3375</v>
      </c>
      <c r="B231" s="522" t="s">
        <v>3376</v>
      </c>
      <c r="C231" s="523">
        <v>1</v>
      </c>
      <c r="D231" s="524" t="s">
        <v>3377</v>
      </c>
      <c r="E231" s="524" t="s">
        <v>3378</v>
      </c>
      <c r="F231" s="525" t="s">
        <v>3181</v>
      </c>
      <c r="G231" s="525" t="s">
        <v>3182</v>
      </c>
      <c r="H231" s="350" t="s">
        <v>2852</v>
      </c>
      <c r="I231" s="351" t="s">
        <v>2852</v>
      </c>
      <c r="J231" s="409" t="s">
        <v>3183</v>
      </c>
      <c r="K231" s="410" t="s">
        <v>3184</v>
      </c>
      <c r="L231" s="329">
        <f>CONTINUA!BV231</f>
        <v>0</v>
      </c>
      <c r="M231" s="329">
        <f>CONTINUA!BW231</f>
        <v>0</v>
      </c>
      <c r="N231" s="895"/>
      <c r="O231" s="896" t="s">
        <v>3449</v>
      </c>
      <c r="P231" s="897">
        <v>0</v>
      </c>
      <c r="Q231" s="400"/>
      <c r="R231" s="401"/>
      <c r="S231" s="400"/>
      <c r="T231" s="401"/>
      <c r="U231" s="400"/>
      <c r="V231" s="401"/>
      <c r="W231" s="400"/>
      <c r="X231" s="401"/>
      <c r="Y231" s="400"/>
      <c r="Z231" s="401"/>
      <c r="AA231" s="400"/>
      <c r="AB231" s="401"/>
      <c r="AC231" s="400"/>
      <c r="AD231" s="401"/>
      <c r="AE231" s="400"/>
      <c r="AF231" s="401"/>
      <c r="AG231" s="400"/>
      <c r="AH231" s="401"/>
      <c r="AI231" s="400"/>
      <c r="AJ231" s="401"/>
      <c r="AK231" s="400"/>
      <c r="AL231" s="401"/>
      <c r="AM231" s="400"/>
      <c r="AN231" s="401"/>
      <c r="AO231" s="400"/>
      <c r="AP231" s="401"/>
      <c r="AQ231" s="400"/>
      <c r="AR231" s="401"/>
      <c r="AS231" s="400"/>
      <c r="AT231" s="401"/>
      <c r="AU231" s="400"/>
      <c r="AV231" s="401"/>
      <c r="AW231" s="400"/>
      <c r="AX231" s="401"/>
      <c r="AY231" s="400"/>
      <c r="AZ231" s="401"/>
      <c r="BA231" s="400"/>
      <c r="BB231" s="401"/>
      <c r="BC231" s="400"/>
      <c r="BD231" s="401"/>
      <c r="BE231" s="400"/>
      <c r="BF231" s="401"/>
      <c r="BG231" s="400"/>
      <c r="BH231" s="401"/>
      <c r="BI231" s="400"/>
      <c r="BJ231" s="401"/>
      <c r="BK231" s="400"/>
      <c r="BL231" s="401"/>
      <c r="BM231" s="400"/>
      <c r="BN231" s="401"/>
      <c r="BO231" s="400"/>
      <c r="BP231" s="401"/>
      <c r="BQ231" s="400"/>
      <c r="BR231" s="401"/>
      <c r="BS231" s="400"/>
      <c r="BT231" s="401"/>
      <c r="BU231" s="400"/>
      <c r="BV231" s="401"/>
      <c r="BW231" s="400"/>
      <c r="BX231" s="401"/>
      <c r="BY231" s="400"/>
      <c r="BZ231" s="401"/>
      <c r="CA231" s="400"/>
      <c r="CB231" s="401"/>
      <c r="CC231" s="400"/>
      <c r="CD231" s="401"/>
      <c r="CE231" s="400"/>
      <c r="CF231" s="401"/>
      <c r="CG231" s="400"/>
      <c r="CH231" s="401"/>
      <c r="CI231" s="400"/>
      <c r="CJ231" s="401"/>
      <c r="CK231" s="400"/>
      <c r="CL231" s="401"/>
      <c r="CM231" s="400"/>
      <c r="CN231" s="401"/>
      <c r="CO231" s="400"/>
      <c r="CP231" s="401"/>
      <c r="CQ231" s="400"/>
      <c r="CR231" s="401"/>
      <c r="CS231" s="400"/>
      <c r="CT231" s="401"/>
      <c r="CU231" s="400"/>
      <c r="CV231" s="401"/>
      <c r="CW231" s="400"/>
      <c r="CX231" s="401"/>
      <c r="CY231" s="400"/>
      <c r="CZ231" s="401"/>
      <c r="DA231" s="400"/>
      <c r="DB231" s="401"/>
      <c r="DC231" s="400"/>
      <c r="DD231" s="401"/>
      <c r="DE231" s="400"/>
      <c r="DF231" s="401"/>
      <c r="DG231" s="400"/>
      <c r="DH231" s="401"/>
      <c r="DI231" s="400"/>
      <c r="DJ231" s="401"/>
      <c r="DK231" s="400"/>
      <c r="DL231" s="401"/>
      <c r="DM231" s="400"/>
      <c r="DN231" s="401"/>
      <c r="DO231" s="400"/>
      <c r="DP231" s="401"/>
      <c r="DQ231" s="400"/>
      <c r="DR231" s="401"/>
      <c r="DS231" s="400"/>
      <c r="DT231" s="401"/>
      <c r="DU231" s="400"/>
      <c r="DV231" s="401"/>
      <c r="DW231" s="400"/>
      <c r="DX231" s="401"/>
      <c r="DY231" s="400"/>
      <c r="DZ231" s="401"/>
      <c r="EA231" s="400"/>
      <c r="EB231" s="401"/>
      <c r="EC231" s="400"/>
      <c r="ED231" s="401"/>
      <c r="EE231" s="400"/>
      <c r="EF231" s="401"/>
      <c r="EG231" s="400"/>
      <c r="EH231" s="401"/>
      <c r="EI231" s="400"/>
      <c r="EJ231" s="447"/>
      <c r="EK231" s="510"/>
      <c r="EL231" s="513" t="s">
        <v>3190</v>
      </c>
      <c r="EM231" s="520">
        <v>565.00400000000002</v>
      </c>
      <c r="EN231" s="520"/>
      <c r="EO231" s="520"/>
      <c r="EP231" s="171">
        <f t="shared" si="241"/>
        <v>0</v>
      </c>
      <c r="EQ231" s="171">
        <f t="shared" si="242"/>
        <v>0</v>
      </c>
      <c r="ER231" s="171">
        <f t="shared" si="243"/>
        <v>0</v>
      </c>
      <c r="ES231" s="171">
        <f t="shared" si="244"/>
        <v>0</v>
      </c>
      <c r="ET231" s="171">
        <f t="shared" si="245"/>
        <v>0</v>
      </c>
      <c r="EU231" s="171">
        <f t="shared" si="246"/>
        <v>0</v>
      </c>
      <c r="EV231" s="172">
        <f t="shared" si="247"/>
        <v>0</v>
      </c>
      <c r="EW231" s="367">
        <f>IF(C231=4,IF(MAX(Q231:EJ233)&gt;0,(Especiall/30*(IF(($G231-$F231)=($G$5-$F$5),30,IF(DAY($G231)=31,($G231-$F231),($G231-$F231)+1)))),0),0)</f>
        <v>0</v>
      </c>
      <c r="EX231" s="248">
        <f t="shared" ref="EX231:EX234" si="274">FF231</f>
        <v>12115.28</v>
      </c>
      <c r="EY231" s="174">
        <f>(L231*regular)+(M231*Cadeirantee)</f>
        <v>0</v>
      </c>
      <c r="EZ231" s="249">
        <f>SUMIF(FG231:GJ231,"&gt;0")</f>
        <v>0</v>
      </c>
      <c r="FA231" s="249">
        <f>SUMIF(FG231:GJ231,"&lt;0")+SUMIF(GN231:HP231,"&lt;0")</f>
        <v>0</v>
      </c>
      <c r="FB231" s="174">
        <v>0</v>
      </c>
      <c r="FC231" s="175">
        <f>N231*km*'VALORES TABELA'!$B$13</f>
        <v>0</v>
      </c>
      <c r="FD231" s="250">
        <f>GL231</f>
        <v>0</v>
      </c>
      <c r="FE231" s="176">
        <f>(EW231+EW232+EW233+EW234+EX231+EX232+EX233+EX234+EY231+EY232+EY233+EY234+EY235+EZ231+EZ232+EZ233+EZ234+FA231+FA232+FA233+FA234+FC231+FC232+FC233+FC234+HY231-HZ231-IA231+FD231+FD232+FD233+FD234+FB235)</f>
        <v>12680.284000000001</v>
      </c>
      <c r="FF231" s="177">
        <f>IF(C231=4,SUM(Q231+Q232+Q233+S231+S232+S233)*Percapita/30*FF$4+(R231+R232+R233+T231+T232+T233)*Cadeirante/30*FF$4,IF(C231=3,IF(Q234+S234=10,Fixo/30*FF$4+(Q231+Q232+Q233+S231+S232+S233)*Percapita/30*FF$4+(R234+T234)*Cadeirante/30*FF$4,IF(Q234+S234&lt;=9,(Q234+S234)*Crechee/30*FF$4)+(R234+T234)*Cadeirante/30*FF$4+(Q231+Q232+Q233+S231+S232+S233)*Percapita/30*FF$4)+IF(Q234+S234&gt;=11,Fixo/30*FF$4+(Q234+S234-10)*Crechee/30*FF$4,0),IF(C231=2,IF(R231+R232+R233+R234+T231+T232+T233+T234=1,Cadeirante/30*FF$4,IF(R231+R232+R233+R234+T231+T232+T233+T234=2,Fixo/30*FF$4,IF(R231+R232+R233+R234+T231+T232+T233+T234&gt;2,Fixo/30*FF$4+(R231+R232+R233+R234+T231+T232+T233+T234-2)*Cadeirante/30*FF$4)))+(Q231+Q232+Q233+S231+S232+S233)*Percapita/30*FF$4+(Q234+S234)*Crechee/30*FF$4,IF(C231=1,IF(Q231+Q232+Q233+R231+R232+R233+S231+S232+S233+T231+T232+T233&lt;=15,(Q231+Q232+Q233+S231+S232+S233)*Percapita/30*FF$4,IF(Q231+Q232+Q233+R231+R232+R233+S231+S232+S233+T231+T232+T233&gt;=16,Fixo/30*FF$4+(Q231+Q232+Q233+R231+R232+R233+S231+S232+S233+T231+T232-16)*Percapita/30*FF$4))))))</f>
        <v>12115.28</v>
      </c>
      <c r="FG231" s="177">
        <f>IF(C231=4,SUM(U231+U232+U233+W231+W232+W233)*Percapita/30*FG$4+(V231+V232+V233+X231+X232+X233)*Cadeirante/30*FG$4,IF(C231=3,IF(U234+W234=10,Fixo/30*FG$4+(U231+U232+U233+W231+W232+W233)*Percapita/30*FG$4+(V234+X234)*Cadeirante/30*FG$4,IF(U234+W234&lt;=9,(U234+W234)*Crechee/30*FG$4)+(V234+X234)*Cadeirante/30*FG$4+(U231+U232+U233+W231+W232+W233)*Percapita/30*FG$4)+IF(U234+W234&gt;=11,Fixo/30*FG$4+(U234+W234-10)*Crechee/30*FG$4,0),IF(C231=2,IF(V231+V232+V233+V234+X231+X232+X233+X234=1,Cadeirante/30*FG$4,IF(V231+V232+V233+V234+X231+X232+X233+X234=2,Fixo/30*FG$4,IF(V231+V232+V233+V234+X231+X232+X233+X234&gt;2,Fixo/30*FG$4+(V231+V232+V233+V234+X231+X232+X233+X234-2)*Cadeirante/30*FG$4)))+(U231+U232+U233+W231+W232+W233)*Percapita/30*FG$4+(U234+W234)*Crechee/30*FG$4,IF(C231=1,IF(U231+U232+U233+V231+V232+V233+W231+W232+W233+X231+X232+X233&lt;=15,(U231+U232+U233+W231+W232+W233)*Percapita/30*FG$4,IF(U231+U232+U233+V231+V232+V233+W231+W232+W233+X231+X232+X233&gt;=16,Fixo/30*FG$4+(U231+U232+U233+V231+V232+V233+W231+W232+W233+X231+X232-16)*Percapita/30*FG$4))))))</f>
        <v>0</v>
      </c>
      <c r="FH231" s="177">
        <f>IF(C231=4,SUM(Y231+Y232+Y233+AA231+AA232+AA233)*Percapita/30*FH$4+(Z231+Z232+Z233+AB231+AB232+AB233)*Cadeirante/30*FH$4,IF(C231=3,IF(Y234+AA234=10,Fixo/30*FH$4+(Y231+Y232+Y233+AA231+AA232+AA233)*Percapita/30*FH$4+(Z234+AB234)*Cadeirante/30*FH$4,IF(Y234+AA234&lt;=9,(Y234+AA234)*Crechee/30*FH$4)+(Z234+AB234)*Cadeirante/30*FH$4+(Y231+Y232+Y233+AA231+AA232+AA233)*Percapita/30*FH$4)+IF(Y234+AA234&gt;=11,Fixo/30*FH$4+(Y234+AA234-10)*Crechee/30*FH$4,0),IF(C231=2,IF(Z231+Z232+Z233+Z234+AB231+AB232+AB233+AB234=1,Cadeirante/30*FH$4,IF(Z231+Z232+Z233+Z234+AB231+AB232+AB233+AB234=2,Fixo/30*FH$4,IF(Z231+Z232+Z233+Z234+AB231+AB232+AB233+AB234&gt;2,Fixo/30*FH$4+(Z231+Z232+Z233+Z234+AB231+AB232+AB233+AB234-2)*Cadeirante/30*FH$4)))+(Y231+Y232+Y233+AA231+AA232+AA233)*Percapita/30*FH$4+(Y234+AA234)*Crechee/30*FH$4,IF(C231=1,IF(Y231+Y232+Y233+Z231+Z232+Z233+AA231+AA232+AA233+AB231+AB232+AB233&lt;=15,(Y231+Y232+Y233+AA231+AA232+AA233)*Percapita/30*FH$4,IF(Y231+Y232+Y233+Z231+Z232+Z233+AA231+AA232+AA233+AB231+AB232+AB233&gt;=16,Fixo/30*FH$4+(Y231+Y232+Y233+Z231+Z232+Z233+AA231+AA232+AA233+AB231+AB232-16)*Percapita/30*FH$4))))))</f>
        <v>0</v>
      </c>
      <c r="FI231" s="177">
        <f>IF(C231=4,SUM(AC231+AC232+AC233+AE231+AE232+AE233)*Percapita/30*FI$4+(AD231+AD232+AD233+AF231+AF232+AF233)*Cadeirante/30*FI$4,IF(C231=3,IF(AC234+AE234=10,Fixo/30*FI$4+(AC231+AC232+AC233+AE231+AE232+AE233)*Percapita/30*FI$4+(AD234+AF234)*Cadeirante/30*FI$4,IF(AC234+AE234&lt;=9,(AC234+AE234)*Crechee/30*FI$4)+(AD234+AF234)*Cadeirante/30*FI$4+(AC231+AC232+AC233+AE231+AE232+AE233)*Percapita/30*FI$4)+IF(AC234+AE234&gt;=11,Fixo/30*FI$4+(AC234+AE234-10)*Crechee/30*FI$4,0),IF(C231=2,IF(AD231+AD232+AD233+AD234+AF231+AF232+AF233+AF234=1,Cadeirante/30*FI$4,IF(AD231+AD232+AD233+AD234+AF231+AF232+AF233+AF234=2,Fixo/30*FI$4,IF(AD231+AD232+AD233+AD234+AF231+AF232+AF233+AF234&gt;2,Fixo/30*FI$4+(AD231+AD232+AD233+AD234+AF231+AF232+AF233+AF234-2)*Cadeirante/30*FI$4)))+(AC231+AC232+AC233+AE231+AE232+AE233)*Percapita/30*FI$4+(AC234+AE234)*Crechee/30*FI$4,IF(C231=1,IF(AC231+AC232+AC233+AD231+AD232+AD233+AE231+AE232+AE233+AF231+AF232+AF233&lt;=15,(AC231+AC232+AC233+AE231+AE232+AE233)*Percapita/30*FI$4,IF(AC231+AC232+AC233+AD231+AD232+AD233+AE231+AE232+AE233+AF231+AF232+AF233&gt;=16,Fixo/30*FI$4+(AC231+AC232+AC233+AD231+AD232+AD233+AE231+AE232+AE233+AF231+AF232-16)*Percapita/30*FI$4))))))</f>
        <v>0</v>
      </c>
      <c r="FJ231" s="177">
        <f>IF(C231=4,SUM(AG231+AG232+AG233+AI231+AI232+AI233)*Percapita/30*FJ$4+(AH231+AH232+AH233+AJ231+AJ232+AJ233)*Cadeirante/30*FJ$4,IF(C231=3,IF(AG234+AI234=10,Fixo/30*FJ$4+(AG231+AG232+AG233+AI231+AI232+AI233)*Percapita/30*FJ$4+(AH234+AJ234)*Cadeirante/30*FJ$4,IF(AG234+AI234&lt;=9,(AG234+AI234)*Crechee/30*FJ$4)+(AH234+AJ234)*Cadeirante/30*FJ$4+(AG231+AG232+AG233+AI231+AI232+AI233)*Percapita/30*FJ$4)+IF(AG234+AI234&gt;=11,Fixo/30*FJ$4+(AG234+AI234-10)*Crechee/30*FJ$4,0),IF(C231=2,IF(AH231+AH232+AH233+AH234+AJ231+AJ232+AJ233+AJ234=1,Cadeirante/30*FJ$4,IF(AH231+AH232+AH233+AH234+AJ231+AJ232+AJ233+AJ234=2,Fixo/30*FJ$4,IF(AH231+AH232+AH233+AH234+AJ231+AJ232+AJ233+AJ234&gt;2,Fixo/30*FJ$4+(AH231+AH232+AH233+AH234+AJ231+AJ232+AJ233+AJ234-2)*Cadeirante/30*FJ$4)))+(AG231+AG232+AG233+AI231+AI232+AI233)*Percapita/30*FJ$4+(AG234+AI234)*Crechee/30*FJ$4,IF(C231=1,IF(AG231+AG232+AG233+AH231+AH232+AH233+AI231+AI232+AI233+AJ231+AJ232+AJ233&lt;=15,(AG231+AG232+AG233+AI231+AI232+AI233)*Percapita/30*FJ$4,IF(AG231+AG232+AG233+AH231+AH232+AH233+AI231+AI232+AI233+AJ231+AJ232+AJ233&gt;=16,Fixo/30*FJ$4+(AG231+AG232+AG233+AH231+AH232+AH233+AI231+AI232+AI233+AJ231+AJ232-16)*Percapita/30*FJ$4))))))</f>
        <v>0</v>
      </c>
      <c r="FK231" s="177">
        <f>IF(C231=4,SUM(AK231+AK232+AK233+AM231+AM232+AM233)*Percapita/30*FK$4+(AL231+AL232+AL233+AN231+AN232+AN233)*Cadeirante/30*FK$4,IF(C231=3,IF(AK234+AM234=10,Fixo/30*FK$4+(AK231+AK232+AK233+AM231+AM232+AM233)*Percapita/30*FK$4+(AL234+AN234)*Cadeirante/30*FK$4,IF(AK234+AM234&lt;=9,(AK234+AM234)*Crechee/30*FK$4)+(AL234+AN234)*Cadeirante/30*FK$4+(AK231+AK232+AK233+AM231+AM232+AM233)*Percapita/30*FK$4)+IF(AK234+AM234&gt;=11,Fixo/30*FK$4+(AK234+AM234-10)*Crechee/30*FK$4,0),IF(C231=2,IF(AL231+AL232+AL233+AL234+AN231+AN232+AN233+AN234=1,Cadeirante/30*FK$4,IF(AL231+AL232+AL233+AL234+AN231+AN232+AN233+AN234=2,Fixo/30*FK$4,IF(AL231+AL232+AL233+AL234+AN231+AN232+AN233+AN234&gt;2,Fixo/30*FK$4+(AL231+AL232+AL233+AL234+AN231+AN232+AN233+AN234-2)*Cadeirante/30*FK$4)))+(AK231+AK232+AK233+AM231+AM232+AM233)*Percapita/30*FK$4+(AK234+AM234)*Crechee/30*FK$4,IF(C231=1,IF(AK231+AK232+AK233+AL231+AL232+AL233+AM231+AM232+AM233+AN231+AN232+AN233&lt;=15,(AK231+AK232+AK233+AM231+AM232+AM233)*Percapita/30*FK$4,IF(AK231+AK232+AK233+AL231+AL232+AL233+AM231+AM232+AM233+AN231+AN232+AN233&gt;=16,Fixo/30*FK$4+(AK231+AK232+AK233+AL231+AL232+AL233+AM231+AM232+AM233+AN231+AN232-16)*Percapita/30*FK$4))))))</f>
        <v>0</v>
      </c>
      <c r="FL231" s="177">
        <f>IF(C231=4,SUM(AO231+AO232+AO233+AQ231+AQ232+AQ233)*Percapita/30*FL$4+(AP231+AP232+AP233+AR231+AR232+AR233)*Cadeirante/30*FL$4,IF(C231=3,IF(AO234+AQ234=10,Fixo/30*FL$4+(AO231+AO232+AO233+AQ231+AQ232+AQ233)*Percapita/30*FL$4+(AP234+AR234)*Cadeirante/30*FL$4,IF(AO234+AQ234&lt;=9,(AO234+AQ234)*Crechee/30*FL$4)+(AP234+AR234)*Cadeirante/30*FL$4+(AO231+AO232+AO233+AQ231+AQ232+AQ233)*Percapita/30*FL$4)+IF(AO234+AQ234&gt;=11,Fixo/30*FL$4+(AO234+AQ234-10)*Crechee/30*FL$4,0),IF(C231=2,IF(AP231+AP232+AP233+AP234+AR231+AR232+AR233+AR234=1,Cadeirante/30*FL$4,IF(AP231+AP232+AP233+AP234+AR231+AR232+AR233+AR234=2,Fixo/30*FL$4,IF(AP231+AP232+AP233+AP234+AR231+AR232+AR233+AR234&gt;2,Fixo/30*FL$4+(AP231+AP232+AP233+AP234+AR231+AR232+AR233+AR234-2)*Cadeirante/30*FL$4)))+(AO231+AO232+AO233+AQ231+AQ232+AQ233)*Percapita/30*FL$4+(AO234+AQ234)*Crechee/30*FL$4,IF(C231=1,IF(AO231+AO232+AO233+AP231+AP232+AP233+AQ231+AQ232+AQ233+AR231+AR232+AR233&lt;=15,(AO231+AO232+AO233+AQ231+AQ232+AQ233)*Percapita/30*FL$4,IF(AO231+AO232+AO233+AP231+AP232+AP233+AQ231+AQ232+AQ233+AR231+AR232+AR233&gt;=16,Fixo/30*FL$4+(AO231+AO232+AO233+AP231+AP232+AP233+AQ231+AQ232+AQ233+AR231+AR232-16)*Percapita/30*FL$4))))))</f>
        <v>0</v>
      </c>
      <c r="FM231" s="177">
        <f>IF(C231=4,SUM(AS231+AS232+AS233+AU231+AU232+AU233)*Percapita/30*FM$4+(AT231+AT232+AT233+AV231+AV232+AV233)*Cadeirante/30*FM$4,IF(C231=3,IF(AS234+AU234=10,Fixo/30*FM$4+(AS231+AS232+AS233+AU231+AU232+AU233)*Percapita/30*FM$4+(AT234+AV234)*Cadeirante/30*FM$4,IF(AS234+AU234&lt;=9,(AS234+AU234)*Crechee/30*FM$4)+(AT234+AV234)*Cadeirante/30*FM$4+(AS231+AS232+AS233+AU231+AU232+AU233)*Percapita/30*FM$4)+IF(AS234+AU234&gt;=11,Fixo/30*FM$4+(AS234+AU234-10)*Crechee/30*FM$4,0),IF(C231=2,IF(AT231+AT232+AT233+AT234+AV231+AV232+AV233+AV234=1,Cadeirante/30*FM$4,IF(AT231+AT232+AT233+AT234+AV231+AV232+AV233+AV234=2,Fixo/30*FM$4,IF(AT231+AT232+AT233+AT234+AV231+AV232+AV233+AV234&gt;2,Fixo/30*FM$4+(AT231+AT232+AT233+AT234+AV231+AV232+AV233+AV234-2)*Cadeirante/30*FM$4)))+(AS231+AS232+AS233+AU231+AU232+AU233)*Percapita/30*FM$4+(AS234+AU234)*Crechee/30*FM$4,IF(C231=1,IF(AS231+AS232+AS233+AT231+AT232+AT233+AU231+AU232+AU233+AV231+AV232+AV233&lt;=15,(AS231+AS232+AS233+AU231+AU232+AU233)*Percapita/30*FM$4,IF(AS231+AS232+AS233+AT231+AT232+AT233+AU231+AU232+AU233+AV231+AV232+AV233&gt;=16,Fixo/30*FM$4+(AS231+AS232+AS233+AT231+AT232+AT233+AU231+AU232+AU233+AV231+AV232-16)*Percapita/30*FM$4))))))</f>
        <v>0</v>
      </c>
      <c r="FN231" s="177">
        <f>IF(C231=4,SUM(AW231+AW232+AW233+AY231+AY232+AY233)*Percapita/30*FN$4+(AX231+AX232+AX233+AZ231+AZ232+AZ233)*Cadeirante/30*FN$4,IF(C231=3,IF(AW234+AY234=10,Fixo/30*FN$4+(AW231+AW232+AW233+AY231+AY232+AY233)*Percapita/30*FN$4+(AX234+AZ234)*Cadeirante/30*FN$4,IF(AW234+AY234&lt;=9,(AW234+AY234)*Crechee/30*FN$4)+(AX234+AZ234)*Cadeirante/30*FN$4+(AW231+AW232+AW233+AY231+AY232+AY233)*Percapita/30*FN$4)+IF(AW234+AY234&gt;=11,Fixo/30*FN$4+(AW234+AY234-10)*Crechee/30*FN$4,0),IF(C231=2,IF(AX231+AX232+AX233+AX234+AZ231+AZ232+AZ233+AZ234=1,Cadeirante/30*FN$4,IF(AX231+AX232+AX233+AX234+AZ231+AZ232+AZ233+AZ234=2,Fixo/30*FN$4,IF(AX231+AX232+AX233+AX234+AZ231+AZ232+AZ233+AZ234&gt;2,Fixo/30*FN$4+(AX231+AX232+AX233+AX234+AZ231+AZ232+AZ233+AZ234-2)*Cadeirante/30*FN$4)))+(AW231+AW232+AW233+AY231+AY232+AY233)*Percapita/30*FN$4+(AW234+AY234)*Crechee/30*FN$4,IF(C231=1,IF(AW231+AW232+AW233+AX231+AX232+AX233+AY231+AY232+AY233+AZ231+AZ232+AZ233&lt;=15,(AW231+AW232+AW233+AY231+AY232+AY233)*Percapita/30*FN$4,IF(AW231+AW232+AW233+AX231+AX232+AX233+AY231+AY232+AY233+AZ231+AZ232+AZ233&gt;=16,Fixo/30*FN$4+(AW231+AW232+AW233+AX231+AX232+AX233+AY231+AY232+AY233+AZ231+AZ232-16)*Percapita/30*FN$4))))))</f>
        <v>0</v>
      </c>
      <c r="FO231" s="177">
        <f>IF(C231=4,SUM(BA231+BA232+BA233+BC231+BC232+BC233)*Percapita/30*FO$4+(BB231+BB232+BB233+BD231+BD232+BD233)*Cadeirante/30*FO$4,IF(C231=3,IF(BA234+BC234=10,Fixo/30*FO$4+(BA231+BA232+BA233+BC231+BC232+BC233)*Percapita/30*FO$4+(BB234+BD234)*Cadeirante/30*FO$4,IF(BA234+BC234&lt;=9,(BA234+BC234)*Crechee/30*FO$4)+(BB234+BD234)*Cadeirante/30*FO$4+(BA231+BA232+BA233+BC231+BC232+BC233)*Percapita/30*FO$4)+IF(BA234+BC234&gt;=11,Fixo/30*FO$4+(BA234+BC234-10)*Crechee/30*FO$4,0),IF(C231=2,IF(BB231+BB232+BB233+BB234+BD231+BD232+BD233+BD234=1,Cadeirante/30*FO$4,IF(BB231+BB232+BB233+BB234+BD231+BD232+BD233+BD234=2,Fixo/30*FO$4,IF(BB231+BB232+BB233+BB234+BD231+BD232+BD233+BD234&gt;2,Fixo/30*FO$4+(BB231+BB232+BB233+BB234+BD231+BD232+BD233+BD234-2)*Cadeirante/30*FO$4)))+(BA231+BA232+BA233+BC231+BC232+BC233)*Percapita/30*FO$4+(BA234+BC234)*Crechee/30*FO$4,IF(C231=1,IF(BA231+BA232+BA233+BB231+BB232+BB233+BC231+BC232+BC233+BD231+BD232+BD233&lt;=15,(BA231+BA232+BA233+BC231+BC232+BC233)*Percapita/30*FO$4,IF(BA231+BA232+BA233+BB231+BB232+BB233+BC231+BC232+BC233+BD231+BD232+BD233&gt;=16,Fixo/30*FO$4+(BA231+BA232+BA233+BB231+BB232+BB233+BC231+BC232+BC233+BD231+BD232-16)*Percapita/30*FO$4))))))</f>
        <v>0</v>
      </c>
      <c r="FP231" s="177">
        <f>IF(C231=4,SUM(BE231+BE232+BE233+BG231+BG232+BG233)*Percapita/30*FP$4+(BF231+BF232+BF233+BH231+BH232+BH233)*Cadeirante/30*FP$4,IF(C231=3,IF(BE234+BG234=10,Fixo/30*FP$4+(BE231+BE232+BE233+BG231+BG232+BG233)*Percapita/30*FP$4+(BF234+BH234)*Cadeirante/30*FP$4,IF(BE234+BG234&lt;=9,(BE234+BG234)*Crechee/30*FP$4)+(BF234+BH234)*Cadeirante/30*FP$4+(BE231+BE232+BE233+BG231+BG232+BG233)*Percapita/30*FP$4)+IF(BE234+BG234&gt;=11,Fixo/30*FP$4+(BE234+BG234-10)*Crechee/30*FP$4,0),IF(C231=2,IF(BF231+BF232+BF233+BF234+BH231+BH232+BH233+BH234=1,Cadeirante/30*FP$4,IF(BF231+BF232+BF233+BF234+BH231+BH232+BH233+BH234=2,Fixo/30*FP$4,IF(BF231+BF232+BF233+BF234+BH231+BH232+BH233+BH234&gt;2,Fixo/30*FP$4+(BF231+BF232+BF233+BF234+BH231+BH232+BH233+BH234-2)*Cadeirante/30*FP$4)))+(BE231+BE232+BE233+BG231+BG232+BG233)*Percapita/30*FP$4+(BE234+BG234)*Crechee/30*FP$4,IF(C231=1,IF(BE231+BE232+BE233+BF231+BF232+BF233+BG231+BG232+BG233+BH231+BH232+BH233&lt;=15,(BE231+BE232+BE233+BG231+BG232+BG233)*Percapita/30*FP$4,IF(BE231+BE232+BE233+BF231+BF232+BF233+BG231+BG232+BG233+BH231+BH232+BH233&gt;=16,Fixo/30*FP$4+(BE231+BE232+BE233+BF231+BF232+BF233+BG231+BG232+BG233+BH231+BH232-16)*Percapita/30*FP$4))))))</f>
        <v>0</v>
      </c>
      <c r="FQ231" s="177">
        <f>IF(C231=4,SUM(BI231+BI232+BI233+BK231+BK232+BK233)*Percapita/30*FQ$4+(BJ231+BJ232+BJ233+BL231+BL232+BL233)*Cadeirante/30*FQ$4,IF(C231=3,IF(BI234+BK234=10,Fixo/30*FQ$4+(BI231+BI232+BI233+BK231+BK232+BK233)*Percapita/30*FQ$4+(BJ234+BL234)*Cadeirante/30*FQ$4,IF(BI234+BK234&lt;=9,(BI234+BK234)*Crechee/30*FQ$4)+(BJ234+BL234)*Cadeirante/30*FQ$4+(BI231+BI232+BI233+BK231+BK232+BK233)*Percapita/30*FQ$4)+IF(BI234+BK234&gt;=11,Fixo/30*FQ$4+(BI234+BK234-10)*Crechee/30*FQ$4,0),IF(C231=2,IF(BJ231+BJ232+BJ233+BJ234+BL231+BL232+BL233+BL234=1,Cadeirante/30*FQ$4,IF(BJ231+BJ232+BJ233+BJ234+BL231+BL232+BL233+BL234=2,Fixo/30*FQ$4,IF(BJ231+BJ232+BJ233+BJ234+BL231+BL232+BL233+BL234&gt;2,Fixo/30*FQ$4+(BJ231+BJ232+BJ233+BJ234+BL231+BL232+BL233+BL234-2)*Cadeirante/30*FQ$4)))+(BI231+BI232+BI233+BK231+BK232+BK233)*Percapita/30*FQ$4+(BI234+BK234)*Crechee/30*FQ$4,IF(C231=1,IF(BI231+BI232+BI233+BJ231+BJ232+BJ233+BK231+BK232+BK233+BL231+BL232+BL233&lt;=15,(BI231+BI232+BI233+BK231+BK232+BK233)*Percapita/30*FQ$4,IF(BI231+BI232+BI233+BJ231+BJ232+BJ233+BK231+BK232+BK233+BL231+BL232+BL233&gt;=16,Fixo/30*FQ$4+(BI231+BI232+BI233+BJ231+BJ232+BJ233+BK231+BK232+BK233+BL231+BL232-16)*Percapita/30*FQ$4))))))</f>
        <v>0</v>
      </c>
      <c r="FR231" s="177">
        <f>IF(C231=4,SUM(BM231+BM232+BM233+BO231+BO232+BO233)*Percapita/30*FR$4+(BN231+BN232+BN233+BP231+BP232+BP233)*Cadeirante/30*FR$4,IF(C231=3,IF(BM234+BO234=10,Fixo/30*FR$4+(BM231+BM232+BM233+BO231+BO232+BO233)*Percapita/30*FR$4+(BN234+BP234)*Cadeirante/30*FR$4,IF(BM234+BO234&lt;=9,(BM234+BO234)*Crechee/30*FR$4)+(BN234+BP234)*Cadeirante/30*FR$4+(BM231+BM232+BM233+BO231+BO232+BO233)*Percapita/30*FR$4)+IF(BM234+BO234&gt;=11,Fixo/30*FR$4+(BM234+BO234-10)*Crechee/30*FR$4,0),IF(C231=2,IF(BN231+BN232+BN233+BN234+BP231+BP232+BP233+BP234=1,Cadeirante/30*FR$4,IF(BN231+BN232+BN233+BN234+BP231+BP232+BP233+BP234=2,Fixo/30*FR$4,IF(BN231+BN232+BN233+BN234+BP231+BP232+BP233+BP234&gt;2,Fixo/30*FR$4+(BN231+BN232+BN233+BN234+BP231+BP232+BP233+BP234-2)*Cadeirante/30*FR$4)))+(BM231+BM232+BM233+BO231+BO232+BO233)*Percapita/30*FR$4+(BM234+BO234)*Crechee/30*FR$4,IF(C231=1,IF(BM231+BM232+BM233+BN231+BN232+BN233+BO231+BO232+BO233+BP231+BP232+BP233&lt;=15,(BM231+BM232+BM233+BO231+BO232+BO233)*Percapita/30*FR$4,IF(BM231+BM232+BM233+BN231+BN232+BN233+BO231+BO232+BO233+BP231+BP232+BP233&gt;=16,Fixo/30*FR$4+(BM231+BM232+BM233+BN231+BN232+BN233+BO231+BO232+BO233+BP231+BP232-16)*Percapita/30*FR$4))))))</f>
        <v>0</v>
      </c>
      <c r="FS231" s="177">
        <f>IF(C231=4,SUM(BQ231+BQ232+BQ233+BS231+BS232+BS233)*Percapita/30*FS$4+(BR231+BR232+BR233+BT231+BT232+BT233)*Cadeirante/30*FS$4,IF(C231=3,IF(BQ234+BS234=10,Fixo/30*FS$4+(BQ231+BQ232+BQ233+BS231+BS232+BS233)*Percapita/30*FS$4+(BR234+BT234)*Cadeirante/30*FS$4,IF(BQ234+BS234&lt;=9,(BQ234+BS234)*Crechee/30*FS$4)+(BR234+BT234)*Cadeirante/30*FS$4+(BQ231+BQ232+BQ233+BS231+BS232+BS233)*Percapita/30*FS$4)+IF(BQ234+BS234&gt;=11,Fixo/30*FS$4+(BQ234+BS234-10)*Crechee/30*FS$4,0),IF(C231=2,IF(BR231+BR232+BR233+BR234+BT231+BT232+BT233+BT234=1,Cadeirante/30*FS$4,IF(BR231+BR232+BR233+BR234+BT231+BT232+BT233+BT234=2,Fixo/30*FS$4,IF(BR231+BR232+BR233+BR234+BT231+BT232+BT233+BT234&gt;2,Fixo/30*FS$4+(BR231+BR232+BR233+BR234+BT231+BT232+BT233+BT234-2)*Cadeirante/30*FS$4)))+(BQ231+BQ232+BQ233+BS231+BS232+BS233)*Percapita/30*FS$4+(BQ234+BS234)*Crechee/30*FS$4,IF(C231=1,IF(BQ231+BQ232+BQ233+BR231+BR232+BR233+BS231+BS232+BS233+BT231+BT232+BT233&lt;=15,(BQ231+BQ232+BQ233+BS231+BS232+BS233)*Percapita/30*FS$4,IF(BQ231+BQ232+BQ233+BR231+BR232+BR233+BS231+BS232+BS233+BT231+BT232+BT233&gt;=16,Fixo/30*FS$4+(BQ231+BQ232+BQ233+BR231+BR232+BR233+BS231+BS232+BS233+BT231+BT232-16)*Percapita/30*FS$4))))))</f>
        <v>0</v>
      </c>
      <c r="FT231" s="177">
        <f>IF(C231=4,SUM(BU231+BU232+BU233+BW231+BW232+BW233)*Percapita/30*FT$4+(BV231+BV232+BV233+BX231+BX232+BX233)*Cadeirante/30*FT$4,IF(C231=3,IF(BU234+BW234=10,Fixo/30*FT$4+(BU231+BU232+BU233+BW231+BW232+BW233)*Percapita/30*FT$4+(BV234+BX234)*Cadeirante/30*FT$4,IF(BU234+BW234&lt;=9,(BU234+BW234)*Crechee/30*FT$4)+(BV234+BX234)*Cadeirante/30*FT$4+(BU231+BU232+BU233+BW231+BW232+BW233)*Percapita/30*FT$4)+IF(BU234+BW234&gt;=11,Fixo/30*FT$4+(BU234+BW234-10)*Crechee/30*FT$4,0),IF(C231=2,IF(BV231+BV232+BV233+BV234+BX231+BX232+BX233+BX234=1,Cadeirante/30*FT$4,IF(BV231+BV232+BV233+BV234+BX231+BX232+BX233+BX234=2,Fixo/30*FT$4,IF(BV231+BV232+BV233+BV234+BX231+BX232+BX233+BX234&gt;2,Fixo/30*FT$4+(BV231+BV232+BV233+BV234+BX231+BX232+BX233+BX234-2)*Cadeirante/30*FT$4)))+(BU231+BU232+BU233+BW231+BW232+BW233)*Percapita/30*FT$4+(BU234+BW234)*Crechee/30*FT$4,IF(C231=1,IF(BU231+BU232+BU233+BV231+BV232+BV233+BW231+BW232+BW233+BX231+BX232+BX233&lt;=15,(BU231+BU232+BU233+BW231+BW232+BW233)*Percapita/30*FT$4,IF(BU231+BU232+BU233+BV231+BV232+BV233+BW231+BW232+BW233+BX231+BX232+BX233&gt;=16,Fixo/30*FT$4+(BU231+BU232+BU233+BV231+BV232+BV233+BW231+BW232+BW233+BX231+BX232-16)*Percapita/30*FT$4))))))</f>
        <v>0</v>
      </c>
      <c r="FU231" s="177">
        <f>IF(C231=4,SUM(BY231+BY232+BY233+CA231+CA232+CA233)*Percapita/30*FU$4+(BZ231+BZ232+BZ233+CB231+CB232+CB233)*Cadeirante/30*FU$4,IF(C231=3,IF(BY234+CA234=10,Fixo/30*FU$4+(BY231+BY232+BY233+CA231+CA232+CA233)*Percapita/30*FU$4+(BZ234+CB234)*Cadeirante/30*FU$4,IF(BY234+CA234&lt;=9,(BY234+CA234)*Crechee/30*FU$4)+(BZ234+CB234)*Cadeirante/30*FU$4+(BY231+BY232+BY233+CA231+CA232+CA233)*Percapita/30*FU$4)+IF(BY234+CA234&gt;=11,Fixo/30*FU$4+(BY234+CA234-10)*Crechee/30*FU$4,0),IF(C231=2,IF(BZ231+BZ232+BZ233+BZ234+CB231+CB232+CB233+CB234=1,Cadeirante/30*FU$4,IF(BZ231+BZ232+BZ233+BZ234+CB231+CB232+CB233+CB234=2,Fixo/30*FU$4,IF(BZ231+BZ232+BZ233+BZ234+CB231+CB232+CB233+CB234&gt;2,Fixo/30*FU$4+(BZ231+BZ232+BZ233+BZ234+CB231+CB232+CB233+CB234-2)*Cadeirante/30*FU$4)))+(BY231+BY232+BY233+CA231+CA232+CA233)*Percapita/30*FU$4+(BY234+CA234)*Crechee/30*FU$4,IF(C231=1,IF(BY231+BY232+BY233+BZ231+BZ232+BZ233+CA231+CA232+CA233+CB231+CB232+CB233&lt;=15,(BY231+BY232+BY233+CA231+CA232+CA233)*Percapita/30*FU$4,IF(BY231+BY232+BY233+BZ231+BZ232+BZ233+CA231+CA232+CA233+CB231+CB232+CB233&gt;=16,Fixo/30*FU$4+(BY231+BY232+BY233+BZ231+BZ232+BZ233+CA231+CA232+CA233+CB231+CB232-16)*Percapita/30*FU$4))))))</f>
        <v>0</v>
      </c>
      <c r="FV231" s="177">
        <f>IF(C231=4,SUM(CC231+CC232+CC233+CE231+CE232+CE233)*Percapita/30*FV$4+(CD231+CD232+CD233+CF231+CF232+CF233)*Cadeirante/30*FV$4,IF(C231=3,IF(CC234+CE234=10,Fixo/30*FV$4+(CC231+CC232+CC233+CE231+CE232+CE233)*Percapita/30*FV$4+(CD234+CF234)*Cadeirante/30*FV$4,IF(CC234+CE234&lt;=9,(CC234+CE234)*Crechee/30*FV$4)+(CD234+CF234)*Cadeirante/30*FV$4+(CC231+CC232+CC233+CE231+CE232+CE233)*Percapita/30*FV$4)+IF(CC234+CE234&gt;=11,Fixo/30*FV$4+(CC234+CE234-10)*Crechee/30*FV$4,0),IF(C231=2,IF(CD231+CD232+CD233+CD234+CF231+CF232+CF233+CF234=1,Cadeirante/30*FV$4,IF(CD231+CD232+CD233+CD234+CF231+CF232+CF233+CF234=2,Fixo/30*FV$4,IF(CD231+CD232+CD233+CD234+CF231+CF232+CF233+CF234&gt;2,Fixo/30*FV$4+(CD231+CD232+CD233+CD234+CF231+CF232+CF233+CF234-2)*Cadeirante/30*FV$4)))+(CC231+CC232+CC233+CE231+CE232+CE233)*Percapita/30*FV$4+(CC234+CE234)*Crechee/30*FV$4,IF(C231=1,IF(CC231+CC232+CC233+CD231+CD232+CD233+CE231+CE232+CE233+CF231+CF232+CF233&lt;=15,(CC231+CC232+CC233+CE231+CE232+CE233)*Percapita/30*FV$4,IF(CC231+CC232+CC233+CD231+CD232+CD233+CE231+CE232+CE233+CF231+CF232+CF233&gt;=16,Fixo/30*FV$4+(CC231+CC232+CC233+CD231+CD232+CD233+CE231+CE232+CE233+CF231+CF232-16)*Percapita/30*FV$4))))))</f>
        <v>0</v>
      </c>
      <c r="FW231" s="177">
        <f>IF(C231=4,SUM(CG231+CG232+CG233+CI231+CI232+CI233)*Percapita/30*FW$4+(CH231+CH232+CH233+CJ231+CJ232+CJ233)*Cadeirante/30*FW$4,IF(C231=3,IF(CG234+CI234=10,Fixo/30*FW$4+(CG231+CG232+CG233+CI231+CI232+CI233)*Percapita/30*FW$4+(CH234+CJ234)*Cadeirante/30*FW$4,IF(CG234+CI234&lt;=9,(CG234+CI234)*Crechee/30*FW$4)+(CH234+CJ234)*Cadeirante/30*FW$4+(CG231+CG232+CG233+CI231+CI232+CI233)*Percapita/30*FW$4)+IF(CG234+CI234&gt;=11,Fixo/30*FW$4+(CG234+CI234-10)*Crechee/30*FW$4,0),IF(C231=2,IF(CH231+CH232+CH233+CH234+CJ231+CJ232+CJ233+CJ234=1,Cadeirante/30*FW$4,IF(CH231+CH232+CH233+CH234+CJ231+CJ232+CJ233+CJ234=2,Fixo/30*FW$4,IF(CH231+CH232+CH233+CH234+CJ231+CJ232+CJ233+CJ234&gt;2,Fixo/30*FW$4+(CH231+CH232+CH233+CH234+CJ231+CJ232+CJ233+CJ234-2)*Cadeirante/30*FW$4)))+(CG231+CG232+CG233+CI231+CI232+CI233)*Percapita/30*FW$4+(CG234+CI234)*Crechee/30*FW$4,IF(C231=1,IF(CG231+CG232+CG233+CH231+CH232+CH233+CI231+CI232+CI233+CJ231+CJ232+CJ233&lt;=15,(CG231+CG232+CG233+CI231+CI232+CI233)*Percapita/30*FW$4,IF(CG231+CG232+CG233+CH231+CH232+CH233+CI231+CI232+CI233+CJ231+CJ232+CJ233&gt;=16,Fixo/30*FW$4+(CG231+CG232+CG233+CH231+CH232+CH233+CI231+CI232+CI233+CJ231+CJ232-16)*Percapita/30*FW$4))))))</f>
        <v>0</v>
      </c>
      <c r="FX231" s="177">
        <f>IF(C231=4,SUM(CK231+CK232+CK233+CM231+CM232+CM233)*Percapita/30*FX$4+(CL231+CL232+CL233+CN231+CN232+CN233)*Cadeirante/30*FX$4,IF(C231=3,IF(CK234+CM234=10,Fixo/30*FX$4+(CK231+CK232+CK233+CM231+CM232+CM233)*Percapita/30*FX$4+(CL234+CN234)*Cadeirante/30*FX$4,IF(CK234+CM234&lt;=9,(CK234+CM234)*Crechee/30*FX$4)+(CL234+CN234)*Cadeirante/30*FX$4+(CK231+CK232+CK233+CM231+CM232+CM233)*Percapita/30*FX$4)+IF(CK234+CM234&gt;=11,Fixo/30*FX$4+(CK234+CM234-10)*Crechee/30*FX$4,0),IF(C231=2,IF(CL231+CL232+CL233+CL234+CN231+CN232+CN233+CN234=1,Cadeirante/30*FX$4,IF(CL231+CL232+CL233+CL234+CN231+CN232+CN233+CN234=2,Fixo/30*FX$4,IF(CL231+CL232+CL233+CL234+CN231+CN232+CN233+CN234&gt;2,Fixo/30*FX$4+(CL231+CL232+CL233+CL234+CN231+CN232+CN233+CN234-2)*Cadeirante/30*FX$4)))+(CK231+CK232+CK233+CM231+CM232+CM233)*Percapita/30*FX$4+(CK234+CM234)*Crechee/30*FX$4,IF(C231=1,IF(CK231+CK232+CK233+CL231+CL232+CL233+CM231+CM232+CM233+CN231+CN232+CN233&lt;=15,(CK231+CK232+CK233+CM231+CM232+CM233)*Percapita/30*FX$4,IF(CK231+CK232+CK233+CL231+CL232+CL233+CM231+CM232+CM233+CN231+CN232+CN233&gt;=16,Fixo/30*FX$4+(CK231+CK232+CK233+CL231+CL232+CL233+CM231+CM232+CM233+CN231+CN232-16)*Percapita/30*FX$4))))))</f>
        <v>0</v>
      </c>
      <c r="FY231" s="177">
        <f>IF(C231=4,SUM(CO231+CO232+CO233+CQ231+CQ232+CQ233)*Percapita/30*FY$4+(CP231+CP232+CP233+CR231+CR232+CR233)*Cadeirante/30*FY$4,IF(C231=3,IF(CO234+CQ234=10,Fixo/30*FY$4+(CO231+CO232+CO233+CQ231+CQ232+CQ233)*Percapita/30*FY$4+(CP234+CR234)*Cadeirante/30*FY$4,IF(CO234+CQ234&lt;=9,(CO234+CQ234)*Crechee/30*FY$4)+(CP234+CR234)*Cadeirante/30*FY$4+(CO231+CO232+CO233+CQ231+CQ232+CQ233)*Percapita/30*FY$4)+IF(CO234+CQ234&gt;=11,Fixo/30*FY$4+(CO234+CQ234-10)*Crechee/30*FY$4,0),IF(C231=2,IF(CP231+CP232+CP233+CP234+CR231+CR232+CR233+CR234=1,Cadeirante/30*FY$4,IF(CP231+CP232+CP233+CP234+CR231+CR232+CR233+CR234=2,Fixo/30*FY$4,IF(CP231+CP232+CP233+CP234+CR231+CR232+CR233+CR234&gt;2,Fixo/30*FY$4+(CP231+CP232+CP233+CP234+CR231+CR232+CR233+CR234-2)*Cadeirante/30*FY$4)))+(CO231+CO232+CO233+CQ231+CQ232+CQ233)*Percapita/30*FY$4+(CO234+CQ234)*Crechee/30*FY$4,IF(C231=1,IF(CO231+CO232+CO233+CP231+CP232+CP233+CQ231+CQ232+CQ233+CR231+CR232+CR233&lt;=15,(CO231+CO232+CO233+CQ231+CQ232+CQ233)*Percapita/30*FY$4,IF(CO231+CO232+CO233+CP231+CP232+CP233+CQ231+CQ232+CQ233+CR231+CR232+CR233&gt;=16,Fixo/30*FY$4+(CO231+CO232+CO233+CP231+CP232+CP233+CQ231+CQ232+CQ233+CR231+CR232-16)*Percapita/30*FY$4))))))</f>
        <v>0</v>
      </c>
      <c r="FZ231" s="177">
        <f>IF(C231=4,SUM(CS231+CS232+CS233+CU231+CU232+CU233)*Percapita/30*FZ$4+(CT231+CT232+CT233+CV231+CV232+CV233)*Cadeirante/30*FZ$4,IF(C231=3,IF(CS234+CU234=10,Fixo/30*FZ$4+(CS231+CS232+CS233+CU231+CU232+CU233)*Percapita/30*FZ$4+(CT234+CV234)*Cadeirante/30*FZ$4,IF(CS234+CU234&lt;=9,(CS234+CU234)*Crechee/30*FZ$4)+(CT234+CV234)*Cadeirante/30*FZ$4+(CS231+CS232+CS233+CU231+CU232+CU233)*Percapita/30*FZ$4)+IF(CS234+CU234&gt;=11,Fixo/30*FZ$4+(CS234+CU234-10)*Crechee/30*FZ$4,0),IF(C231=2,IF(CT231+CT232+CT233+CT234+CV231+CV232+CV233+CV234=1,Cadeirante/30*FZ$4,IF(CT231+CT232+CT233+CT234+CV231+CV232+CV233+CV234=2,Fixo/30*FZ$4,IF(CT231+CT232+CT233+CT234+CV231+CV232+CV233+CV234&gt;2,Fixo/30*FZ$4+(CT231+CT232+CT233+CT234+CV231+CV232+CV233+CV234-2)*Cadeirante/30*FZ$4)))+(CS231+CS232+CS233+CU231+CU232+CU233)*Percapita/30*FZ$4+(CS234+CU234)*Crechee/30*FZ$4,IF(C231=1,IF(CS231+CS232+CS233+CT231+CT232+CT233+CU231+CU232+CU233+CV231+CV232+CV233&lt;=15,(CS231+CS232+CS233+CU231+CU232+CU233)*Percapita/30*FZ$4,IF(CS231+CS232+CS233+CT231+CT232+CT233+CU231+CU232+CU233+CV231+CV232+CV233&gt;=16,Fixo/30*FZ$4+(CS231+CS232+CS233+CT231+CT232+CT233+CU231+CU232+CU233+CV231+CV232-16)*Percapita/30*FZ$4))))))</f>
        <v>0</v>
      </c>
      <c r="GA231" s="177">
        <f>IF(C231=4,SUM(CW231+CW232+CW233+CY231+CY232+CY233)*Percapita/30*GA$4+(CX231+CX232+CX233+CZ231+CZ232+CZ233)*Cadeirante/30*GA$4,IF(C231=3,IF(CW234+CY234=10,Fixo/30*GA$4+(CW231+CW232+CW233+CY231+CY232+CY233)*Percapita/30*GA$4+(CX234+CZ234)*Cadeirante/30*GA$4,IF(CW234+CY234&lt;=9,(CW234+CY234)*Crechee/30*GA$4)+(CX234+CZ234)*Cadeirante/30*GA$4+(CW231+CW232+CW233+CY231+CY232+CY233)*Percapita/30*GA$4)+IF(CW234+CY234&gt;=11,Fixo/30*GA$4+(CW234+CY234-10)*Crechee/30*GA$4,0),IF(C231=2,IF(CX231+CX232+CX233+CX234+CZ231+CZ232+CZ233+CZ234=1,Cadeirante/30*GA$4,IF(CX231+CX232+CX233+CX234+CZ231+CZ232+CZ233+CZ234=2,Fixo/30*GA$4,IF(CX231+CX232+CX233+CX234+CZ231+CZ232+CZ233+CZ234&gt;2,Fixo/30*GA$4+(CX231+CX232+CX233+CX234+CZ231+CZ232+CZ233+CZ234-2)*Cadeirante/30*GA$4)))+(CW231+CW232+CW233+CY231+CY232+CY233)*Percapita/30*GA$4+(CW234+CY234)*Crechee/30*GA$4,IF(C231=1,IF(CW231+CW232+CW233+CX231+CX232+CX233+CY231+CY232+CY233+CZ231+CZ232+CZ233&lt;=15,(CW231+CW232+CW233+CY231+CY232+CY233)*Percapita/30*GA$4,IF(CW231+CW232+CW233+CX231+CX232+CX233+CY231+CY232+CY233+CZ231+CZ232+CZ233&gt;=16,Fixo/30*GA$4+(CW231+CW232+CW233+CX231+CX232+CX233+CY231+CY232+CY233+CZ231+CZ232-16)*Percapita/30*GA$4))))))</f>
        <v>0</v>
      </c>
      <c r="GB231" s="177">
        <f>IF(C231=4,SUM(DA231+DA232+DA233+DC231+DC232+DC233)*Percapita/30*GB$4+(DB231+DB232+DB233+DD231+DD232+DD233)*Cadeirante/30*GB$4,IF(C231=3,IF(DA234+DC234=10,Fixo/30*GB$4+(DA231+DA232+DA233+DC231+DC232+DC233)*Percapita/30*GB$4+(DB234+DD234)*Cadeirante/30*GB$4,IF(DA234+DC234&lt;=9,(DA234+DC234)*Crechee/30*GB$4)+(DB234+DD234)*Cadeirante/30*GB$4+(DA231+DA232+DA233+DC231+DC232+DC233)*Percapita/30*GB$4)+IF(DA234+DC234&gt;=11,Fixo/30*GB$4+(DA234+DC234-10)*Crechee/30*GB$4,0),IF(C231=2,IF(DB231+DB232+DB233+DB234+DD231+DD232+DD233+DD234=1,Cadeirante/30*GB$4,IF(DB231+DB232+DB233+DB234+DD231+DD232+DD233+DD234=2,Fixo/30*GB$4,IF(DB231+DB232+DB233+DB234+DD231+DD232+DD233+DD234&gt;2,Fixo/30*GB$4+(DB231+DB232+DB233+DB234+DD231+DD232+DD233+DD234-2)*Cadeirante/30*GB$4)))+(DA231+DA232+DA233+DC231+DC232+DC233)*Percapita/30*GB$4+(DA234+DC234)*Crechee/30*GB$4,IF(C231=1,IF(DA231+DA232+DA233+DB231+DB232+DB233+DC231+DC232+DC233+DD231+DD232+DD233&lt;=15,(DA231+DA232+DA233+DC231+DC232+DC233)*Percapita/30*GB$4,IF(DA231+DA232+DA233+DB231+DB232+DB233+DC231+DC232+DC233+DD231+DD232+DD233&gt;=16,Fixo/30*GB$4+(DA231+DA232+DA233+DB231+DB232+DB233+DC231+DC232+DC233+DD231+DD232-16)*Percapita/30*GB$4))))))</f>
        <v>0</v>
      </c>
      <c r="GC231" s="177">
        <f>IF(C231=4,SUM(DE231+DE232+DE233+DG231+DG232+DG233)*Percapita/30*GC$4+(DF231+DF232+DF233+DH231+DH232+DH233)*Cadeirante/30*GC$4,IF(C231=3,IF(DE234+DG234=10,Fixo/30*GC$4+(DE231+DE232+DE233+DG231+DG232+DG233)*Percapita/30*GC$4+(DF234+DH234)*Cadeirante/30*GC$4,IF(DE234+DG234&lt;=9,(DE234+DG234)*Crechee/30*GC$4)+(DF234+DH234)*Cadeirante/30*GC$4+(DE231+DE232+DE233+DG231+DG232+DG233)*Percapita/30*GC$4)+IF(DE234+DG234&gt;=11,Fixo/30*GC$4+(DE234+DG234-10)*Crechee/30*GC$4,0),IF(C231=2,IF(DF231+DF232+DF233+DF234+DH231+DH232+DH233+DH234=1,Cadeirante/30*GC$4,IF(DF231+DF232+DF233+DF234+DH231+DH232+DH233+DH234=2,Fixo/30*GC$4,IF(DF231+DF232+DF233+DF234+DH231+DH232+DH233+DH234&gt;2,Fixo/30*GC$4+(DF231+DF232+DF233+DF234+DH231+DH232+DH233+DH234-2)*Cadeirante/30*GC$4)))+(DE231+DE232+DE233+DG231+DG232+DG233)*Percapita/30*GC$4+(DE234+DG234)*Crechee/30*GC$4,IF(C231=1,IF(DE231+DE232+DE233+DF231+DF232+DF233+DG231+DG232+DG233+DH231+DH232+DH233&lt;=15,(DE231+DE232+DE233+DG231+DG232+DG233)*Percapita/30*GC$4,IF(DE231+DE232+DE233+DF231+DF232+DF233+DG231+DG232+DG233+DH231+DH232+DH233&gt;=16,Fixo/30*GC$4+(DE231+DE232+DE233+DF231+DF232+DF233+DG231+DG232+DG233+DH231+DH232-16)*Percapita/30*GC$4))))))</f>
        <v>0</v>
      </c>
      <c r="GD231" s="177">
        <f>IF(C231=4,SUM(DI231+DI232+DI233+DK231+DK232+DK233)*Percapita/30*GD$4+(DJ231+DJ232+DJ233+DL231+DL232+DL233)*Cadeirante/30*GD$4,IF(C231=3,IF(DI234+DK234=10,Fixo/30*GD$4+(DI231+DI232+DI233+DK231+DK232+DK233)*Percapita/30*GD$4+(DJ234+DL234)*Cadeirante/30*GD$4,IF(DI234+DK234&lt;=9,(DI234+DK234)*Crechee/30*GD$4)+(DJ234+DL234)*Cadeirante/30*GD$4+(DI231+DI232+DI233+DK231+DK232+DK233)*Percapita/30*GD$4)+IF(DI234+DK234&gt;=11,Fixo/30*GD$4+(DI234+DK234-10)*Crechee/30*GD$4,0),IF(C231=2,IF(DJ231+DJ232+DJ233+DJ234+DL231+DL232+DL233+DL234=1,Cadeirante/30*GD$4,IF(DJ231+DJ232+DJ233+DJ234+DL231+DL232+DL233+DL234=2,Fixo/30*GD$4,IF(DJ231+DJ232+DJ233+DJ234+DL231+DL232+DL233+DL234&gt;2,Fixo/30*GD$4+(DJ231+DJ232+DJ233+DJ234+DL231+DL232+DL233+DL234-2)*Cadeirante/30*GD$4)))+(DI231+DI232+DI233+DK231+DK232+DK233)*Percapita/30*GD$4+(DI234+DK234)*Crechee/30*GD$4,IF(C231=1,IF(DI231+DI232+DI233+DJ231+DJ232+DJ233+DK231+DK232+DK233+DL231+DL232+DL233&lt;=15,(DI231+DI232+DI233+DK231+DK232+DK233)*Percapita/30*GD$4,IF(DI231+DI232+DI233+DJ231+DJ232+DJ233+DK231+DK232+DK233+DL231+DL232+DL233&gt;=16,Fixo/30*GD$4+(DI231+DI232+DI233+DJ231+DJ232+DJ233+DK231+DK232+DK233+DL231+DL232-16)*Percapita/30*GD$4))))))</f>
        <v>0</v>
      </c>
      <c r="GE231" s="177">
        <f>IF(C231=4,SUM(DM231+DM232+DM233+DO231+DO232+DO233)*Percapita/30*GE$4+(DN231+DN232+DN233+DP231+DP232+DP233)*Cadeirante/30*GE$4,IF(C231=3,IF(DM234+DO234=10,Fixo/30*GE$4+(DM231+DM232+DM233+DO231+DO232+DO233)*Percapita/30*GE$4+(DN234+DP234)*Cadeirante/30*GE$4,IF(DM234+DO234&lt;=9,(DM234+DO234)*Crechee/30*GE$4)+(DN234+DP234)*Cadeirante/30*GE$4+(DM231+DM232+DM233+DO231+DO232+DO233)*Percapita/30*GE$4)+IF(DM234+DO234&gt;=11,Fixo/30*GE$4+(DM234+DO234-10)*Crechee/30*GE$4,0),IF(C231=2,IF(DN231+DN232+DN233+DN234+DP231+DP232+DP233+DP234=1,Cadeirante/30*GE$4,IF(DN231+DN232+DN233+DN234+DP231+DP232+DP233+DP234=2,Fixo/30*GE$4,IF(DN231+DN232+DN233+DN234+DP231+DP232+DP233+DP234&gt;2,Fixo/30*GE$4+(DN231+DN232+DN233+DN234+DP231+DP232+DP233+DP234-2)*Cadeirante/30*GE$4)))+(DM231+DM232+DM233+DO231+DO232+DO233)*Percapita/30*GE$4+(DM234+DO234)*Crechee/30*GE$4,IF(C231=1,IF(DM231+DM232+DM233+DN231+DN232+DN233+DO231+DO232+DO233+DP231+DP232+DP233&lt;=15,(DM231+DM232+DM233+DO231+DO232+DO233)*Percapita/30*GE$4,IF(DM231+DM232+DM233+DN231+DN232+DN233+DO231+DO232+DO233+DP231+DP232+DP233&gt;=16,Fixo/30*GE$4+(DM231+DM232+DM233+DN231+DN232+DN233+DO231+DO232+DO233+DP231+DP232-16)*Percapita/30*GE$4))))))</f>
        <v>0</v>
      </c>
      <c r="GF231" s="177">
        <f>IF(C231=4,SUM(DQ231+DQ232+DQ233+DS231+DS232+DS233)*Percapita/30*GF$4+(DR231+DR232+DR233+DT231+DT232+DT233)*Cadeirante/30*GF$4,IF(C231=3,IF(DQ234+DS234=10,Fixo/30*GF$4+(DQ231+DQ232+DQ233+DS231+DS232+DS233)*Percapita/30*GF$4+(DR234+DT234)*Cadeirante/30*GF$4,IF(DQ234+DS234&lt;=9,(DQ234+DS234)*Crechee/30*GF$4)+(DR234+DT234)*Cadeirante/30*GF$4+(DQ231+DQ232+DQ233+DS231+DS232+DS233)*Percapita/30*GF$4)+IF(DQ234+DS234&gt;=11,Fixo/30*GF$4+(DQ234+DS234-10)*Crechee/30*GF$4,0),IF(C231=2,IF(DR231+DR232+DR233+DR234+DT231+DT232+DT233+DT234=1,Cadeirante/30*GF$4,IF(DR231+DR232+DR233+DR234+DT231+DT232+DT233+DT234=2,Fixo/30*GF$4,IF(DR231+DR232+DR233+DR234+DT231+DT232+DT233+DT234&gt;2,Fixo/30*GF$4+(DR231+DR232+DR233+DR234+DT231+DT232+DT233+DT234-2)*Cadeirante/30*GF$4)))+(DQ231+DQ232+DQ233+DS231+DS232+DS233)*Percapita/30*GF$4+(DQ234+DS234)*Crechee/30*GF$4,IF(C231=1,IF(DQ231+DQ232+DQ233+DR231+DR232+DR233+DS231+DS232+DS233+DT231+DT232+DT233&lt;=15,(DQ231+DQ232+DQ233+DS231+DS232+DS233)*Percapita/30*GF$4,IF(DQ231+DQ232+DQ233+DR231+DR232+DR233+DS231+DS232+DS233+DT231+DT232+DT233&gt;=16,Fixo/30*GF$4+(DQ231+DQ232+DQ233+DR231+DR232+DR233+DS231+DS232+DS233+DT231+DT232-16)*Percapita/30*GF$4))))))</f>
        <v>0</v>
      </c>
      <c r="GG231" s="177">
        <f>IF(C231=4,SUM(DU231+DU232+DU233+DW231+DW232+DW233)*Percapita/30*GG$4+(DV231+DV232+DV233+DX231+DX232+DX233)*Cadeirante/30*GG$4,IF(C231=3,IF(DU234+DW234=10,Fixo/30*GG$4+(DU231+DU232+DU233+DW231+DW232+DW233)*Percapita/30*GG$4+(DV234+DX234)*Cadeirante/30*GG$4,IF(DU234+DW234&lt;=9,(DU234+DW234)*Crechee/30*GG$4)+(DV234+DX234)*Cadeirante/30*GG$4+(DU231+DU232+DU233+DW231+DW232+DW233)*Percapita/30*GG$4)+IF(DU234+DW234&gt;=11,Fixo/30*GG$4+(DU234+DW234-10)*Crechee/30*GG$4,0),IF(C231=2,IF(DV231+DV232+DV233+DV234+DX231+DX232+DX233+DX234=1,Cadeirante/30*GG$4,IF(DV231+DV232+DV233+DV234+DX231+DX232+DX233+DX234=2,Fixo/30*GG$4,IF(DV231+DV232+DV233+DV234+DX231+DX232+DX233+DX234&gt;2,Fixo/30*GG$4+(DV231+DV232+DV233+DV234+DX231+DX232+DX233+DX234-2)*Cadeirante/30*GG$4)))+(DU231+DU232+DU233+DW231+DW232+DW233)*Percapita/30*GG$4+(DU234+DW234)*Crechee/30*GG$4,IF(C231=1,IF(DU231+DU232+DU233+DV231+DV232+DV233+DW231+DW232+DW233+DX231+DX232+DX233&lt;=15,(DU231+DU232+DU233+DW231+DW232+DW233)*Percapita/30*GG$4,IF(DU231+DU232+DU233+DV231+DV232+DV233+DW231+DW232+DW233+DX231+DX232+DX233&gt;=16,Fixo/30*GG$4+(DU231+DU232+DU233+DV231+DV232+DV233+DW231+DW232+DW233+DX231+DX232-16)*Percapita/30*GG$4))))))</f>
        <v>0</v>
      </c>
      <c r="GH231" s="177">
        <f>IF(C231=4,SUM(DY231+DY232+DY233+EA231+EA232+EA233)*Percapita/30*GH$4+(DZ231+DZ232+DZ233+EB231+EB232+EB233)*Cadeirante/30*GH$4,IF(C231=3,IF(DY234+EA234=10,Fixo/30*GH$4+(DY231+DY232+DY233+EA231+EA232+EA233)*Percapita/30*GH$4+(DZ234+EB234)*Cadeirante/30*GH$4,IF(DY234+EA234&lt;=9,(DY234+EA234)*Crechee/30*GH$4)+(DZ234+EB234)*Cadeirante/30*GH$4+(DY231+DY232+DY233+EA231+EA232+EA233)*Percapita/30*GH$4)+IF(DY234+EA234&gt;=11,Fixo/30*GH$4+(DY234+EA234-10)*Crechee/30*GH$4,0),IF(C231=2,IF(DZ231+DZ232+DZ233+DZ234+EB231+EB232+EB233+EB234=1,Cadeirante/30*GH$4,IF(DZ231+DZ232+DZ233+DZ234+EB231+EB232+EB233+EB234=2,Fixo/30*GH$4,IF(DZ231+DZ232+DZ233+DZ234+EB231+EB232+EB233+EB234&gt;2,Fixo/30*GH$4+(DZ231+DZ232+DZ233+DZ234+EB231+EB232+EB233+EB234-2)*Cadeirante/30*GH$4)))+(DY231+DY232+DY233+EA231+EA232+EA233)*Percapita/30*GH$4+(DY234+EA234)*Crechee/30*GH$4,IF(C231=1,IF(DY231+DY232+DY233+DZ231+DZ232+DZ233+EA231+EA232+EA233+EB231+EB232+EB233&lt;=15,(DY231+DY232+DY233+EA231+EA232+EA233)*Percapita/30*GH$4,IF(DY231+DY232+DY233+DZ231+DZ232+DZ233+EA231+EA232+EA233+EB231+EB232+EB233&gt;=16,Fixo/30*GH$4+(DY231+DY232+DY233+DZ231+DZ232+DZ233+EA231+EA232+EA233+EB231+EB232-16)*Percapita/30*GH$4))))))</f>
        <v>0</v>
      </c>
      <c r="GI231" s="177">
        <f>IF(C231=4,SUM(EC231+EC232+EC233+EE231+EE232+EE233)*Percapita/30*GI$4+(ED231+ED232+ED233+EF231+EF232+EF233)*Cadeirante/30*GI$4,IF(C231=3,IF(EC234+EE234=10,Fixo/30*GI$4+(EC231+EC232+EC233+EE231+EE232+EE233)*Percapita/30*GI$4+(ED234+EF234)*Cadeirante/30*GI$4,IF(EC234+EE234&lt;=9,(EC234+EE234)*Crechee/30*GI$4)+(ED234+EF234)*Cadeirante/30*GI$4+(EC231+EC232+EC233+EE231+EE232+EE233)*Percapita/30*GI$4)+IF(EC234+EE234&gt;=11,Fixo/30*GI$4+(EC234+EE234-10)*Crechee/30*GI$4,0),IF(C231=2,IF(ED231+ED232+ED233+ED234+EF231+EF232+EF233+EF234=1,Cadeirante/30*GI$4,IF(ED231+ED232+ED233+ED234+EF231+EF232+EF233+EF234=2,Fixo/30*GI$4,IF(ED231+ED232+ED233+ED234+EF231+EF232+EF233+EF234&gt;2,Fixo/30*GI$4+(ED231+ED232+ED233+ED234+EF231+EF232+EF233+EF234-2)*Cadeirante/30*GI$4)))+(EC231+EC232+EC233+EE231+EE232+EE233)*Percapita/30*GI$4+(EC234+EE234)*Crechee/30*GI$4,IF(C231=1,IF(EC231+EC232+EC233+ED231+ED232+ED233+EE231+EE232+EE233+EF231+EF232+EF233&lt;=15,(EC231+EC232+EC233+EE231+EE232+EE233)*Percapita/30*GI$4,IF(EC231+EC232+EC233+ED231+ED232+ED233+EE231+EE232+EE233+EF231+EF232+EF233&gt;=16,Fixo/30*GI$4+(EC231+EC232+EC233+ED231+ED232+ED233+EE231+EE232+EE233+EF231+EF232-16)*Percapita/30*GI$4))))))</f>
        <v>0</v>
      </c>
      <c r="GJ231" s="177">
        <f>IF(C231=4,SUM(EG231+EG232+EG233+EI231+EI232+EI233)*Percapita/30*GJ$4+(EH231+EH232+EH233+EJ231+EJ232+EJ233)*Cadeirante/30*GJ$4,IF(C231=3,IF(EG234+EI234=10,Fixo/30*GJ$4+(EG231+EG232+EG233+EI231+EI232+EI233)*Percapita/30*GJ$4+(EH234+EJ234)*Cadeirante/30*GJ$4,IF(EG234+EI234&lt;=9,(EG234+EI234)*Crechee/30*GJ$4)+(EH234+EJ234)*Cadeirante/30*GJ$4+(EG231+EG232+EG233+EI231+EI232+EI233)*Percapita/30*GJ$4)+IF(EG234+EI234&gt;=11,Fixo/30*GJ$4+(EG234+EI234-10)*Crechee/30*GJ$4,0),IF(C231=2,IF(EH231+EH232+EH233+EH234+EJ231+EJ232+EJ233+EJ234=1,Cadeirante/30*GJ$4,IF(EH231+EH232+EH233+EH234+EJ231+EJ232+EJ233+EJ234=2,Fixo/30*GJ$4,IF(EH231+EH232+EH233+EH234+EJ231+EJ232+EJ233+EJ234&gt;2,Fixo/30*GJ$4+(EH231+EH232+EH233+EH234+EJ231+EJ232+EJ233+EJ234-2)*Cadeirante/30*GJ$4)))+(EG231+EG232+EG233+EI231+EI232+EI233)*Percapita/30*GJ$4+(EG234+EI234)*Crechee/30*GJ$4,IF(C231=1,IF(EG231+EG232+EG233+EH231+EH232+EH233+EI231+EI232+EI233+EJ231+EJ232+EJ233&lt;=15,(EG231+EG232+EG233+EI231+EI232+EI233)*Percapita/30*GJ$4,IF(EG231+EG232+EG233+EH231+EH232+EH233+EI231+EI232+EI233+EJ231+EJ232+EJ233&gt;=16,Fixo/30*GJ$4+(EG231+EG232+EG233+EH231+EH232+EH233+EI231+EI232+EI233+EJ231+EJ232-16)*Percapita/30*GJ$4))))))</f>
        <v>0</v>
      </c>
      <c r="GK231" s="178"/>
      <c r="GL231" s="103">
        <f t="shared" si="248"/>
        <v>0</v>
      </c>
      <c r="GM231" s="124"/>
      <c r="GN231" s="104">
        <f>SUMIF(V231:V234,"&lt;0")*Cadeirante/30*GN$4+SUMIF(X231:X234,"&lt;0")*Cadeirante/30*GN$4</f>
        <v>0</v>
      </c>
      <c r="GO231" s="104">
        <f>SUMIF(Z231:Z234,"&lt;0")*Cadeirante/30*GO$4+SUMIF(AB231:AB234,"&lt;0")*Cadeirante/30*GO$4</f>
        <v>0</v>
      </c>
      <c r="GP231" s="104">
        <f>SUMIF(AD231:AD234,"&lt;0")*Cadeirante/30*GP$4+SUMIF(AF231:AF234,"&lt;0")*Cadeirante/30*GP$4</f>
        <v>0</v>
      </c>
      <c r="GQ231" s="104">
        <f>SUMIF(AH231:AH234,"&lt;0")*Cadeirante/30*GQ$4+SUMIF(AJ231:AJ234,"&lt;0")*Cadeirante/30*GQ$4</f>
        <v>0</v>
      </c>
      <c r="GR231" s="104">
        <f>SUMIF(AL231:AL234,"&lt;0")*Cadeirante/30*GR$4+SUMIF(AN231:AN234,"&lt;0")*Cadeirante/30*GR$4</f>
        <v>0</v>
      </c>
      <c r="GS231" s="104">
        <f>SUMIF(AP231:AP234,"&lt;0")*Cadeirante/30*GS$4+SUMIF(AR231:AR234,"&lt;0")*Cadeirante/30*GS$4</f>
        <v>0</v>
      </c>
      <c r="GT231" s="104">
        <f>SUMIF(AT231:AT234,"&lt;0")*Cadeirante/30*GT$4+SUMIF(AV231:AV234,"&lt;0")*Cadeirante/30*GT$4</f>
        <v>0</v>
      </c>
      <c r="GU231" s="104">
        <f>SUMIF(AX231:AX234,"&lt;0")*Cadeirante/30*GU$4+SUMIF(AZ231:AZ234,"&lt;0")*Cadeirante/30*GU$4</f>
        <v>0</v>
      </c>
      <c r="GV231" s="104">
        <f>SUMIF(BB231:BB234,"&lt;0")*Cadeirante/30*GV$4+SUMIF(BD231:BD234,"&lt;0")*Cadeirante/30*GV$4</f>
        <v>0</v>
      </c>
      <c r="GW231" s="104">
        <f>SUMIF(BF231:BF234,"&lt;0")*Cadeirante/30*GW$4+SUMIF(BH231:BH234,"&lt;0")*Cadeirante/30*GW$4</f>
        <v>0</v>
      </c>
      <c r="GX231" s="104">
        <f>SUMIF(BJ231:BJ234,"&lt;0")*Cadeirante/30*GX$4+SUMIF(BL231:BL234,"&lt;0")*Cadeirante/30*GX$4</f>
        <v>0</v>
      </c>
      <c r="GY231" s="104">
        <f>SUMIF(BN231:BN234,"&lt;0")*Cadeirante/30*GY$4+SUMIF(BP231:BP234,"&lt;0")*Cadeirante/30*GY$4</f>
        <v>0</v>
      </c>
      <c r="GZ231" s="104">
        <f>SUMIF(BR231:BR234,"&lt;0")*Cadeirante/30*GZ$4+SUMIF(BT231:BT234,"&lt;0")*Cadeirante/30*GZ$4</f>
        <v>0</v>
      </c>
      <c r="HA231" s="104">
        <f>SUMIF(BV231:BV234,"&lt;0")*Cadeirante/30*HA$4+SUMIF(BX231:BX234,"&lt;0")*Cadeirante/30*HA$4</f>
        <v>0</v>
      </c>
      <c r="HB231" s="104">
        <f>SUMIF(BZ231:BZ234,"&lt;0")*Cadeirante/30*HB$4+SUMIF(CB231:CB234,"&lt;0")*Cadeirante/30*HB$4</f>
        <v>0</v>
      </c>
      <c r="HC231" s="104">
        <f>SUMIF(CD231:CD234,"&lt;0")*Cadeirante/30*HC$4+SUMIF(CF231:CF234,"&lt;0")*Cadeirante/30*HC$4</f>
        <v>0</v>
      </c>
      <c r="HD231" s="104">
        <f>SUMIF(CH231:CH234,"&lt;0")*Cadeirante/30*HD$4+SUMIF(CJ231:CJ234,"&lt;0")*Cadeirante/30*HD$4</f>
        <v>0</v>
      </c>
      <c r="HE231" s="104">
        <f>SUMIF(CL231:CL234,"&lt;0")*Cadeirante/30*HE$4+SUMIF(CN231:CN234,"&lt;0")*Cadeirante/30*HE$4</f>
        <v>0</v>
      </c>
      <c r="HF231" s="104">
        <f>SUMIF(CP231:CP234,"&lt;0")*Cadeirante/30*HF$4+SUMIF(CR231:CR234,"&lt;0")*Cadeirante/30*HF$4</f>
        <v>0</v>
      </c>
      <c r="HG231" s="104">
        <f>SUMIF(CT231:CT234,"&lt;0")*Cadeirante/30*HG$4+SUMIF(CV231:CV234,"&lt;0")*Cadeirante/30*HG$4</f>
        <v>0</v>
      </c>
      <c r="HH231" s="104">
        <f>SUMIF(CX231:CX234,"&lt;0")*Cadeirante/30*HH$4+SUMIF(CZ231:CZ234,"&lt;0")*Cadeirante/30*HH$4</f>
        <v>0</v>
      </c>
      <c r="HI231" s="104">
        <f>SUMIF(DB231:DB234,"&lt;0")*Cadeirante/30*HI$4+SUMIF(DD231:DD234,"&lt;0")*Cadeirante/30*HI$4</f>
        <v>0</v>
      </c>
      <c r="HJ231" s="104">
        <f>SUMIF(DF231:DF234,"&lt;0")*Cadeirante/30*HJ$4+SUMIF(DH231:DH234,"&lt;0")*Cadeirante/30*HJ$4</f>
        <v>0</v>
      </c>
      <c r="HK231" s="104">
        <f>SUMIF(DJ231:DJ234,"&lt;0")*Cadeirante/30*HK$4+SUMIF(DL231:DL234,"&lt;0")*Cadeirante/30*HK$4</f>
        <v>0</v>
      </c>
      <c r="HL231" s="104">
        <f>SUMIF(DN231:DN234,"&lt;0")*Cadeirante/30*HL$4+SUMIF(DP231:DP234,"&lt;0")*Cadeirante/30*HL$4</f>
        <v>0</v>
      </c>
      <c r="HM231" s="104">
        <f>SUMIF(DR231:DR234,"&lt;0")*Cadeirante/30*HM$4+SUMIF(DT231:DT234,"&lt;0")*Cadeirante/30*HM$4</f>
        <v>0</v>
      </c>
      <c r="HN231" s="104">
        <f>SUMIF(DV231:DV234,"&lt;0")*Cadeirante/30*HN$4+SUMIF(DX231:DX234,"&lt;0")*Cadeirante/30*HN$4</f>
        <v>0</v>
      </c>
      <c r="HO231" s="104">
        <f>SUMIF(DZ231:DZ234,"&lt;0")*Cadeirante/30*HO$4+SUMIF(EB231:EB234,"&lt;0")*Cadeirante/30*HO$4</f>
        <v>0</v>
      </c>
      <c r="HP231" s="104">
        <f>SUMIF(ED231:ED234,"&lt;0")*Cadeirante/30*HP$4+SUMIF(EF231:EF234,"&lt;0")*Cadeirante/30*HP$4</f>
        <v>0</v>
      </c>
      <c r="HQ231" s="64"/>
      <c r="HR231" s="64"/>
      <c r="HS231" s="64"/>
      <c r="HT231" s="64"/>
      <c r="HU231" s="64"/>
      <c r="HV231" s="64"/>
      <c r="HW231" s="176">
        <v>17629.309999999998</v>
      </c>
      <c r="HX231" s="64"/>
      <c r="HY231" s="280">
        <f>IF(ISTEXT(EM231), VALUE(EM231), EM231)</f>
        <v>565.00400000000002</v>
      </c>
      <c r="HZ231" s="280">
        <f>IF(ISTEXT(EN231), VALUE(EN231), EN231)</f>
        <v>0</v>
      </c>
      <c r="IA231" s="280">
        <f>IF(ISTEXT(EO231), VALUE(EO231), EO231)</f>
        <v>0</v>
      </c>
      <c r="IB231" s="64" t="b">
        <f>HW231=FE231</f>
        <v>0</v>
      </c>
      <c r="IC231" s="64"/>
    </row>
    <row r="232" spans="1:237" s="106" customFormat="1" ht="22.5" customHeight="1" x14ac:dyDescent="0.25">
      <c r="A232" s="368" t="s">
        <v>3375</v>
      </c>
      <c r="B232" s="369" t="s">
        <v>3376</v>
      </c>
      <c r="C232" s="370" t="s">
        <v>3193</v>
      </c>
      <c r="D232" s="371" t="s">
        <v>3377</v>
      </c>
      <c r="E232" s="371" t="s">
        <v>3378</v>
      </c>
      <c r="F232" s="372" t="s">
        <v>3181</v>
      </c>
      <c r="G232" s="372" t="s">
        <v>3182</v>
      </c>
      <c r="H232" s="373" t="s">
        <v>2852</v>
      </c>
      <c r="I232" s="374" t="s">
        <v>2852</v>
      </c>
      <c r="J232" s="421" t="s">
        <v>3183</v>
      </c>
      <c r="K232" s="421" t="s">
        <v>3185</v>
      </c>
      <c r="L232" s="329">
        <f>CONTINUA!BV232</f>
        <v>0</v>
      </c>
      <c r="M232" s="329">
        <f>CONTINUA!BW232</f>
        <v>0</v>
      </c>
      <c r="N232" s="895"/>
      <c r="O232" s="896" t="s">
        <v>3449</v>
      </c>
      <c r="P232" s="897">
        <v>0</v>
      </c>
      <c r="Q232" s="400">
        <v>24</v>
      </c>
      <c r="R232" s="401"/>
      <c r="S232" s="400">
        <v>4</v>
      </c>
      <c r="T232" s="401"/>
      <c r="U232" s="400"/>
      <c r="V232" s="401"/>
      <c r="W232" s="400"/>
      <c r="X232" s="401"/>
      <c r="Y232" s="400"/>
      <c r="Z232" s="401"/>
      <c r="AA232" s="400"/>
      <c r="AB232" s="401"/>
      <c r="AC232" s="400"/>
      <c r="AD232" s="401"/>
      <c r="AE232" s="400"/>
      <c r="AF232" s="401"/>
      <c r="AG232" s="400"/>
      <c r="AH232" s="401"/>
      <c r="AI232" s="400"/>
      <c r="AJ232" s="401"/>
      <c r="AK232" s="400"/>
      <c r="AL232" s="401"/>
      <c r="AM232" s="400"/>
      <c r="AN232" s="401"/>
      <c r="AO232" s="400"/>
      <c r="AP232" s="401"/>
      <c r="AQ232" s="400"/>
      <c r="AR232" s="401"/>
      <c r="AS232" s="400"/>
      <c r="AT232" s="401"/>
      <c r="AU232" s="400"/>
      <c r="AV232" s="401"/>
      <c r="AW232" s="400"/>
      <c r="AX232" s="401"/>
      <c r="AY232" s="400"/>
      <c r="AZ232" s="401"/>
      <c r="BA232" s="400"/>
      <c r="BB232" s="401"/>
      <c r="BC232" s="400"/>
      <c r="BD232" s="401"/>
      <c r="BE232" s="400"/>
      <c r="BF232" s="401"/>
      <c r="BG232" s="400"/>
      <c r="BH232" s="401"/>
      <c r="BI232" s="400"/>
      <c r="BJ232" s="401"/>
      <c r="BK232" s="400"/>
      <c r="BL232" s="401"/>
      <c r="BM232" s="400"/>
      <c r="BN232" s="401"/>
      <c r="BO232" s="400"/>
      <c r="BP232" s="401"/>
      <c r="BQ232" s="400"/>
      <c r="BR232" s="401"/>
      <c r="BS232" s="400"/>
      <c r="BT232" s="401"/>
      <c r="BU232" s="400"/>
      <c r="BV232" s="401"/>
      <c r="BW232" s="400"/>
      <c r="BX232" s="401"/>
      <c r="BY232" s="400"/>
      <c r="BZ232" s="401"/>
      <c r="CA232" s="400"/>
      <c r="CB232" s="401"/>
      <c r="CC232" s="400"/>
      <c r="CD232" s="401"/>
      <c r="CE232" s="400"/>
      <c r="CF232" s="401"/>
      <c r="CG232" s="400"/>
      <c r="CH232" s="401"/>
      <c r="CI232" s="400"/>
      <c r="CJ232" s="401"/>
      <c r="CK232" s="400"/>
      <c r="CL232" s="401"/>
      <c r="CM232" s="400"/>
      <c r="CN232" s="401"/>
      <c r="CO232" s="400"/>
      <c r="CP232" s="401"/>
      <c r="CQ232" s="400"/>
      <c r="CR232" s="401"/>
      <c r="CS232" s="400"/>
      <c r="CT232" s="401"/>
      <c r="CU232" s="400"/>
      <c r="CV232" s="401"/>
      <c r="CW232" s="400"/>
      <c r="CX232" s="401"/>
      <c r="CY232" s="400"/>
      <c r="CZ232" s="401"/>
      <c r="DA232" s="400"/>
      <c r="DB232" s="401"/>
      <c r="DC232" s="400"/>
      <c r="DD232" s="401"/>
      <c r="DE232" s="400"/>
      <c r="DF232" s="401"/>
      <c r="DG232" s="400"/>
      <c r="DH232" s="401"/>
      <c r="DI232" s="400"/>
      <c r="DJ232" s="401"/>
      <c r="DK232" s="400"/>
      <c r="DL232" s="401"/>
      <c r="DM232" s="400"/>
      <c r="DN232" s="401"/>
      <c r="DO232" s="400"/>
      <c r="DP232" s="401"/>
      <c r="DQ232" s="400"/>
      <c r="DR232" s="401"/>
      <c r="DS232" s="400"/>
      <c r="DT232" s="401"/>
      <c r="DU232" s="400"/>
      <c r="DV232" s="401"/>
      <c r="DW232" s="400"/>
      <c r="DX232" s="401"/>
      <c r="DY232" s="400"/>
      <c r="DZ232" s="401"/>
      <c r="EA232" s="400"/>
      <c r="EB232" s="401"/>
      <c r="EC232" s="400"/>
      <c r="ED232" s="401"/>
      <c r="EE232" s="400"/>
      <c r="EF232" s="401"/>
      <c r="EG232" s="400"/>
      <c r="EH232" s="401"/>
      <c r="EI232" s="400"/>
      <c r="EJ232" s="447"/>
      <c r="EK232" s="511"/>
      <c r="EL232" s="514"/>
      <c r="EM232" s="448"/>
      <c r="EN232" s="344"/>
      <c r="EO232" s="345"/>
      <c r="EP232" s="171">
        <f t="shared" si="241"/>
        <v>24</v>
      </c>
      <c r="EQ232" s="171">
        <f t="shared" si="242"/>
        <v>0</v>
      </c>
      <c r="ER232" s="171">
        <f t="shared" si="243"/>
        <v>4</v>
      </c>
      <c r="ES232" s="171">
        <f t="shared" si="244"/>
        <v>0</v>
      </c>
      <c r="ET232" s="171">
        <f t="shared" si="245"/>
        <v>0</v>
      </c>
      <c r="EU232" s="171">
        <f t="shared" si="246"/>
        <v>0</v>
      </c>
      <c r="EV232" s="172">
        <f t="shared" si="247"/>
        <v>28</v>
      </c>
      <c r="EW232" s="173"/>
      <c r="EX232" s="248">
        <f t="shared" si="274"/>
        <v>0</v>
      </c>
      <c r="EY232" s="174">
        <f>(L232*regular)+(M232*Cadeirantee)</f>
        <v>0</v>
      </c>
      <c r="EZ232" s="249">
        <f>SUMIF(FG232:GJ232,"&gt;0")</f>
        <v>0</v>
      </c>
      <c r="FA232" s="249">
        <f>SUMIF(FG232:GJ232,"&lt;0")+SUMIF(GN232:HP232,"&lt;0")</f>
        <v>0</v>
      </c>
      <c r="FB232" s="174">
        <v>0</v>
      </c>
      <c r="FC232" s="126">
        <f>N232*km*'VALORES TABELA'!$B$13</f>
        <v>0</v>
      </c>
      <c r="FD232" s="250">
        <f t="shared" ref="FD232:FD235" si="275">GL232</f>
        <v>0</v>
      </c>
      <c r="FE232" s="105"/>
      <c r="FF232" s="119"/>
      <c r="FG232" s="119"/>
      <c r="FH232" s="119"/>
      <c r="FI232" s="119"/>
      <c r="FJ232" s="119"/>
      <c r="FK232" s="119"/>
      <c r="FL232" s="119"/>
      <c r="FM232" s="119"/>
      <c r="FN232" s="119"/>
      <c r="FO232" s="119"/>
      <c r="FP232" s="119"/>
      <c r="FQ232" s="119"/>
      <c r="FR232" s="119"/>
      <c r="FS232" s="119"/>
      <c r="FT232" s="119"/>
      <c r="FU232" s="119"/>
      <c r="FV232" s="119"/>
      <c r="FW232" s="119"/>
      <c r="FX232" s="119"/>
      <c r="FY232" s="119"/>
      <c r="FZ232" s="119"/>
      <c r="GA232" s="119"/>
      <c r="GB232" s="119"/>
      <c r="GC232" s="119"/>
      <c r="GD232" s="119"/>
      <c r="GE232" s="119"/>
      <c r="GF232" s="119"/>
      <c r="GG232" s="119"/>
      <c r="GH232" s="119"/>
      <c r="GI232" s="119"/>
      <c r="GJ232" s="119"/>
      <c r="GK232" s="251"/>
      <c r="GL232" s="103">
        <f t="shared" si="248"/>
        <v>0</v>
      </c>
      <c r="GM232" s="124"/>
      <c r="GN232" s="104"/>
      <c r="GO232" s="104"/>
      <c r="GP232" s="104"/>
      <c r="GQ232" s="104"/>
      <c r="GR232" s="104"/>
      <c r="GS232" s="104"/>
      <c r="GT232" s="104"/>
      <c r="GU232" s="104"/>
      <c r="GV232" s="104"/>
      <c r="GW232" s="104"/>
      <c r="GX232" s="104"/>
      <c r="GY232" s="104"/>
      <c r="GZ232" s="104"/>
      <c r="HA232" s="104"/>
      <c r="HB232" s="104"/>
      <c r="HC232" s="104"/>
      <c r="HD232" s="104"/>
      <c r="HE232" s="104"/>
      <c r="HF232" s="104"/>
      <c r="HG232" s="104"/>
      <c r="HH232" s="104"/>
      <c r="HI232" s="104"/>
      <c r="HJ232" s="104"/>
      <c r="HK232" s="104"/>
      <c r="HL232" s="104"/>
      <c r="HM232" s="104"/>
      <c r="HN232" s="104"/>
      <c r="HO232" s="104"/>
      <c r="HP232" s="104"/>
      <c r="HQ232" s="64"/>
      <c r="HR232" s="64"/>
      <c r="HS232" s="64"/>
      <c r="HT232" s="64"/>
      <c r="HU232" s="64"/>
      <c r="HV232" s="64"/>
      <c r="HW232" s="105"/>
      <c r="HX232" s="64"/>
      <c r="HY232" s="280">
        <f t="shared" ref="HY232:HY235" si="276">IF(ISTEXT(EM232), VALUE(EM232), EM232)</f>
        <v>0</v>
      </c>
      <c r="HZ232" s="280">
        <f t="shared" ref="HZ232:HZ235" si="277">IF(ISTEXT(EN232), VALUE(EN232), EN232)</f>
        <v>0</v>
      </c>
      <c r="IA232" s="280">
        <f t="shared" ref="IA232:IA235" si="278">IF(ISTEXT(EO232), VALUE(EO232), EO232)</f>
        <v>0</v>
      </c>
      <c r="IB232" s="64"/>
      <c r="IC232" s="64"/>
    </row>
    <row r="233" spans="1:237" s="106" customFormat="1" ht="22.5" customHeight="1" x14ac:dyDescent="0.25">
      <c r="A233" s="368" t="s">
        <v>3375</v>
      </c>
      <c r="B233" s="369" t="s">
        <v>3376</v>
      </c>
      <c r="C233" s="375" t="s">
        <v>3193</v>
      </c>
      <c r="D233" s="371" t="s">
        <v>3377</v>
      </c>
      <c r="E233" s="371" t="s">
        <v>3378</v>
      </c>
      <c r="F233" s="376" t="s">
        <v>3181</v>
      </c>
      <c r="G233" s="376" t="s">
        <v>3182</v>
      </c>
      <c r="H233" s="373" t="s">
        <v>2852</v>
      </c>
      <c r="I233" s="374" t="s">
        <v>2852</v>
      </c>
      <c r="J233" s="421" t="s">
        <v>3183</v>
      </c>
      <c r="K233" s="422" t="s">
        <v>3186</v>
      </c>
      <c r="L233" s="329">
        <f>CONTINUA!BV233</f>
        <v>0</v>
      </c>
      <c r="M233" s="329">
        <f>CONTINUA!BW233</f>
        <v>0</v>
      </c>
      <c r="N233" s="895"/>
      <c r="O233" s="896" t="s">
        <v>3449</v>
      </c>
      <c r="P233" s="897">
        <v>0</v>
      </c>
      <c r="Q233" s="400"/>
      <c r="R233" s="401"/>
      <c r="S233" s="400"/>
      <c r="T233" s="401"/>
      <c r="U233" s="400"/>
      <c r="V233" s="401"/>
      <c r="W233" s="400"/>
      <c r="X233" s="401"/>
      <c r="Y233" s="400"/>
      <c r="Z233" s="401"/>
      <c r="AA233" s="400"/>
      <c r="AB233" s="401"/>
      <c r="AC233" s="400"/>
      <c r="AD233" s="401"/>
      <c r="AE233" s="400"/>
      <c r="AF233" s="401"/>
      <c r="AG233" s="400"/>
      <c r="AH233" s="401"/>
      <c r="AI233" s="400"/>
      <c r="AJ233" s="401"/>
      <c r="AK233" s="400"/>
      <c r="AL233" s="401"/>
      <c r="AM233" s="400"/>
      <c r="AN233" s="401"/>
      <c r="AO233" s="400"/>
      <c r="AP233" s="401"/>
      <c r="AQ233" s="400"/>
      <c r="AR233" s="401"/>
      <c r="AS233" s="400"/>
      <c r="AT233" s="401"/>
      <c r="AU233" s="400"/>
      <c r="AV233" s="401"/>
      <c r="AW233" s="400"/>
      <c r="AX233" s="401"/>
      <c r="AY233" s="400"/>
      <c r="AZ233" s="401"/>
      <c r="BA233" s="400"/>
      <c r="BB233" s="401"/>
      <c r="BC233" s="400"/>
      <c r="BD233" s="401"/>
      <c r="BE233" s="400"/>
      <c r="BF233" s="401"/>
      <c r="BG233" s="400"/>
      <c r="BH233" s="401"/>
      <c r="BI233" s="400"/>
      <c r="BJ233" s="401"/>
      <c r="BK233" s="400"/>
      <c r="BL233" s="401"/>
      <c r="BM233" s="400"/>
      <c r="BN233" s="401"/>
      <c r="BO233" s="400"/>
      <c r="BP233" s="401"/>
      <c r="BQ233" s="400"/>
      <c r="BR233" s="401"/>
      <c r="BS233" s="400"/>
      <c r="BT233" s="401"/>
      <c r="BU233" s="400"/>
      <c r="BV233" s="401"/>
      <c r="BW233" s="400"/>
      <c r="BX233" s="401"/>
      <c r="BY233" s="400"/>
      <c r="BZ233" s="401"/>
      <c r="CA233" s="400"/>
      <c r="CB233" s="401"/>
      <c r="CC233" s="400"/>
      <c r="CD233" s="401"/>
      <c r="CE233" s="400"/>
      <c r="CF233" s="401"/>
      <c r="CG233" s="400"/>
      <c r="CH233" s="401"/>
      <c r="CI233" s="400"/>
      <c r="CJ233" s="401"/>
      <c r="CK233" s="400"/>
      <c r="CL233" s="401"/>
      <c r="CM233" s="400"/>
      <c r="CN233" s="401"/>
      <c r="CO233" s="400"/>
      <c r="CP233" s="401"/>
      <c r="CQ233" s="400"/>
      <c r="CR233" s="401"/>
      <c r="CS233" s="400"/>
      <c r="CT233" s="401"/>
      <c r="CU233" s="400"/>
      <c r="CV233" s="401"/>
      <c r="CW233" s="400"/>
      <c r="CX233" s="401"/>
      <c r="CY233" s="400"/>
      <c r="CZ233" s="401"/>
      <c r="DA233" s="400"/>
      <c r="DB233" s="401"/>
      <c r="DC233" s="400"/>
      <c r="DD233" s="401"/>
      <c r="DE233" s="400"/>
      <c r="DF233" s="401"/>
      <c r="DG233" s="400"/>
      <c r="DH233" s="401"/>
      <c r="DI233" s="400"/>
      <c r="DJ233" s="401"/>
      <c r="DK233" s="400"/>
      <c r="DL233" s="401"/>
      <c r="DM233" s="400"/>
      <c r="DN233" s="401"/>
      <c r="DO233" s="400"/>
      <c r="DP233" s="401"/>
      <c r="DQ233" s="400"/>
      <c r="DR233" s="401"/>
      <c r="DS233" s="400"/>
      <c r="DT233" s="401"/>
      <c r="DU233" s="400"/>
      <c r="DV233" s="401"/>
      <c r="DW233" s="400"/>
      <c r="DX233" s="401"/>
      <c r="DY233" s="400"/>
      <c r="DZ233" s="401"/>
      <c r="EA233" s="400"/>
      <c r="EB233" s="401"/>
      <c r="EC233" s="400"/>
      <c r="ED233" s="401"/>
      <c r="EE233" s="400"/>
      <c r="EF233" s="401"/>
      <c r="EG233" s="400"/>
      <c r="EH233" s="401"/>
      <c r="EI233" s="400"/>
      <c r="EJ233" s="447"/>
      <c r="EK233" s="511"/>
      <c r="EL233" s="514"/>
      <c r="EM233" s="448"/>
      <c r="EN233" s="344"/>
      <c r="EO233" s="345"/>
      <c r="EP233" s="171">
        <f t="shared" si="241"/>
        <v>0</v>
      </c>
      <c r="EQ233" s="171">
        <f t="shared" si="242"/>
        <v>0</v>
      </c>
      <c r="ER233" s="171">
        <f t="shared" si="243"/>
        <v>0</v>
      </c>
      <c r="ES233" s="171">
        <f t="shared" si="244"/>
        <v>0</v>
      </c>
      <c r="ET233" s="171">
        <f t="shared" si="245"/>
        <v>0</v>
      </c>
      <c r="EU233" s="171">
        <f t="shared" si="246"/>
        <v>0</v>
      </c>
      <c r="EV233" s="172">
        <f t="shared" si="247"/>
        <v>0</v>
      </c>
      <c r="EW233" s="125"/>
      <c r="EX233" s="248">
        <f t="shared" si="274"/>
        <v>0</v>
      </c>
      <c r="EY233" s="174">
        <f>(L233*regular)+(M233*Cadeirantee)</f>
        <v>0</v>
      </c>
      <c r="EZ233" s="249">
        <f>SUMIF(FG233:GJ233,"&gt;0")</f>
        <v>0</v>
      </c>
      <c r="FA233" s="249">
        <f>SUMIF(FG233:GJ233,"&lt;0")+SUMIF(GN233:HP233,"&lt;0")</f>
        <v>0</v>
      </c>
      <c r="FB233" s="174">
        <v>0</v>
      </c>
      <c r="FC233" s="126">
        <f>N233*km*'VALORES TABELA'!$B$13</f>
        <v>0</v>
      </c>
      <c r="FD233" s="250">
        <f t="shared" si="275"/>
        <v>0</v>
      </c>
      <c r="FE233" s="105"/>
      <c r="FF233" s="108"/>
      <c r="FG233" s="108"/>
      <c r="FH233" s="108"/>
      <c r="FI233" s="108"/>
      <c r="FJ233" s="108"/>
      <c r="FK233" s="108"/>
      <c r="FL233" s="108"/>
      <c r="FM233" s="108"/>
      <c r="FN233" s="108"/>
      <c r="FO233" s="108"/>
      <c r="FP233" s="108"/>
      <c r="FQ233" s="108"/>
      <c r="FR233" s="108"/>
      <c r="FS233" s="108"/>
      <c r="FT233" s="108"/>
      <c r="FU233" s="108"/>
      <c r="FV233" s="108"/>
      <c r="FW233" s="108"/>
      <c r="FX233" s="108"/>
      <c r="FY233" s="108"/>
      <c r="FZ233" s="108"/>
      <c r="GA233" s="108"/>
      <c r="GB233" s="108"/>
      <c r="GC233" s="108"/>
      <c r="GD233" s="108"/>
      <c r="GE233" s="108"/>
      <c r="GF233" s="108"/>
      <c r="GG233" s="108"/>
      <c r="GH233" s="108"/>
      <c r="GI233" s="108"/>
      <c r="GJ233" s="108"/>
      <c r="GK233" s="251"/>
      <c r="GL233" s="103">
        <f t="shared" si="248"/>
        <v>0</v>
      </c>
      <c r="GM233" s="124"/>
      <c r="GN233" s="104"/>
      <c r="GO233" s="104"/>
      <c r="GP233" s="104"/>
      <c r="GQ233" s="104"/>
      <c r="GR233" s="104"/>
      <c r="GS233" s="104"/>
      <c r="GT233" s="104"/>
      <c r="GU233" s="104"/>
      <c r="GV233" s="104"/>
      <c r="GW233" s="104"/>
      <c r="GX233" s="104"/>
      <c r="GY233" s="104"/>
      <c r="GZ233" s="104"/>
      <c r="HA233" s="104"/>
      <c r="HB233" s="104"/>
      <c r="HC233" s="104"/>
      <c r="HD233" s="104"/>
      <c r="HE233" s="104"/>
      <c r="HF233" s="104"/>
      <c r="HG233" s="104"/>
      <c r="HH233" s="104"/>
      <c r="HI233" s="104"/>
      <c r="HJ233" s="104"/>
      <c r="HK233" s="104"/>
      <c r="HL233" s="104"/>
      <c r="HM233" s="104"/>
      <c r="HN233" s="104"/>
      <c r="HO233" s="104"/>
      <c r="HP233" s="104"/>
      <c r="HQ233" s="64"/>
      <c r="HR233" s="64"/>
      <c r="HS233" s="64"/>
      <c r="HT233" s="64"/>
      <c r="HU233" s="64"/>
      <c r="HV233" s="64"/>
      <c r="HW233" s="105"/>
      <c r="HX233" s="64"/>
      <c r="HY233" s="280">
        <f t="shared" si="276"/>
        <v>0</v>
      </c>
      <c r="HZ233" s="280">
        <f t="shared" si="277"/>
        <v>0</v>
      </c>
      <c r="IA233" s="280">
        <f t="shared" si="278"/>
        <v>0</v>
      </c>
      <c r="IB233" s="64"/>
      <c r="IC233" s="64"/>
    </row>
    <row r="234" spans="1:237" s="106" customFormat="1" ht="22.5" customHeight="1" x14ac:dyDescent="0.25">
      <c r="A234" s="368" t="s">
        <v>3375</v>
      </c>
      <c r="B234" s="369" t="s">
        <v>3376</v>
      </c>
      <c r="C234" s="375" t="s">
        <v>3193</v>
      </c>
      <c r="D234" s="371" t="s">
        <v>3377</v>
      </c>
      <c r="E234" s="371" t="s">
        <v>3378</v>
      </c>
      <c r="F234" s="376" t="s">
        <v>3181</v>
      </c>
      <c r="G234" s="376" t="s">
        <v>3182</v>
      </c>
      <c r="H234" s="373" t="s">
        <v>2852</v>
      </c>
      <c r="I234" s="374" t="s">
        <v>2852</v>
      </c>
      <c r="J234" s="421" t="s">
        <v>3183</v>
      </c>
      <c r="K234" s="423" t="s">
        <v>3187</v>
      </c>
      <c r="L234" s="329">
        <f>CONTINUA!BV234</f>
        <v>0</v>
      </c>
      <c r="M234" s="329">
        <f>CONTINUA!BW234</f>
        <v>0</v>
      </c>
      <c r="N234" s="895"/>
      <c r="O234" s="896" t="s">
        <v>3449</v>
      </c>
      <c r="P234" s="897">
        <v>0</v>
      </c>
      <c r="Q234" s="400"/>
      <c r="R234" s="401"/>
      <c r="S234" s="400"/>
      <c r="T234" s="401"/>
      <c r="U234" s="400"/>
      <c r="V234" s="401"/>
      <c r="W234" s="400"/>
      <c r="X234" s="401"/>
      <c r="Y234" s="400"/>
      <c r="Z234" s="401"/>
      <c r="AA234" s="400"/>
      <c r="AB234" s="401"/>
      <c r="AC234" s="400"/>
      <c r="AD234" s="401"/>
      <c r="AE234" s="400"/>
      <c r="AF234" s="401"/>
      <c r="AG234" s="400"/>
      <c r="AH234" s="401"/>
      <c r="AI234" s="400"/>
      <c r="AJ234" s="401"/>
      <c r="AK234" s="400"/>
      <c r="AL234" s="401"/>
      <c r="AM234" s="400"/>
      <c r="AN234" s="401"/>
      <c r="AO234" s="400"/>
      <c r="AP234" s="401"/>
      <c r="AQ234" s="400"/>
      <c r="AR234" s="401"/>
      <c r="AS234" s="400"/>
      <c r="AT234" s="401"/>
      <c r="AU234" s="400"/>
      <c r="AV234" s="401"/>
      <c r="AW234" s="400"/>
      <c r="AX234" s="401"/>
      <c r="AY234" s="400"/>
      <c r="AZ234" s="401"/>
      <c r="BA234" s="400"/>
      <c r="BB234" s="401"/>
      <c r="BC234" s="400"/>
      <c r="BD234" s="401"/>
      <c r="BE234" s="400"/>
      <c r="BF234" s="401"/>
      <c r="BG234" s="400"/>
      <c r="BH234" s="401"/>
      <c r="BI234" s="400"/>
      <c r="BJ234" s="401"/>
      <c r="BK234" s="400"/>
      <c r="BL234" s="401"/>
      <c r="BM234" s="400"/>
      <c r="BN234" s="401"/>
      <c r="BO234" s="400"/>
      <c r="BP234" s="401"/>
      <c r="BQ234" s="400"/>
      <c r="BR234" s="401"/>
      <c r="BS234" s="400"/>
      <c r="BT234" s="401"/>
      <c r="BU234" s="400"/>
      <c r="BV234" s="401"/>
      <c r="BW234" s="400"/>
      <c r="BX234" s="401"/>
      <c r="BY234" s="400"/>
      <c r="BZ234" s="401"/>
      <c r="CA234" s="400"/>
      <c r="CB234" s="401"/>
      <c r="CC234" s="400"/>
      <c r="CD234" s="401"/>
      <c r="CE234" s="400"/>
      <c r="CF234" s="401"/>
      <c r="CG234" s="400"/>
      <c r="CH234" s="401"/>
      <c r="CI234" s="400"/>
      <c r="CJ234" s="401"/>
      <c r="CK234" s="400"/>
      <c r="CL234" s="401"/>
      <c r="CM234" s="400"/>
      <c r="CN234" s="401"/>
      <c r="CO234" s="400"/>
      <c r="CP234" s="401"/>
      <c r="CQ234" s="400"/>
      <c r="CR234" s="401"/>
      <c r="CS234" s="400"/>
      <c r="CT234" s="401"/>
      <c r="CU234" s="400"/>
      <c r="CV234" s="401"/>
      <c r="CW234" s="400"/>
      <c r="CX234" s="401"/>
      <c r="CY234" s="400"/>
      <c r="CZ234" s="401"/>
      <c r="DA234" s="400"/>
      <c r="DB234" s="401"/>
      <c r="DC234" s="400"/>
      <c r="DD234" s="401"/>
      <c r="DE234" s="400"/>
      <c r="DF234" s="401"/>
      <c r="DG234" s="400"/>
      <c r="DH234" s="401"/>
      <c r="DI234" s="400"/>
      <c r="DJ234" s="401"/>
      <c r="DK234" s="400"/>
      <c r="DL234" s="401"/>
      <c r="DM234" s="400"/>
      <c r="DN234" s="401"/>
      <c r="DO234" s="400"/>
      <c r="DP234" s="401"/>
      <c r="DQ234" s="400"/>
      <c r="DR234" s="401"/>
      <c r="DS234" s="400"/>
      <c r="DT234" s="401"/>
      <c r="DU234" s="400"/>
      <c r="DV234" s="401"/>
      <c r="DW234" s="400"/>
      <c r="DX234" s="401"/>
      <c r="DY234" s="400"/>
      <c r="DZ234" s="401"/>
      <c r="EA234" s="400"/>
      <c r="EB234" s="401"/>
      <c r="EC234" s="400"/>
      <c r="ED234" s="401"/>
      <c r="EE234" s="400"/>
      <c r="EF234" s="401"/>
      <c r="EG234" s="400"/>
      <c r="EH234" s="401"/>
      <c r="EI234" s="400"/>
      <c r="EJ234" s="447"/>
      <c r="EK234" s="511"/>
      <c r="EL234" s="514"/>
      <c r="EM234" s="448"/>
      <c r="EN234" s="344"/>
      <c r="EO234" s="345"/>
      <c r="EP234" s="171">
        <f t="shared" si="241"/>
        <v>0</v>
      </c>
      <c r="EQ234" s="171">
        <f t="shared" si="242"/>
        <v>0</v>
      </c>
      <c r="ER234" s="171">
        <f t="shared" si="243"/>
        <v>0</v>
      </c>
      <c r="ES234" s="171">
        <f t="shared" si="244"/>
        <v>0</v>
      </c>
      <c r="ET234" s="171">
        <f t="shared" si="245"/>
        <v>0</v>
      </c>
      <c r="EU234" s="171">
        <f t="shared" si="246"/>
        <v>0</v>
      </c>
      <c r="EV234" s="172">
        <f t="shared" si="247"/>
        <v>0</v>
      </c>
      <c r="EW234" s="127"/>
      <c r="EX234" s="248">
        <f t="shared" si="274"/>
        <v>0</v>
      </c>
      <c r="EY234" s="174">
        <f>(L234*regular)+(M234*Cadeirantee)</f>
        <v>0</v>
      </c>
      <c r="EZ234" s="249">
        <f>SUMIF(FG234:GJ234,"&gt;0")</f>
        <v>0</v>
      </c>
      <c r="FA234" s="249">
        <f>SUMIF(FG234:GJ234,"&lt;0")+SUMIF(GN234:HP234,"&lt;0")</f>
        <v>0</v>
      </c>
      <c r="FB234" s="174">
        <v>0</v>
      </c>
      <c r="FC234" s="126">
        <f>N234*km*'VALORES TABELA'!$B$13</f>
        <v>0</v>
      </c>
      <c r="FD234" s="250">
        <f t="shared" si="275"/>
        <v>0</v>
      </c>
      <c r="FE234" s="105"/>
      <c r="FF234" s="118"/>
      <c r="FG234" s="118"/>
      <c r="FH234" s="118"/>
      <c r="FI234" s="118"/>
      <c r="FJ234" s="118"/>
      <c r="FK234" s="118"/>
      <c r="FL234" s="118"/>
      <c r="FM234" s="118"/>
      <c r="FN234" s="118"/>
      <c r="FO234" s="118"/>
      <c r="FP234" s="118"/>
      <c r="FQ234" s="118"/>
      <c r="FR234" s="118"/>
      <c r="FS234" s="118"/>
      <c r="FT234" s="118"/>
      <c r="FU234" s="118"/>
      <c r="FV234" s="118"/>
      <c r="FW234" s="118"/>
      <c r="FX234" s="118"/>
      <c r="FY234" s="118"/>
      <c r="FZ234" s="118"/>
      <c r="GA234" s="118"/>
      <c r="GB234" s="118"/>
      <c r="GC234" s="118"/>
      <c r="GD234" s="118"/>
      <c r="GE234" s="118"/>
      <c r="GF234" s="118"/>
      <c r="GG234" s="118"/>
      <c r="GH234" s="118"/>
      <c r="GI234" s="118"/>
      <c r="GJ234" s="118"/>
      <c r="GK234" s="252"/>
      <c r="GL234" s="103">
        <f t="shared" si="248"/>
        <v>0</v>
      </c>
      <c r="GM234" s="124"/>
      <c r="GN234" s="104"/>
      <c r="GO234" s="104"/>
      <c r="GP234" s="104"/>
      <c r="GQ234" s="104"/>
      <c r="GR234" s="104"/>
      <c r="GS234" s="104"/>
      <c r="GT234" s="104"/>
      <c r="GU234" s="104"/>
      <c r="GV234" s="104"/>
      <c r="GW234" s="104"/>
      <c r="GX234" s="104"/>
      <c r="GY234" s="104"/>
      <c r="GZ234" s="104"/>
      <c r="HA234" s="104"/>
      <c r="HB234" s="104"/>
      <c r="HC234" s="104"/>
      <c r="HD234" s="104"/>
      <c r="HE234" s="104"/>
      <c r="HF234" s="104"/>
      <c r="HG234" s="104"/>
      <c r="HH234" s="104"/>
      <c r="HI234" s="104"/>
      <c r="HJ234" s="104"/>
      <c r="HK234" s="104"/>
      <c r="HL234" s="104"/>
      <c r="HM234" s="104"/>
      <c r="HN234" s="104"/>
      <c r="HO234" s="104"/>
      <c r="HP234" s="104"/>
      <c r="HQ234" s="64"/>
      <c r="HR234" s="65"/>
      <c r="HS234" s="65"/>
      <c r="HT234" s="65"/>
      <c r="HU234" s="65"/>
      <c r="HV234" s="65"/>
      <c r="HW234" s="105"/>
      <c r="HX234" s="65"/>
      <c r="HY234" s="280">
        <f t="shared" si="276"/>
        <v>0</v>
      </c>
      <c r="HZ234" s="280">
        <f t="shared" si="277"/>
        <v>0</v>
      </c>
      <c r="IA234" s="280">
        <f t="shared" si="278"/>
        <v>0</v>
      </c>
      <c r="IB234" s="65"/>
      <c r="IC234" s="65"/>
    </row>
    <row r="235" spans="1:237" s="106" customFormat="1" ht="22.5" customHeight="1" thickBot="1" x14ac:dyDescent="0.3">
      <c r="A235" s="377" t="s">
        <v>3375</v>
      </c>
      <c r="B235" s="378" t="s">
        <v>3376</v>
      </c>
      <c r="C235" s="379" t="s">
        <v>3193</v>
      </c>
      <c r="D235" s="380" t="s">
        <v>3377</v>
      </c>
      <c r="E235" s="380" t="s">
        <v>3378</v>
      </c>
      <c r="F235" s="381" t="s">
        <v>3181</v>
      </c>
      <c r="G235" s="381" t="s">
        <v>3182</v>
      </c>
      <c r="H235" s="382" t="s">
        <v>2852</v>
      </c>
      <c r="I235" s="383" t="s">
        <v>2852</v>
      </c>
      <c r="J235" s="421" t="s">
        <v>3183</v>
      </c>
      <c r="K235" s="424" t="s">
        <v>60</v>
      </c>
      <c r="L235" s="329">
        <f>CONTINUA!BV235</f>
        <v>0</v>
      </c>
      <c r="M235" s="329">
        <f>CONTINUA!BW235</f>
        <v>0</v>
      </c>
      <c r="N235" s="895"/>
      <c r="O235" s="896" t="s">
        <v>3449</v>
      </c>
      <c r="P235" s="897">
        <v>0</v>
      </c>
      <c r="Q235" s="400"/>
      <c r="R235" s="401"/>
      <c r="S235" s="400"/>
      <c r="T235" s="401"/>
      <c r="U235" s="400"/>
      <c r="V235" s="401"/>
      <c r="W235" s="400"/>
      <c r="X235" s="401"/>
      <c r="Y235" s="400"/>
      <c r="Z235" s="401"/>
      <c r="AA235" s="400"/>
      <c r="AB235" s="401"/>
      <c r="AC235" s="400"/>
      <c r="AD235" s="401"/>
      <c r="AE235" s="400"/>
      <c r="AF235" s="401"/>
      <c r="AG235" s="400"/>
      <c r="AH235" s="401"/>
      <c r="AI235" s="400"/>
      <c r="AJ235" s="401"/>
      <c r="AK235" s="400"/>
      <c r="AL235" s="401"/>
      <c r="AM235" s="400"/>
      <c r="AN235" s="401"/>
      <c r="AO235" s="400"/>
      <c r="AP235" s="401"/>
      <c r="AQ235" s="400"/>
      <c r="AR235" s="401"/>
      <c r="AS235" s="400"/>
      <c r="AT235" s="401"/>
      <c r="AU235" s="400"/>
      <c r="AV235" s="401"/>
      <c r="AW235" s="400"/>
      <c r="AX235" s="401"/>
      <c r="AY235" s="400"/>
      <c r="AZ235" s="401"/>
      <c r="BA235" s="400"/>
      <c r="BB235" s="401"/>
      <c r="BC235" s="400"/>
      <c r="BD235" s="401"/>
      <c r="BE235" s="400"/>
      <c r="BF235" s="401"/>
      <c r="BG235" s="400"/>
      <c r="BH235" s="401"/>
      <c r="BI235" s="400"/>
      <c r="BJ235" s="401"/>
      <c r="BK235" s="400"/>
      <c r="BL235" s="401"/>
      <c r="BM235" s="400"/>
      <c r="BN235" s="401"/>
      <c r="BO235" s="400"/>
      <c r="BP235" s="401"/>
      <c r="BQ235" s="400"/>
      <c r="BR235" s="401"/>
      <c r="BS235" s="400"/>
      <c r="BT235" s="401"/>
      <c r="BU235" s="400"/>
      <c r="BV235" s="401"/>
      <c r="BW235" s="400"/>
      <c r="BX235" s="401"/>
      <c r="BY235" s="400"/>
      <c r="BZ235" s="401"/>
      <c r="CA235" s="400"/>
      <c r="CB235" s="401"/>
      <c r="CC235" s="400"/>
      <c r="CD235" s="401"/>
      <c r="CE235" s="400"/>
      <c r="CF235" s="401"/>
      <c r="CG235" s="400"/>
      <c r="CH235" s="401"/>
      <c r="CI235" s="400"/>
      <c r="CJ235" s="401"/>
      <c r="CK235" s="400"/>
      <c r="CL235" s="401"/>
      <c r="CM235" s="400"/>
      <c r="CN235" s="401"/>
      <c r="CO235" s="400"/>
      <c r="CP235" s="401"/>
      <c r="CQ235" s="400"/>
      <c r="CR235" s="401"/>
      <c r="CS235" s="400"/>
      <c r="CT235" s="401"/>
      <c r="CU235" s="400"/>
      <c r="CV235" s="401"/>
      <c r="CW235" s="400"/>
      <c r="CX235" s="401"/>
      <c r="CY235" s="400"/>
      <c r="CZ235" s="401"/>
      <c r="DA235" s="400"/>
      <c r="DB235" s="401"/>
      <c r="DC235" s="400"/>
      <c r="DD235" s="401"/>
      <c r="DE235" s="400"/>
      <c r="DF235" s="401"/>
      <c r="DG235" s="400"/>
      <c r="DH235" s="401"/>
      <c r="DI235" s="400"/>
      <c r="DJ235" s="401"/>
      <c r="DK235" s="400"/>
      <c r="DL235" s="401"/>
      <c r="DM235" s="400"/>
      <c r="DN235" s="401"/>
      <c r="DO235" s="400"/>
      <c r="DP235" s="401"/>
      <c r="DQ235" s="400"/>
      <c r="DR235" s="401"/>
      <c r="DS235" s="400"/>
      <c r="DT235" s="401"/>
      <c r="DU235" s="400"/>
      <c r="DV235" s="401"/>
      <c r="DW235" s="400"/>
      <c r="DX235" s="401"/>
      <c r="DY235" s="400"/>
      <c r="DZ235" s="401"/>
      <c r="EA235" s="400"/>
      <c r="EB235" s="401"/>
      <c r="EC235" s="400"/>
      <c r="ED235" s="401"/>
      <c r="EE235" s="400"/>
      <c r="EF235" s="401"/>
      <c r="EG235" s="400"/>
      <c r="EH235" s="401"/>
      <c r="EI235" s="400"/>
      <c r="EJ235" s="447"/>
      <c r="EK235" s="512"/>
      <c r="EL235" s="515"/>
      <c r="EM235" s="450"/>
      <c r="EN235" s="348"/>
      <c r="EO235" s="348"/>
      <c r="EP235" s="179">
        <f t="shared" si="241"/>
        <v>0</v>
      </c>
      <c r="EQ235" s="179">
        <f t="shared" si="242"/>
        <v>0</v>
      </c>
      <c r="ER235" s="179">
        <f t="shared" si="243"/>
        <v>0</v>
      </c>
      <c r="ES235" s="179">
        <f t="shared" si="244"/>
        <v>0</v>
      </c>
      <c r="ET235" s="179">
        <f t="shared" si="245"/>
        <v>0</v>
      </c>
      <c r="EU235" s="179">
        <f t="shared" si="246"/>
        <v>0</v>
      </c>
      <c r="EV235" s="172">
        <f t="shared" si="247"/>
        <v>0</v>
      </c>
      <c r="EW235" s="253"/>
      <c r="EX235" s="254">
        <v>0</v>
      </c>
      <c r="EY235" s="180">
        <v>0</v>
      </c>
      <c r="EZ235" s="255">
        <v>0</v>
      </c>
      <c r="FA235" s="255">
        <v>0</v>
      </c>
      <c r="FB235" s="180">
        <f>SUM(FF235:GI235)/2</f>
        <v>0</v>
      </c>
      <c r="FC235" s="256">
        <f>N235*km*'VALORES TABELA'!$B$13</f>
        <v>0</v>
      </c>
      <c r="FD235" s="250">
        <f t="shared" si="275"/>
        <v>0</v>
      </c>
      <c r="FE235" s="257"/>
      <c r="FF235" s="181">
        <f>((Q235+S235)*Percapita)+((R235+T235)*Cadeirante)</f>
        <v>0</v>
      </c>
      <c r="FG235" s="181">
        <f>((U235+W235)*Percapita/30*FG$4)+((V235+X235)*Cadeirante/30*FG$4)</f>
        <v>0</v>
      </c>
      <c r="FH235" s="181">
        <f>((Y235+AA235)*Percapita/30*FH$4)+((Z235+AB235)*Cadeirante/30*FH$4)</f>
        <v>0</v>
      </c>
      <c r="FI235" s="181">
        <f>((AC235+AE235)*Percapita/30*FI$4)+((AD235+AF235)*Cadeirante/30*FI$4)</f>
        <v>0</v>
      </c>
      <c r="FJ235" s="181">
        <f>((AG235+AI235)*Percapita/30*FJ$4)+((AH235+AJ235)*Cadeirante/30*FJ$4)</f>
        <v>0</v>
      </c>
      <c r="FK235" s="181">
        <f>((AK235+AM235)*Percapita/30*FK$4)+((AL235+AN235)*Cadeirante/30*FK$4)</f>
        <v>0</v>
      </c>
      <c r="FL235" s="181">
        <f>((AO235+AQ235)*Percapita/30*FL$4)+((AP235+AR235)*Cadeirante/30*FL$4)</f>
        <v>0</v>
      </c>
      <c r="FM235" s="181">
        <f>((AS235+AU235)*Percapita/30*FM$4)+((AT235+AV235)*Cadeirante/30*FM$4)</f>
        <v>0</v>
      </c>
      <c r="FN235" s="181">
        <f>((AW235+AY235)*Percapita/30*FN$4)+((AX235+AZ235)*Cadeirante/30*FN$4)</f>
        <v>0</v>
      </c>
      <c r="FO235" s="181">
        <f>((BA235+BC235)*Percapita/30*FO$4)+((BB235+BD235)*Cadeirante/30*FO$4)</f>
        <v>0</v>
      </c>
      <c r="FP235" s="181">
        <f>((BE235+BG235)*Percapita/30*FP$4)+((BF235+BH235)*Cadeirante/30*FP$4)</f>
        <v>0</v>
      </c>
      <c r="FQ235" s="181">
        <f>((BI235+BK235)*Percapita/30*FQ$4)+((BJ235+BL235)*Cadeirante/30*FQ$4)</f>
        <v>0</v>
      </c>
      <c r="FR235" s="181">
        <f>((BM235+BO235)*Percapita/30*FR$4)+((BN235+BP235)*Cadeirante/30*FR$4)</f>
        <v>0</v>
      </c>
      <c r="FS235" s="181">
        <f>((BQ235+BS235)*Percapita/30*FS$4)+((BR235+BT235)*Cadeirante/30*FS$4)</f>
        <v>0</v>
      </c>
      <c r="FT235" s="181">
        <f>((BU235+BW235)*Percapita/30*FT$4)+((BV235+BX235)*Cadeirante/30*FT$4)</f>
        <v>0</v>
      </c>
      <c r="FU235" s="181">
        <f>((BY235+CA235)*Percapita/30*FU$4)+((BZ235+CB235)*Cadeirante/30*FU$4)</f>
        <v>0</v>
      </c>
      <c r="FV235" s="181">
        <f>((CC235+CE235)*Percapita/30*FV$4)+((CD235+CF235)*Cadeirante/30*FV$4)</f>
        <v>0</v>
      </c>
      <c r="FW235" s="181">
        <f>((CG235+CI235)*Percapita/30*FW$4)+((CI235+CK235)*Cadeirante/30*FW$4)</f>
        <v>0</v>
      </c>
      <c r="FX235" s="181">
        <f>((CK235+CM235)*Percapita/30*FX$4)+((CL235+CN235)*Cadeirante/30*FX$4)</f>
        <v>0</v>
      </c>
      <c r="FY235" s="181">
        <f>((CO235+CQ235)*Percapita/30*FY$4)+((CP235+CR235)*Cadeirante/30*FY$4)</f>
        <v>0</v>
      </c>
      <c r="FZ235" s="181">
        <f>((CS235+CU235)*Percapita/30*FZ$4)+((CT235+CV235)*Cadeirante/30*FZ$4)</f>
        <v>0</v>
      </c>
      <c r="GA235" s="181">
        <f>((CW235+CY235)*Percapita/30*GA$4)+((CX235+CZ235)*Cadeirante/30*GA$4)</f>
        <v>0</v>
      </c>
      <c r="GB235" s="181">
        <f>((DA235+DC235)*Percapita/30*GB$4)+((DB235+DD235)*Cadeirante/30*GB$4)</f>
        <v>0</v>
      </c>
      <c r="GC235" s="181">
        <f>((DE235+DG235)*Percapita/30*GC$4)+((DF235+DH235)*Cadeirante/30*GC$4)</f>
        <v>0</v>
      </c>
      <c r="GD235" s="181">
        <f>((DI235+DK235)*Percapita/30*GD$4)+((DJ235+DL235)*Cadeirante/30*GD$4)</f>
        <v>0</v>
      </c>
      <c r="GE235" s="181">
        <f>((DM235+DO235)*Percapita/30*GE$4)+((DN235+DP235)*Cadeirante/30*GE$4)</f>
        <v>0</v>
      </c>
      <c r="GF235" s="181">
        <f>((DQ235+DS235)*Percapita/30*GF$4)+((DR235+DT235)*Cadeirante/30*GF$4)</f>
        <v>0</v>
      </c>
      <c r="GG235" s="181">
        <f>((DU235+DW235)*Percapita/30*GG$4)+((DV235+DX235)*Cadeirante/30*GG$4)</f>
        <v>0</v>
      </c>
      <c r="GH235" s="181">
        <f>((DY235+EA235)*Percapita/30*GH$4)+((DZ235+EB235)*Cadeirante/30*GH$4)</f>
        <v>0</v>
      </c>
      <c r="GI235" s="181">
        <f>((EC235+EE235)*Percapita/30*GI$4)+((ED235+EF235)*Cadeirante/30*GI$4)</f>
        <v>0</v>
      </c>
      <c r="GJ235" s="181">
        <f>((EG235+EI235)*Percapita)+((EH235+EJ235)*Cadeirante)</f>
        <v>0</v>
      </c>
      <c r="GK235" s="258"/>
      <c r="GL235" s="103">
        <f t="shared" si="248"/>
        <v>0</v>
      </c>
      <c r="GM235" s="124"/>
      <c r="GN235" s="182"/>
      <c r="GO235" s="182"/>
      <c r="GP235" s="182"/>
      <c r="GQ235" s="182"/>
      <c r="GR235" s="182"/>
      <c r="GS235" s="182"/>
      <c r="GT235" s="182"/>
      <c r="GU235" s="182"/>
      <c r="GV235" s="182"/>
      <c r="GW235" s="182"/>
      <c r="GX235" s="182"/>
      <c r="GY235" s="182"/>
      <c r="GZ235" s="182"/>
      <c r="HA235" s="182"/>
      <c r="HB235" s="182"/>
      <c r="HC235" s="182"/>
      <c r="HD235" s="182"/>
      <c r="HE235" s="182"/>
      <c r="HF235" s="182"/>
      <c r="HG235" s="182"/>
      <c r="HH235" s="182"/>
      <c r="HI235" s="182"/>
      <c r="HJ235" s="182"/>
      <c r="HK235" s="182"/>
      <c r="HL235" s="182"/>
      <c r="HM235" s="182"/>
      <c r="HN235" s="182"/>
      <c r="HO235" s="182"/>
      <c r="HP235" s="259"/>
      <c r="HQ235" s="64"/>
      <c r="HW235" s="257"/>
      <c r="HY235" s="280">
        <f t="shared" si="276"/>
        <v>0</v>
      </c>
      <c r="HZ235" s="280">
        <f t="shared" si="277"/>
        <v>0</v>
      </c>
      <c r="IA235" s="280">
        <f t="shared" si="278"/>
        <v>0</v>
      </c>
    </row>
    <row r="236" spans="1:237" s="106" customFormat="1" ht="22.5" customHeight="1" x14ac:dyDescent="0.25">
      <c r="A236" t="s">
        <v>3379</v>
      </c>
      <c r="B236" s="522" t="s">
        <v>3380</v>
      </c>
      <c r="C236" s="523">
        <v>1</v>
      </c>
      <c r="D236" s="524" t="s">
        <v>3381</v>
      </c>
      <c r="E236" s="524" t="s">
        <v>3382</v>
      </c>
      <c r="F236" s="525" t="s">
        <v>3181</v>
      </c>
      <c r="G236" s="525" t="s">
        <v>3182</v>
      </c>
      <c r="H236" s="350" t="s">
        <v>2853</v>
      </c>
      <c r="I236" s="351" t="s">
        <v>2853</v>
      </c>
      <c r="J236" s="409" t="s">
        <v>3183</v>
      </c>
      <c r="K236" s="410" t="s">
        <v>3184</v>
      </c>
      <c r="L236" s="329">
        <f>CONTINUA!BV236</f>
        <v>0</v>
      </c>
      <c r="M236" s="329">
        <f>CONTINUA!BW236</f>
        <v>0</v>
      </c>
      <c r="N236" s="895"/>
      <c r="O236" s="896" t="s">
        <v>3450</v>
      </c>
      <c r="P236" s="897">
        <v>0</v>
      </c>
      <c r="Q236" s="400">
        <v>18</v>
      </c>
      <c r="R236" s="401"/>
      <c r="S236" s="400"/>
      <c r="T236" s="401"/>
      <c r="U236" s="400"/>
      <c r="V236" s="401"/>
      <c r="W236" s="400"/>
      <c r="X236" s="401"/>
      <c r="Y236" s="400"/>
      <c r="Z236" s="401"/>
      <c r="AA236" s="400"/>
      <c r="AB236" s="401"/>
      <c r="AC236" s="400"/>
      <c r="AD236" s="401"/>
      <c r="AE236" s="400"/>
      <c r="AF236" s="401"/>
      <c r="AG236" s="400"/>
      <c r="AH236" s="401"/>
      <c r="AI236" s="400"/>
      <c r="AJ236" s="401"/>
      <c r="AK236" s="400"/>
      <c r="AL236" s="401"/>
      <c r="AM236" s="400"/>
      <c r="AN236" s="401"/>
      <c r="AO236" s="400"/>
      <c r="AP236" s="401"/>
      <c r="AQ236" s="400"/>
      <c r="AR236" s="401"/>
      <c r="AS236" s="400"/>
      <c r="AT236" s="401"/>
      <c r="AU236" s="400"/>
      <c r="AV236" s="401"/>
      <c r="AW236" s="400"/>
      <c r="AX236" s="401"/>
      <c r="AY236" s="400"/>
      <c r="AZ236" s="401"/>
      <c r="BA236" s="400"/>
      <c r="BB236" s="401"/>
      <c r="BC236" s="400"/>
      <c r="BD236" s="401"/>
      <c r="BE236" s="400"/>
      <c r="BF236" s="401"/>
      <c r="BG236" s="400"/>
      <c r="BH236" s="401"/>
      <c r="BI236" s="400"/>
      <c r="BJ236" s="401"/>
      <c r="BK236" s="400"/>
      <c r="BL236" s="401"/>
      <c r="BM236" s="400"/>
      <c r="BN236" s="401"/>
      <c r="BO236" s="400"/>
      <c r="BP236" s="401"/>
      <c r="BQ236" s="400"/>
      <c r="BR236" s="401"/>
      <c r="BS236" s="400"/>
      <c r="BT236" s="401"/>
      <c r="BU236" s="400"/>
      <c r="BV236" s="401"/>
      <c r="BW236" s="400"/>
      <c r="BX236" s="401"/>
      <c r="BY236" s="400"/>
      <c r="BZ236" s="401"/>
      <c r="CA236" s="400"/>
      <c r="CB236" s="401"/>
      <c r="CC236" s="400"/>
      <c r="CD236" s="401"/>
      <c r="CE236" s="400"/>
      <c r="CF236" s="401"/>
      <c r="CG236" s="400"/>
      <c r="CH236" s="401"/>
      <c r="CI236" s="400"/>
      <c r="CJ236" s="401"/>
      <c r="CK236" s="400"/>
      <c r="CL236" s="401"/>
      <c r="CM236" s="400"/>
      <c r="CN236" s="401"/>
      <c r="CO236" s="400"/>
      <c r="CP236" s="401"/>
      <c r="CQ236" s="400"/>
      <c r="CR236" s="401"/>
      <c r="CS236" s="400"/>
      <c r="CT236" s="401"/>
      <c r="CU236" s="400"/>
      <c r="CV236" s="401"/>
      <c r="CW236" s="400"/>
      <c r="CX236" s="401"/>
      <c r="CY236" s="400"/>
      <c r="CZ236" s="401"/>
      <c r="DA236" s="400"/>
      <c r="DB236" s="401"/>
      <c r="DC236" s="400"/>
      <c r="DD236" s="401"/>
      <c r="DE236" s="400"/>
      <c r="DF236" s="401"/>
      <c r="DG236" s="400"/>
      <c r="DH236" s="401"/>
      <c r="DI236" s="400"/>
      <c r="DJ236" s="401"/>
      <c r="DK236" s="400"/>
      <c r="DL236" s="401"/>
      <c r="DM236" s="400"/>
      <c r="DN236" s="401"/>
      <c r="DO236" s="400"/>
      <c r="DP236" s="401"/>
      <c r="DQ236" s="400"/>
      <c r="DR236" s="401"/>
      <c r="DS236" s="400"/>
      <c r="DT236" s="401"/>
      <c r="DU236" s="400"/>
      <c r="DV236" s="401"/>
      <c r="DW236" s="400"/>
      <c r="DX236" s="401"/>
      <c r="DY236" s="400"/>
      <c r="DZ236" s="401"/>
      <c r="EA236" s="400"/>
      <c r="EB236" s="401"/>
      <c r="EC236" s="400"/>
      <c r="ED236" s="401"/>
      <c r="EE236" s="400"/>
      <c r="EF236" s="401"/>
      <c r="EG236" s="400"/>
      <c r="EH236" s="401"/>
      <c r="EI236" s="400"/>
      <c r="EJ236" s="447"/>
      <c r="EK236" s="510"/>
      <c r="EL236" s="513"/>
      <c r="EM236" s="520"/>
      <c r="EN236" s="520"/>
      <c r="EO236" s="520"/>
      <c r="EP236" s="171">
        <f t="shared" si="241"/>
        <v>18</v>
      </c>
      <c r="EQ236" s="171">
        <f t="shared" si="242"/>
        <v>0</v>
      </c>
      <c r="ER236" s="171">
        <f t="shared" si="243"/>
        <v>0</v>
      </c>
      <c r="ES236" s="171">
        <f t="shared" si="244"/>
        <v>0</v>
      </c>
      <c r="ET236" s="171">
        <f t="shared" si="245"/>
        <v>0</v>
      </c>
      <c r="EU236" s="171">
        <f t="shared" si="246"/>
        <v>0</v>
      </c>
      <c r="EV236" s="172">
        <f t="shared" si="247"/>
        <v>18</v>
      </c>
      <c r="EW236" s="367">
        <f>IF(C236=4,IF(MAX(Q236:EJ238)&gt;0,(Especiall/30*(IF(($G236-$F236)=($G$5-$F$5),30,IF(DAY($G236)=31,($G236-$F236),($G236-$F236)+1)))),0),0)</f>
        <v>0</v>
      </c>
      <c r="EX236" s="248">
        <f t="shared" ref="EX236:EX239" si="279">FF236</f>
        <v>8262.98</v>
      </c>
      <c r="EY236" s="174">
        <f>(L236*regular)+(M236*Cadeirantee)</f>
        <v>0</v>
      </c>
      <c r="EZ236" s="249">
        <f>SUMIF(FG236:GJ236,"&gt;0")</f>
        <v>0</v>
      </c>
      <c r="FA236" s="249">
        <f>SUMIF(FG236:GJ236,"&lt;0")+SUMIF(GN236:HP236,"&lt;0")</f>
        <v>0</v>
      </c>
      <c r="FB236" s="174">
        <v>0</v>
      </c>
      <c r="FC236" s="175">
        <f>N236*km*'VALORES TABELA'!$B$13</f>
        <v>0</v>
      </c>
      <c r="FD236" s="250">
        <f>GL236</f>
        <v>0</v>
      </c>
      <c r="FE236" s="176">
        <f>(EW236+EW237+EW238+EW239+EX236+EX237+EX238+EX239+EY236+EY237+EY238+EY239+EY240+EZ236+EZ237+EZ238+EZ239+FA236+FA237+FA238+FA239+FC236+FC237+FC238+FC239+HY236-HZ236-IA236+FD236+FD237+FD238+FD239+FB240)</f>
        <v>8262.98</v>
      </c>
      <c r="FF236" s="177">
        <f>IF(C236=4,SUM(Q236+Q237+Q238+S236+S237+S238)*Percapita/30*FF$4+(R236+R237+R238+T236+T237+T238)*Cadeirante/30*FF$4,IF(C236=3,IF(Q239+S239=10,Fixo/30*FF$4+(Q236+Q237+Q238+S236+S237+S238)*Percapita/30*FF$4+(R239+T239)*Cadeirante/30*FF$4,IF(Q239+S239&lt;=9,(Q239+S239)*Crechee/30*FF$4)+(R239+T239)*Cadeirante/30*FF$4+(Q236+Q237+Q238+S236+S237+S238)*Percapita/30*FF$4)+IF(Q239+S239&gt;=11,Fixo/30*FF$4+(Q239+S239-10)*Crechee/30*FF$4,0),IF(C236=2,IF(R236+R237+R238+R239+T236+T237+T238+T239=1,Cadeirante/30*FF$4,IF(R236+R237+R238+R239+T236+T237+T238+T239=2,Fixo/30*FF$4,IF(R236+R237+R238+R239+T236+T237+T238+T239&gt;2,Fixo/30*FF$4+(R236+R237+R238+R239+T236+T237+T238+T239-2)*Cadeirante/30*FF$4)))+(Q236+Q237+Q238+S236+S237+S238)*Percapita/30*FF$4+(Q239+S239)*Crechee/30*FF$4,IF(C236=1,IF(Q236+Q237+Q238+R236+R237+R238+S236+S237+S238+T236+T237+T238&lt;=15,(Q236+Q237+Q238+S236+S237+S238)*Percapita/30*FF$4,IF(Q236+Q237+Q238+R236+R237+R238+S236+S237+S238+T236+T237+T238&gt;=16,Fixo/30*FF$4+(Q236+Q237+Q238+R236+R237+R238+S236+S237+S238+T236+T237-16)*Percapita/30*FF$4))))))</f>
        <v>8262.98</v>
      </c>
      <c r="FG236" s="177">
        <f>IF(C236=4,SUM(U236+U237+U238+W236+W237+W238)*Percapita/30*FG$4+(V236+V237+V238+X236+X237+X238)*Cadeirante/30*FG$4,IF(C236=3,IF(U239+W239=10,Fixo/30*FG$4+(U236+U237+U238+W236+W237+W238)*Percapita/30*FG$4+(V239+X239)*Cadeirante/30*FG$4,IF(U239+W239&lt;=9,(U239+W239)*Crechee/30*FG$4)+(V239+X239)*Cadeirante/30*FG$4+(U236+U237+U238+W236+W237+W238)*Percapita/30*FG$4)+IF(U239+W239&gt;=11,Fixo/30*FG$4+(U239+W239-10)*Crechee/30*FG$4,0),IF(C236=2,IF(V236+V237+V238+V239+X236+X237+X238+X239=1,Cadeirante/30*FG$4,IF(V236+V237+V238+V239+X236+X237+X238+X239=2,Fixo/30*FG$4,IF(V236+V237+V238+V239+X236+X237+X238+X239&gt;2,Fixo/30*FG$4+(V236+V237+V238+V239+X236+X237+X238+X239-2)*Cadeirante/30*FG$4)))+(U236+U237+U238+W236+W237+W238)*Percapita/30*FG$4+(U239+W239)*Crechee/30*FG$4,IF(C236=1,IF(U236+U237+U238+V236+V237+V238+W236+W237+W238+X236+X237+X238&lt;=15,(U236+U237+U238+W236+W237+W238)*Percapita/30*FG$4,IF(U236+U237+U238+V236+V237+V238+W236+W237+W238+X236+X237+X238&gt;=16,Fixo/30*FG$4+(U236+U237+U238+V236+V237+V238+W236+W237+W238+X236+X237-16)*Percapita/30*FG$4))))))</f>
        <v>0</v>
      </c>
      <c r="FH236" s="177">
        <f>IF(C236=4,SUM(Y236+Y237+Y238+AA236+AA237+AA238)*Percapita/30*FH$4+(Z236+Z237+Z238+AB236+AB237+AB238)*Cadeirante/30*FH$4,IF(C236=3,IF(Y239+AA239=10,Fixo/30*FH$4+(Y236+Y237+Y238+AA236+AA237+AA238)*Percapita/30*FH$4+(Z239+AB239)*Cadeirante/30*FH$4,IF(Y239+AA239&lt;=9,(Y239+AA239)*Crechee/30*FH$4)+(Z239+AB239)*Cadeirante/30*FH$4+(Y236+Y237+Y238+AA236+AA237+AA238)*Percapita/30*FH$4)+IF(Y239+AA239&gt;=11,Fixo/30*FH$4+(Y239+AA239-10)*Crechee/30*FH$4,0),IF(C236=2,IF(Z236+Z237+Z238+Z239+AB236+AB237+AB238+AB239=1,Cadeirante/30*FH$4,IF(Z236+Z237+Z238+Z239+AB236+AB237+AB238+AB239=2,Fixo/30*FH$4,IF(Z236+Z237+Z238+Z239+AB236+AB237+AB238+AB239&gt;2,Fixo/30*FH$4+(Z236+Z237+Z238+Z239+AB236+AB237+AB238+AB239-2)*Cadeirante/30*FH$4)))+(Y236+Y237+Y238+AA236+AA237+AA238)*Percapita/30*FH$4+(Y239+AA239)*Crechee/30*FH$4,IF(C236=1,IF(Y236+Y237+Y238+Z236+Z237+Z238+AA236+AA237+AA238+AB236+AB237+AB238&lt;=15,(Y236+Y237+Y238+AA236+AA237+AA238)*Percapita/30*FH$4,IF(Y236+Y237+Y238+Z236+Z237+Z238+AA236+AA237+AA238+AB236+AB237+AB238&gt;=16,Fixo/30*FH$4+(Y236+Y237+Y238+Z236+Z237+Z238+AA236+AA237+AA238+AB236+AB237-16)*Percapita/30*FH$4))))))</f>
        <v>0</v>
      </c>
      <c r="FI236" s="177">
        <f>IF(C236=4,SUM(AC236+AC237+AC238+AE236+AE237+AE238)*Percapita/30*FI$4+(AD236+AD237+AD238+AF236+AF237+AF238)*Cadeirante/30*FI$4,IF(C236=3,IF(AC239+AE239=10,Fixo/30*FI$4+(AC236+AC237+AC238+AE236+AE237+AE238)*Percapita/30*FI$4+(AD239+AF239)*Cadeirante/30*FI$4,IF(AC239+AE239&lt;=9,(AC239+AE239)*Crechee/30*FI$4)+(AD239+AF239)*Cadeirante/30*FI$4+(AC236+AC237+AC238+AE236+AE237+AE238)*Percapita/30*FI$4)+IF(AC239+AE239&gt;=11,Fixo/30*FI$4+(AC239+AE239-10)*Crechee/30*FI$4,0),IF(C236=2,IF(AD236+AD237+AD238+AD239+AF236+AF237+AF238+AF239=1,Cadeirante/30*FI$4,IF(AD236+AD237+AD238+AD239+AF236+AF237+AF238+AF239=2,Fixo/30*FI$4,IF(AD236+AD237+AD238+AD239+AF236+AF237+AF238+AF239&gt;2,Fixo/30*FI$4+(AD236+AD237+AD238+AD239+AF236+AF237+AF238+AF239-2)*Cadeirante/30*FI$4)))+(AC236+AC237+AC238+AE236+AE237+AE238)*Percapita/30*FI$4+(AC239+AE239)*Crechee/30*FI$4,IF(C236=1,IF(AC236+AC237+AC238+AD236+AD237+AD238+AE236+AE237+AE238+AF236+AF237+AF238&lt;=15,(AC236+AC237+AC238+AE236+AE237+AE238)*Percapita/30*FI$4,IF(AC236+AC237+AC238+AD236+AD237+AD238+AE236+AE237+AE238+AF236+AF237+AF238&gt;=16,Fixo/30*FI$4+(AC236+AC237+AC238+AD236+AD237+AD238+AE236+AE237+AE238+AF236+AF237-16)*Percapita/30*FI$4))))))</f>
        <v>0</v>
      </c>
      <c r="FJ236" s="177">
        <f>IF(C236=4,SUM(AG236+AG237+AG238+AI236+AI237+AI238)*Percapita/30*FJ$4+(AH236+AH237+AH238+AJ236+AJ237+AJ238)*Cadeirante/30*FJ$4,IF(C236=3,IF(AG239+AI239=10,Fixo/30*FJ$4+(AG236+AG237+AG238+AI236+AI237+AI238)*Percapita/30*FJ$4+(AH239+AJ239)*Cadeirante/30*FJ$4,IF(AG239+AI239&lt;=9,(AG239+AI239)*Crechee/30*FJ$4)+(AH239+AJ239)*Cadeirante/30*FJ$4+(AG236+AG237+AG238+AI236+AI237+AI238)*Percapita/30*FJ$4)+IF(AG239+AI239&gt;=11,Fixo/30*FJ$4+(AG239+AI239-10)*Crechee/30*FJ$4,0),IF(C236=2,IF(AH236+AH237+AH238+AH239+AJ236+AJ237+AJ238+AJ239=1,Cadeirante/30*FJ$4,IF(AH236+AH237+AH238+AH239+AJ236+AJ237+AJ238+AJ239=2,Fixo/30*FJ$4,IF(AH236+AH237+AH238+AH239+AJ236+AJ237+AJ238+AJ239&gt;2,Fixo/30*FJ$4+(AH236+AH237+AH238+AH239+AJ236+AJ237+AJ238+AJ239-2)*Cadeirante/30*FJ$4)))+(AG236+AG237+AG238+AI236+AI237+AI238)*Percapita/30*FJ$4+(AG239+AI239)*Crechee/30*FJ$4,IF(C236=1,IF(AG236+AG237+AG238+AH236+AH237+AH238+AI236+AI237+AI238+AJ236+AJ237+AJ238&lt;=15,(AG236+AG237+AG238+AI236+AI237+AI238)*Percapita/30*FJ$4,IF(AG236+AG237+AG238+AH236+AH237+AH238+AI236+AI237+AI238+AJ236+AJ237+AJ238&gt;=16,Fixo/30*FJ$4+(AG236+AG237+AG238+AH236+AH237+AH238+AI236+AI237+AI238+AJ236+AJ237-16)*Percapita/30*FJ$4))))))</f>
        <v>0</v>
      </c>
      <c r="FK236" s="177">
        <f>IF(C236=4,SUM(AK236+AK237+AK238+AM236+AM237+AM238)*Percapita/30*FK$4+(AL236+AL237+AL238+AN236+AN237+AN238)*Cadeirante/30*FK$4,IF(C236=3,IF(AK239+AM239=10,Fixo/30*FK$4+(AK236+AK237+AK238+AM236+AM237+AM238)*Percapita/30*FK$4+(AL239+AN239)*Cadeirante/30*FK$4,IF(AK239+AM239&lt;=9,(AK239+AM239)*Crechee/30*FK$4)+(AL239+AN239)*Cadeirante/30*FK$4+(AK236+AK237+AK238+AM236+AM237+AM238)*Percapita/30*FK$4)+IF(AK239+AM239&gt;=11,Fixo/30*FK$4+(AK239+AM239-10)*Crechee/30*FK$4,0),IF(C236=2,IF(AL236+AL237+AL238+AL239+AN236+AN237+AN238+AN239=1,Cadeirante/30*FK$4,IF(AL236+AL237+AL238+AL239+AN236+AN237+AN238+AN239=2,Fixo/30*FK$4,IF(AL236+AL237+AL238+AL239+AN236+AN237+AN238+AN239&gt;2,Fixo/30*FK$4+(AL236+AL237+AL238+AL239+AN236+AN237+AN238+AN239-2)*Cadeirante/30*FK$4)))+(AK236+AK237+AK238+AM236+AM237+AM238)*Percapita/30*FK$4+(AK239+AM239)*Crechee/30*FK$4,IF(C236=1,IF(AK236+AK237+AK238+AL236+AL237+AL238+AM236+AM237+AM238+AN236+AN237+AN238&lt;=15,(AK236+AK237+AK238+AM236+AM237+AM238)*Percapita/30*FK$4,IF(AK236+AK237+AK238+AL236+AL237+AL238+AM236+AM237+AM238+AN236+AN237+AN238&gt;=16,Fixo/30*FK$4+(AK236+AK237+AK238+AL236+AL237+AL238+AM236+AM237+AM238+AN236+AN237-16)*Percapita/30*FK$4))))))</f>
        <v>0</v>
      </c>
      <c r="FL236" s="177">
        <f>IF(C236=4,SUM(AO236+AO237+AO238+AQ236+AQ237+AQ238)*Percapita/30*FL$4+(AP236+AP237+AP238+AR236+AR237+AR238)*Cadeirante/30*FL$4,IF(C236=3,IF(AO239+AQ239=10,Fixo/30*FL$4+(AO236+AO237+AO238+AQ236+AQ237+AQ238)*Percapita/30*FL$4+(AP239+AR239)*Cadeirante/30*FL$4,IF(AO239+AQ239&lt;=9,(AO239+AQ239)*Crechee/30*FL$4)+(AP239+AR239)*Cadeirante/30*FL$4+(AO236+AO237+AO238+AQ236+AQ237+AQ238)*Percapita/30*FL$4)+IF(AO239+AQ239&gt;=11,Fixo/30*FL$4+(AO239+AQ239-10)*Crechee/30*FL$4,0),IF(C236=2,IF(AP236+AP237+AP238+AP239+AR236+AR237+AR238+AR239=1,Cadeirante/30*FL$4,IF(AP236+AP237+AP238+AP239+AR236+AR237+AR238+AR239=2,Fixo/30*FL$4,IF(AP236+AP237+AP238+AP239+AR236+AR237+AR238+AR239&gt;2,Fixo/30*FL$4+(AP236+AP237+AP238+AP239+AR236+AR237+AR238+AR239-2)*Cadeirante/30*FL$4)))+(AO236+AO237+AO238+AQ236+AQ237+AQ238)*Percapita/30*FL$4+(AO239+AQ239)*Crechee/30*FL$4,IF(C236=1,IF(AO236+AO237+AO238+AP236+AP237+AP238+AQ236+AQ237+AQ238+AR236+AR237+AR238&lt;=15,(AO236+AO237+AO238+AQ236+AQ237+AQ238)*Percapita/30*FL$4,IF(AO236+AO237+AO238+AP236+AP237+AP238+AQ236+AQ237+AQ238+AR236+AR237+AR238&gt;=16,Fixo/30*FL$4+(AO236+AO237+AO238+AP236+AP237+AP238+AQ236+AQ237+AQ238+AR236+AR237-16)*Percapita/30*FL$4))))))</f>
        <v>0</v>
      </c>
      <c r="FM236" s="177">
        <f>IF(C236=4,SUM(AS236+AS237+AS238+AU236+AU237+AU238)*Percapita/30*FM$4+(AT236+AT237+AT238+AV236+AV237+AV238)*Cadeirante/30*FM$4,IF(C236=3,IF(AS239+AU239=10,Fixo/30*FM$4+(AS236+AS237+AS238+AU236+AU237+AU238)*Percapita/30*FM$4+(AT239+AV239)*Cadeirante/30*FM$4,IF(AS239+AU239&lt;=9,(AS239+AU239)*Crechee/30*FM$4)+(AT239+AV239)*Cadeirante/30*FM$4+(AS236+AS237+AS238+AU236+AU237+AU238)*Percapita/30*FM$4)+IF(AS239+AU239&gt;=11,Fixo/30*FM$4+(AS239+AU239-10)*Crechee/30*FM$4,0),IF(C236=2,IF(AT236+AT237+AT238+AT239+AV236+AV237+AV238+AV239=1,Cadeirante/30*FM$4,IF(AT236+AT237+AT238+AT239+AV236+AV237+AV238+AV239=2,Fixo/30*FM$4,IF(AT236+AT237+AT238+AT239+AV236+AV237+AV238+AV239&gt;2,Fixo/30*FM$4+(AT236+AT237+AT238+AT239+AV236+AV237+AV238+AV239-2)*Cadeirante/30*FM$4)))+(AS236+AS237+AS238+AU236+AU237+AU238)*Percapita/30*FM$4+(AS239+AU239)*Crechee/30*FM$4,IF(C236=1,IF(AS236+AS237+AS238+AT236+AT237+AT238+AU236+AU237+AU238+AV236+AV237+AV238&lt;=15,(AS236+AS237+AS238+AU236+AU237+AU238)*Percapita/30*FM$4,IF(AS236+AS237+AS238+AT236+AT237+AT238+AU236+AU237+AU238+AV236+AV237+AV238&gt;=16,Fixo/30*FM$4+(AS236+AS237+AS238+AT236+AT237+AT238+AU236+AU237+AU238+AV236+AV237-16)*Percapita/30*FM$4))))))</f>
        <v>0</v>
      </c>
      <c r="FN236" s="177">
        <f>IF(C236=4,SUM(AW236+AW237+AW238+AY236+AY237+AY238)*Percapita/30*FN$4+(AX236+AX237+AX238+AZ236+AZ237+AZ238)*Cadeirante/30*FN$4,IF(C236=3,IF(AW239+AY239=10,Fixo/30*FN$4+(AW236+AW237+AW238+AY236+AY237+AY238)*Percapita/30*FN$4+(AX239+AZ239)*Cadeirante/30*FN$4,IF(AW239+AY239&lt;=9,(AW239+AY239)*Crechee/30*FN$4)+(AX239+AZ239)*Cadeirante/30*FN$4+(AW236+AW237+AW238+AY236+AY237+AY238)*Percapita/30*FN$4)+IF(AW239+AY239&gt;=11,Fixo/30*FN$4+(AW239+AY239-10)*Crechee/30*FN$4,0),IF(C236=2,IF(AX236+AX237+AX238+AX239+AZ236+AZ237+AZ238+AZ239=1,Cadeirante/30*FN$4,IF(AX236+AX237+AX238+AX239+AZ236+AZ237+AZ238+AZ239=2,Fixo/30*FN$4,IF(AX236+AX237+AX238+AX239+AZ236+AZ237+AZ238+AZ239&gt;2,Fixo/30*FN$4+(AX236+AX237+AX238+AX239+AZ236+AZ237+AZ238+AZ239-2)*Cadeirante/30*FN$4)))+(AW236+AW237+AW238+AY236+AY237+AY238)*Percapita/30*FN$4+(AW239+AY239)*Crechee/30*FN$4,IF(C236=1,IF(AW236+AW237+AW238+AX236+AX237+AX238+AY236+AY237+AY238+AZ236+AZ237+AZ238&lt;=15,(AW236+AW237+AW238+AY236+AY237+AY238)*Percapita/30*FN$4,IF(AW236+AW237+AW238+AX236+AX237+AX238+AY236+AY237+AY238+AZ236+AZ237+AZ238&gt;=16,Fixo/30*FN$4+(AW236+AW237+AW238+AX236+AX237+AX238+AY236+AY237+AY238+AZ236+AZ237-16)*Percapita/30*FN$4))))))</f>
        <v>0</v>
      </c>
      <c r="FO236" s="177">
        <f>IF(C236=4,SUM(BA236+BA237+BA238+BC236+BC237+BC238)*Percapita/30*FO$4+(BB236+BB237+BB238+BD236+BD237+BD238)*Cadeirante/30*FO$4,IF(C236=3,IF(BA239+BC239=10,Fixo/30*FO$4+(BA236+BA237+BA238+BC236+BC237+BC238)*Percapita/30*FO$4+(BB239+BD239)*Cadeirante/30*FO$4,IF(BA239+BC239&lt;=9,(BA239+BC239)*Crechee/30*FO$4)+(BB239+BD239)*Cadeirante/30*FO$4+(BA236+BA237+BA238+BC236+BC237+BC238)*Percapita/30*FO$4)+IF(BA239+BC239&gt;=11,Fixo/30*FO$4+(BA239+BC239-10)*Crechee/30*FO$4,0),IF(C236=2,IF(BB236+BB237+BB238+BB239+BD236+BD237+BD238+BD239=1,Cadeirante/30*FO$4,IF(BB236+BB237+BB238+BB239+BD236+BD237+BD238+BD239=2,Fixo/30*FO$4,IF(BB236+BB237+BB238+BB239+BD236+BD237+BD238+BD239&gt;2,Fixo/30*FO$4+(BB236+BB237+BB238+BB239+BD236+BD237+BD238+BD239-2)*Cadeirante/30*FO$4)))+(BA236+BA237+BA238+BC236+BC237+BC238)*Percapita/30*FO$4+(BA239+BC239)*Crechee/30*FO$4,IF(C236=1,IF(BA236+BA237+BA238+BB236+BB237+BB238+BC236+BC237+BC238+BD236+BD237+BD238&lt;=15,(BA236+BA237+BA238+BC236+BC237+BC238)*Percapita/30*FO$4,IF(BA236+BA237+BA238+BB236+BB237+BB238+BC236+BC237+BC238+BD236+BD237+BD238&gt;=16,Fixo/30*FO$4+(BA236+BA237+BA238+BB236+BB237+BB238+BC236+BC237+BC238+BD236+BD237-16)*Percapita/30*FO$4))))))</f>
        <v>0</v>
      </c>
      <c r="FP236" s="177">
        <f>IF(C236=4,SUM(BE236+BE237+BE238+BG236+BG237+BG238)*Percapita/30*FP$4+(BF236+BF237+BF238+BH236+BH237+BH238)*Cadeirante/30*FP$4,IF(C236=3,IF(BE239+BG239=10,Fixo/30*FP$4+(BE236+BE237+BE238+BG236+BG237+BG238)*Percapita/30*FP$4+(BF239+BH239)*Cadeirante/30*FP$4,IF(BE239+BG239&lt;=9,(BE239+BG239)*Crechee/30*FP$4)+(BF239+BH239)*Cadeirante/30*FP$4+(BE236+BE237+BE238+BG236+BG237+BG238)*Percapita/30*FP$4)+IF(BE239+BG239&gt;=11,Fixo/30*FP$4+(BE239+BG239-10)*Crechee/30*FP$4,0),IF(C236=2,IF(BF236+BF237+BF238+BF239+BH236+BH237+BH238+BH239=1,Cadeirante/30*FP$4,IF(BF236+BF237+BF238+BF239+BH236+BH237+BH238+BH239=2,Fixo/30*FP$4,IF(BF236+BF237+BF238+BF239+BH236+BH237+BH238+BH239&gt;2,Fixo/30*FP$4+(BF236+BF237+BF238+BF239+BH236+BH237+BH238+BH239-2)*Cadeirante/30*FP$4)))+(BE236+BE237+BE238+BG236+BG237+BG238)*Percapita/30*FP$4+(BE239+BG239)*Crechee/30*FP$4,IF(C236=1,IF(BE236+BE237+BE238+BF236+BF237+BF238+BG236+BG237+BG238+BH236+BH237+BH238&lt;=15,(BE236+BE237+BE238+BG236+BG237+BG238)*Percapita/30*FP$4,IF(BE236+BE237+BE238+BF236+BF237+BF238+BG236+BG237+BG238+BH236+BH237+BH238&gt;=16,Fixo/30*FP$4+(BE236+BE237+BE238+BF236+BF237+BF238+BG236+BG237+BG238+BH236+BH237-16)*Percapita/30*FP$4))))))</f>
        <v>0</v>
      </c>
      <c r="FQ236" s="177">
        <f>IF(C236=4,SUM(BI236+BI237+BI238+BK236+BK237+BK238)*Percapita/30*FQ$4+(BJ236+BJ237+BJ238+BL236+BL237+BL238)*Cadeirante/30*FQ$4,IF(C236=3,IF(BI239+BK239=10,Fixo/30*FQ$4+(BI236+BI237+BI238+BK236+BK237+BK238)*Percapita/30*FQ$4+(BJ239+BL239)*Cadeirante/30*FQ$4,IF(BI239+BK239&lt;=9,(BI239+BK239)*Crechee/30*FQ$4)+(BJ239+BL239)*Cadeirante/30*FQ$4+(BI236+BI237+BI238+BK236+BK237+BK238)*Percapita/30*FQ$4)+IF(BI239+BK239&gt;=11,Fixo/30*FQ$4+(BI239+BK239-10)*Crechee/30*FQ$4,0),IF(C236=2,IF(BJ236+BJ237+BJ238+BJ239+BL236+BL237+BL238+BL239=1,Cadeirante/30*FQ$4,IF(BJ236+BJ237+BJ238+BJ239+BL236+BL237+BL238+BL239=2,Fixo/30*FQ$4,IF(BJ236+BJ237+BJ238+BJ239+BL236+BL237+BL238+BL239&gt;2,Fixo/30*FQ$4+(BJ236+BJ237+BJ238+BJ239+BL236+BL237+BL238+BL239-2)*Cadeirante/30*FQ$4)))+(BI236+BI237+BI238+BK236+BK237+BK238)*Percapita/30*FQ$4+(BI239+BK239)*Crechee/30*FQ$4,IF(C236=1,IF(BI236+BI237+BI238+BJ236+BJ237+BJ238+BK236+BK237+BK238+BL236+BL237+BL238&lt;=15,(BI236+BI237+BI238+BK236+BK237+BK238)*Percapita/30*FQ$4,IF(BI236+BI237+BI238+BJ236+BJ237+BJ238+BK236+BK237+BK238+BL236+BL237+BL238&gt;=16,Fixo/30*FQ$4+(BI236+BI237+BI238+BJ236+BJ237+BJ238+BK236+BK237+BK238+BL236+BL237-16)*Percapita/30*FQ$4))))))</f>
        <v>0</v>
      </c>
      <c r="FR236" s="177">
        <f>IF(C236=4,SUM(BM236+BM237+BM238+BO236+BO237+BO238)*Percapita/30*FR$4+(BN236+BN237+BN238+BP236+BP237+BP238)*Cadeirante/30*FR$4,IF(C236=3,IF(BM239+BO239=10,Fixo/30*FR$4+(BM236+BM237+BM238+BO236+BO237+BO238)*Percapita/30*FR$4+(BN239+BP239)*Cadeirante/30*FR$4,IF(BM239+BO239&lt;=9,(BM239+BO239)*Crechee/30*FR$4)+(BN239+BP239)*Cadeirante/30*FR$4+(BM236+BM237+BM238+BO236+BO237+BO238)*Percapita/30*FR$4)+IF(BM239+BO239&gt;=11,Fixo/30*FR$4+(BM239+BO239-10)*Crechee/30*FR$4,0),IF(C236=2,IF(BN236+BN237+BN238+BN239+BP236+BP237+BP238+BP239=1,Cadeirante/30*FR$4,IF(BN236+BN237+BN238+BN239+BP236+BP237+BP238+BP239=2,Fixo/30*FR$4,IF(BN236+BN237+BN238+BN239+BP236+BP237+BP238+BP239&gt;2,Fixo/30*FR$4+(BN236+BN237+BN238+BN239+BP236+BP237+BP238+BP239-2)*Cadeirante/30*FR$4)))+(BM236+BM237+BM238+BO236+BO237+BO238)*Percapita/30*FR$4+(BM239+BO239)*Crechee/30*FR$4,IF(C236=1,IF(BM236+BM237+BM238+BN236+BN237+BN238+BO236+BO237+BO238+BP236+BP237+BP238&lt;=15,(BM236+BM237+BM238+BO236+BO237+BO238)*Percapita/30*FR$4,IF(BM236+BM237+BM238+BN236+BN237+BN238+BO236+BO237+BO238+BP236+BP237+BP238&gt;=16,Fixo/30*FR$4+(BM236+BM237+BM238+BN236+BN237+BN238+BO236+BO237+BO238+BP236+BP237-16)*Percapita/30*FR$4))))))</f>
        <v>0</v>
      </c>
      <c r="FS236" s="177">
        <f>IF(C236=4,SUM(BQ236+BQ237+BQ238+BS236+BS237+BS238)*Percapita/30*FS$4+(BR236+BR237+BR238+BT236+BT237+BT238)*Cadeirante/30*FS$4,IF(C236=3,IF(BQ239+BS239=10,Fixo/30*FS$4+(BQ236+BQ237+BQ238+BS236+BS237+BS238)*Percapita/30*FS$4+(BR239+BT239)*Cadeirante/30*FS$4,IF(BQ239+BS239&lt;=9,(BQ239+BS239)*Crechee/30*FS$4)+(BR239+BT239)*Cadeirante/30*FS$4+(BQ236+BQ237+BQ238+BS236+BS237+BS238)*Percapita/30*FS$4)+IF(BQ239+BS239&gt;=11,Fixo/30*FS$4+(BQ239+BS239-10)*Crechee/30*FS$4,0),IF(C236=2,IF(BR236+BR237+BR238+BR239+BT236+BT237+BT238+BT239=1,Cadeirante/30*FS$4,IF(BR236+BR237+BR238+BR239+BT236+BT237+BT238+BT239=2,Fixo/30*FS$4,IF(BR236+BR237+BR238+BR239+BT236+BT237+BT238+BT239&gt;2,Fixo/30*FS$4+(BR236+BR237+BR238+BR239+BT236+BT237+BT238+BT239-2)*Cadeirante/30*FS$4)))+(BQ236+BQ237+BQ238+BS236+BS237+BS238)*Percapita/30*FS$4+(BQ239+BS239)*Crechee/30*FS$4,IF(C236=1,IF(BQ236+BQ237+BQ238+BR236+BR237+BR238+BS236+BS237+BS238+BT236+BT237+BT238&lt;=15,(BQ236+BQ237+BQ238+BS236+BS237+BS238)*Percapita/30*FS$4,IF(BQ236+BQ237+BQ238+BR236+BR237+BR238+BS236+BS237+BS238+BT236+BT237+BT238&gt;=16,Fixo/30*FS$4+(BQ236+BQ237+BQ238+BR236+BR237+BR238+BS236+BS237+BS238+BT236+BT237-16)*Percapita/30*FS$4))))))</f>
        <v>0</v>
      </c>
      <c r="FT236" s="177">
        <f>IF(C236=4,SUM(BU236+BU237+BU238+BW236+BW237+BW238)*Percapita/30*FT$4+(BV236+BV237+BV238+BX236+BX237+BX238)*Cadeirante/30*FT$4,IF(C236=3,IF(BU239+BW239=10,Fixo/30*FT$4+(BU236+BU237+BU238+BW236+BW237+BW238)*Percapita/30*FT$4+(BV239+BX239)*Cadeirante/30*FT$4,IF(BU239+BW239&lt;=9,(BU239+BW239)*Crechee/30*FT$4)+(BV239+BX239)*Cadeirante/30*FT$4+(BU236+BU237+BU238+BW236+BW237+BW238)*Percapita/30*FT$4)+IF(BU239+BW239&gt;=11,Fixo/30*FT$4+(BU239+BW239-10)*Crechee/30*FT$4,0),IF(C236=2,IF(BV236+BV237+BV238+BV239+BX236+BX237+BX238+BX239=1,Cadeirante/30*FT$4,IF(BV236+BV237+BV238+BV239+BX236+BX237+BX238+BX239=2,Fixo/30*FT$4,IF(BV236+BV237+BV238+BV239+BX236+BX237+BX238+BX239&gt;2,Fixo/30*FT$4+(BV236+BV237+BV238+BV239+BX236+BX237+BX238+BX239-2)*Cadeirante/30*FT$4)))+(BU236+BU237+BU238+BW236+BW237+BW238)*Percapita/30*FT$4+(BU239+BW239)*Crechee/30*FT$4,IF(C236=1,IF(BU236+BU237+BU238+BV236+BV237+BV238+BW236+BW237+BW238+BX236+BX237+BX238&lt;=15,(BU236+BU237+BU238+BW236+BW237+BW238)*Percapita/30*FT$4,IF(BU236+BU237+BU238+BV236+BV237+BV238+BW236+BW237+BW238+BX236+BX237+BX238&gt;=16,Fixo/30*FT$4+(BU236+BU237+BU238+BV236+BV237+BV238+BW236+BW237+BW238+BX236+BX237-16)*Percapita/30*FT$4))))))</f>
        <v>0</v>
      </c>
      <c r="FU236" s="177">
        <f>IF(C236=4,SUM(BY236+BY237+BY238+CA236+CA237+CA238)*Percapita/30*FU$4+(BZ236+BZ237+BZ238+CB236+CB237+CB238)*Cadeirante/30*FU$4,IF(C236=3,IF(BY239+CA239=10,Fixo/30*FU$4+(BY236+BY237+BY238+CA236+CA237+CA238)*Percapita/30*FU$4+(BZ239+CB239)*Cadeirante/30*FU$4,IF(BY239+CA239&lt;=9,(BY239+CA239)*Crechee/30*FU$4)+(BZ239+CB239)*Cadeirante/30*FU$4+(BY236+BY237+BY238+CA236+CA237+CA238)*Percapita/30*FU$4)+IF(BY239+CA239&gt;=11,Fixo/30*FU$4+(BY239+CA239-10)*Crechee/30*FU$4,0),IF(C236=2,IF(BZ236+BZ237+BZ238+BZ239+CB236+CB237+CB238+CB239=1,Cadeirante/30*FU$4,IF(BZ236+BZ237+BZ238+BZ239+CB236+CB237+CB238+CB239=2,Fixo/30*FU$4,IF(BZ236+BZ237+BZ238+BZ239+CB236+CB237+CB238+CB239&gt;2,Fixo/30*FU$4+(BZ236+BZ237+BZ238+BZ239+CB236+CB237+CB238+CB239-2)*Cadeirante/30*FU$4)))+(BY236+BY237+BY238+CA236+CA237+CA238)*Percapita/30*FU$4+(BY239+CA239)*Crechee/30*FU$4,IF(C236=1,IF(BY236+BY237+BY238+BZ236+BZ237+BZ238+CA236+CA237+CA238+CB236+CB237+CB238&lt;=15,(BY236+BY237+BY238+CA236+CA237+CA238)*Percapita/30*FU$4,IF(BY236+BY237+BY238+BZ236+BZ237+BZ238+CA236+CA237+CA238+CB236+CB237+CB238&gt;=16,Fixo/30*FU$4+(BY236+BY237+BY238+BZ236+BZ237+BZ238+CA236+CA237+CA238+CB236+CB237-16)*Percapita/30*FU$4))))))</f>
        <v>0</v>
      </c>
      <c r="FV236" s="177">
        <f>IF(C236=4,SUM(CC236+CC237+CC238+CE236+CE237+CE238)*Percapita/30*FV$4+(CD236+CD237+CD238+CF236+CF237+CF238)*Cadeirante/30*FV$4,IF(C236=3,IF(CC239+CE239=10,Fixo/30*FV$4+(CC236+CC237+CC238+CE236+CE237+CE238)*Percapita/30*FV$4+(CD239+CF239)*Cadeirante/30*FV$4,IF(CC239+CE239&lt;=9,(CC239+CE239)*Crechee/30*FV$4)+(CD239+CF239)*Cadeirante/30*FV$4+(CC236+CC237+CC238+CE236+CE237+CE238)*Percapita/30*FV$4)+IF(CC239+CE239&gt;=11,Fixo/30*FV$4+(CC239+CE239-10)*Crechee/30*FV$4,0),IF(C236=2,IF(CD236+CD237+CD238+CD239+CF236+CF237+CF238+CF239=1,Cadeirante/30*FV$4,IF(CD236+CD237+CD238+CD239+CF236+CF237+CF238+CF239=2,Fixo/30*FV$4,IF(CD236+CD237+CD238+CD239+CF236+CF237+CF238+CF239&gt;2,Fixo/30*FV$4+(CD236+CD237+CD238+CD239+CF236+CF237+CF238+CF239-2)*Cadeirante/30*FV$4)))+(CC236+CC237+CC238+CE236+CE237+CE238)*Percapita/30*FV$4+(CC239+CE239)*Crechee/30*FV$4,IF(C236=1,IF(CC236+CC237+CC238+CD236+CD237+CD238+CE236+CE237+CE238+CF236+CF237+CF238&lt;=15,(CC236+CC237+CC238+CE236+CE237+CE238)*Percapita/30*FV$4,IF(CC236+CC237+CC238+CD236+CD237+CD238+CE236+CE237+CE238+CF236+CF237+CF238&gt;=16,Fixo/30*FV$4+(CC236+CC237+CC238+CD236+CD237+CD238+CE236+CE237+CE238+CF236+CF237-16)*Percapita/30*FV$4))))))</f>
        <v>0</v>
      </c>
      <c r="FW236" s="177">
        <f>IF(C236=4,SUM(CG236+CG237+CG238+CI236+CI237+CI238)*Percapita/30*FW$4+(CH236+CH237+CH238+CJ236+CJ237+CJ238)*Cadeirante/30*FW$4,IF(C236=3,IF(CG239+CI239=10,Fixo/30*FW$4+(CG236+CG237+CG238+CI236+CI237+CI238)*Percapita/30*FW$4+(CH239+CJ239)*Cadeirante/30*FW$4,IF(CG239+CI239&lt;=9,(CG239+CI239)*Crechee/30*FW$4)+(CH239+CJ239)*Cadeirante/30*FW$4+(CG236+CG237+CG238+CI236+CI237+CI238)*Percapita/30*FW$4)+IF(CG239+CI239&gt;=11,Fixo/30*FW$4+(CG239+CI239-10)*Crechee/30*FW$4,0),IF(C236=2,IF(CH236+CH237+CH238+CH239+CJ236+CJ237+CJ238+CJ239=1,Cadeirante/30*FW$4,IF(CH236+CH237+CH238+CH239+CJ236+CJ237+CJ238+CJ239=2,Fixo/30*FW$4,IF(CH236+CH237+CH238+CH239+CJ236+CJ237+CJ238+CJ239&gt;2,Fixo/30*FW$4+(CH236+CH237+CH238+CH239+CJ236+CJ237+CJ238+CJ239-2)*Cadeirante/30*FW$4)))+(CG236+CG237+CG238+CI236+CI237+CI238)*Percapita/30*FW$4+(CG239+CI239)*Crechee/30*FW$4,IF(C236=1,IF(CG236+CG237+CG238+CH236+CH237+CH238+CI236+CI237+CI238+CJ236+CJ237+CJ238&lt;=15,(CG236+CG237+CG238+CI236+CI237+CI238)*Percapita/30*FW$4,IF(CG236+CG237+CG238+CH236+CH237+CH238+CI236+CI237+CI238+CJ236+CJ237+CJ238&gt;=16,Fixo/30*FW$4+(CG236+CG237+CG238+CH236+CH237+CH238+CI236+CI237+CI238+CJ236+CJ237-16)*Percapita/30*FW$4))))))</f>
        <v>0</v>
      </c>
      <c r="FX236" s="177">
        <f>IF(C236=4,SUM(CK236+CK237+CK238+CM236+CM237+CM238)*Percapita/30*FX$4+(CL236+CL237+CL238+CN236+CN237+CN238)*Cadeirante/30*FX$4,IF(C236=3,IF(CK239+CM239=10,Fixo/30*FX$4+(CK236+CK237+CK238+CM236+CM237+CM238)*Percapita/30*FX$4+(CL239+CN239)*Cadeirante/30*FX$4,IF(CK239+CM239&lt;=9,(CK239+CM239)*Crechee/30*FX$4)+(CL239+CN239)*Cadeirante/30*FX$4+(CK236+CK237+CK238+CM236+CM237+CM238)*Percapita/30*FX$4)+IF(CK239+CM239&gt;=11,Fixo/30*FX$4+(CK239+CM239-10)*Crechee/30*FX$4,0),IF(C236=2,IF(CL236+CL237+CL238+CL239+CN236+CN237+CN238+CN239=1,Cadeirante/30*FX$4,IF(CL236+CL237+CL238+CL239+CN236+CN237+CN238+CN239=2,Fixo/30*FX$4,IF(CL236+CL237+CL238+CL239+CN236+CN237+CN238+CN239&gt;2,Fixo/30*FX$4+(CL236+CL237+CL238+CL239+CN236+CN237+CN238+CN239-2)*Cadeirante/30*FX$4)))+(CK236+CK237+CK238+CM236+CM237+CM238)*Percapita/30*FX$4+(CK239+CM239)*Crechee/30*FX$4,IF(C236=1,IF(CK236+CK237+CK238+CL236+CL237+CL238+CM236+CM237+CM238+CN236+CN237+CN238&lt;=15,(CK236+CK237+CK238+CM236+CM237+CM238)*Percapita/30*FX$4,IF(CK236+CK237+CK238+CL236+CL237+CL238+CM236+CM237+CM238+CN236+CN237+CN238&gt;=16,Fixo/30*FX$4+(CK236+CK237+CK238+CL236+CL237+CL238+CM236+CM237+CM238+CN236+CN237-16)*Percapita/30*FX$4))))))</f>
        <v>0</v>
      </c>
      <c r="FY236" s="177">
        <f>IF(C236=4,SUM(CO236+CO237+CO238+CQ236+CQ237+CQ238)*Percapita/30*FY$4+(CP236+CP237+CP238+CR236+CR237+CR238)*Cadeirante/30*FY$4,IF(C236=3,IF(CO239+CQ239=10,Fixo/30*FY$4+(CO236+CO237+CO238+CQ236+CQ237+CQ238)*Percapita/30*FY$4+(CP239+CR239)*Cadeirante/30*FY$4,IF(CO239+CQ239&lt;=9,(CO239+CQ239)*Crechee/30*FY$4)+(CP239+CR239)*Cadeirante/30*FY$4+(CO236+CO237+CO238+CQ236+CQ237+CQ238)*Percapita/30*FY$4)+IF(CO239+CQ239&gt;=11,Fixo/30*FY$4+(CO239+CQ239-10)*Crechee/30*FY$4,0),IF(C236=2,IF(CP236+CP237+CP238+CP239+CR236+CR237+CR238+CR239=1,Cadeirante/30*FY$4,IF(CP236+CP237+CP238+CP239+CR236+CR237+CR238+CR239=2,Fixo/30*FY$4,IF(CP236+CP237+CP238+CP239+CR236+CR237+CR238+CR239&gt;2,Fixo/30*FY$4+(CP236+CP237+CP238+CP239+CR236+CR237+CR238+CR239-2)*Cadeirante/30*FY$4)))+(CO236+CO237+CO238+CQ236+CQ237+CQ238)*Percapita/30*FY$4+(CO239+CQ239)*Crechee/30*FY$4,IF(C236=1,IF(CO236+CO237+CO238+CP236+CP237+CP238+CQ236+CQ237+CQ238+CR236+CR237+CR238&lt;=15,(CO236+CO237+CO238+CQ236+CQ237+CQ238)*Percapita/30*FY$4,IF(CO236+CO237+CO238+CP236+CP237+CP238+CQ236+CQ237+CQ238+CR236+CR237+CR238&gt;=16,Fixo/30*FY$4+(CO236+CO237+CO238+CP236+CP237+CP238+CQ236+CQ237+CQ238+CR236+CR237-16)*Percapita/30*FY$4))))))</f>
        <v>0</v>
      </c>
      <c r="FZ236" s="177">
        <f>IF(C236=4,SUM(CS236+CS237+CS238+CU236+CU237+CU238)*Percapita/30*FZ$4+(CT236+CT237+CT238+CV236+CV237+CV238)*Cadeirante/30*FZ$4,IF(C236=3,IF(CS239+CU239=10,Fixo/30*FZ$4+(CS236+CS237+CS238+CU236+CU237+CU238)*Percapita/30*FZ$4+(CT239+CV239)*Cadeirante/30*FZ$4,IF(CS239+CU239&lt;=9,(CS239+CU239)*Crechee/30*FZ$4)+(CT239+CV239)*Cadeirante/30*FZ$4+(CS236+CS237+CS238+CU236+CU237+CU238)*Percapita/30*FZ$4)+IF(CS239+CU239&gt;=11,Fixo/30*FZ$4+(CS239+CU239-10)*Crechee/30*FZ$4,0),IF(C236=2,IF(CT236+CT237+CT238+CT239+CV236+CV237+CV238+CV239=1,Cadeirante/30*FZ$4,IF(CT236+CT237+CT238+CT239+CV236+CV237+CV238+CV239=2,Fixo/30*FZ$4,IF(CT236+CT237+CT238+CT239+CV236+CV237+CV238+CV239&gt;2,Fixo/30*FZ$4+(CT236+CT237+CT238+CT239+CV236+CV237+CV238+CV239-2)*Cadeirante/30*FZ$4)))+(CS236+CS237+CS238+CU236+CU237+CU238)*Percapita/30*FZ$4+(CS239+CU239)*Crechee/30*FZ$4,IF(C236=1,IF(CS236+CS237+CS238+CT236+CT237+CT238+CU236+CU237+CU238+CV236+CV237+CV238&lt;=15,(CS236+CS237+CS238+CU236+CU237+CU238)*Percapita/30*FZ$4,IF(CS236+CS237+CS238+CT236+CT237+CT238+CU236+CU237+CU238+CV236+CV237+CV238&gt;=16,Fixo/30*FZ$4+(CS236+CS237+CS238+CT236+CT237+CT238+CU236+CU237+CU238+CV236+CV237-16)*Percapita/30*FZ$4))))))</f>
        <v>0</v>
      </c>
      <c r="GA236" s="177">
        <f>IF(C236=4,SUM(CW236+CW237+CW238+CY236+CY237+CY238)*Percapita/30*GA$4+(CX236+CX237+CX238+CZ236+CZ237+CZ238)*Cadeirante/30*GA$4,IF(C236=3,IF(CW239+CY239=10,Fixo/30*GA$4+(CW236+CW237+CW238+CY236+CY237+CY238)*Percapita/30*GA$4+(CX239+CZ239)*Cadeirante/30*GA$4,IF(CW239+CY239&lt;=9,(CW239+CY239)*Crechee/30*GA$4)+(CX239+CZ239)*Cadeirante/30*GA$4+(CW236+CW237+CW238+CY236+CY237+CY238)*Percapita/30*GA$4)+IF(CW239+CY239&gt;=11,Fixo/30*GA$4+(CW239+CY239-10)*Crechee/30*GA$4,0),IF(C236=2,IF(CX236+CX237+CX238+CX239+CZ236+CZ237+CZ238+CZ239=1,Cadeirante/30*GA$4,IF(CX236+CX237+CX238+CX239+CZ236+CZ237+CZ238+CZ239=2,Fixo/30*GA$4,IF(CX236+CX237+CX238+CX239+CZ236+CZ237+CZ238+CZ239&gt;2,Fixo/30*GA$4+(CX236+CX237+CX238+CX239+CZ236+CZ237+CZ238+CZ239-2)*Cadeirante/30*GA$4)))+(CW236+CW237+CW238+CY236+CY237+CY238)*Percapita/30*GA$4+(CW239+CY239)*Crechee/30*GA$4,IF(C236=1,IF(CW236+CW237+CW238+CX236+CX237+CX238+CY236+CY237+CY238+CZ236+CZ237+CZ238&lt;=15,(CW236+CW237+CW238+CY236+CY237+CY238)*Percapita/30*GA$4,IF(CW236+CW237+CW238+CX236+CX237+CX238+CY236+CY237+CY238+CZ236+CZ237+CZ238&gt;=16,Fixo/30*GA$4+(CW236+CW237+CW238+CX236+CX237+CX238+CY236+CY237+CY238+CZ236+CZ237-16)*Percapita/30*GA$4))))))</f>
        <v>0</v>
      </c>
      <c r="GB236" s="177">
        <f>IF(C236=4,SUM(DA236+DA237+DA238+DC236+DC237+DC238)*Percapita/30*GB$4+(DB236+DB237+DB238+DD236+DD237+DD238)*Cadeirante/30*GB$4,IF(C236=3,IF(DA239+DC239=10,Fixo/30*GB$4+(DA236+DA237+DA238+DC236+DC237+DC238)*Percapita/30*GB$4+(DB239+DD239)*Cadeirante/30*GB$4,IF(DA239+DC239&lt;=9,(DA239+DC239)*Crechee/30*GB$4)+(DB239+DD239)*Cadeirante/30*GB$4+(DA236+DA237+DA238+DC236+DC237+DC238)*Percapita/30*GB$4)+IF(DA239+DC239&gt;=11,Fixo/30*GB$4+(DA239+DC239-10)*Crechee/30*GB$4,0),IF(C236=2,IF(DB236+DB237+DB238+DB239+DD236+DD237+DD238+DD239=1,Cadeirante/30*GB$4,IF(DB236+DB237+DB238+DB239+DD236+DD237+DD238+DD239=2,Fixo/30*GB$4,IF(DB236+DB237+DB238+DB239+DD236+DD237+DD238+DD239&gt;2,Fixo/30*GB$4+(DB236+DB237+DB238+DB239+DD236+DD237+DD238+DD239-2)*Cadeirante/30*GB$4)))+(DA236+DA237+DA238+DC236+DC237+DC238)*Percapita/30*GB$4+(DA239+DC239)*Crechee/30*GB$4,IF(C236=1,IF(DA236+DA237+DA238+DB236+DB237+DB238+DC236+DC237+DC238+DD236+DD237+DD238&lt;=15,(DA236+DA237+DA238+DC236+DC237+DC238)*Percapita/30*GB$4,IF(DA236+DA237+DA238+DB236+DB237+DB238+DC236+DC237+DC238+DD236+DD237+DD238&gt;=16,Fixo/30*GB$4+(DA236+DA237+DA238+DB236+DB237+DB238+DC236+DC237+DC238+DD236+DD237-16)*Percapita/30*GB$4))))))</f>
        <v>0</v>
      </c>
      <c r="GC236" s="177">
        <f>IF(C236=4,SUM(DE236+DE237+DE238+DG236+DG237+DG238)*Percapita/30*GC$4+(DF236+DF237+DF238+DH236+DH237+DH238)*Cadeirante/30*GC$4,IF(C236=3,IF(DE239+DG239=10,Fixo/30*GC$4+(DE236+DE237+DE238+DG236+DG237+DG238)*Percapita/30*GC$4+(DF239+DH239)*Cadeirante/30*GC$4,IF(DE239+DG239&lt;=9,(DE239+DG239)*Crechee/30*GC$4)+(DF239+DH239)*Cadeirante/30*GC$4+(DE236+DE237+DE238+DG236+DG237+DG238)*Percapita/30*GC$4)+IF(DE239+DG239&gt;=11,Fixo/30*GC$4+(DE239+DG239-10)*Crechee/30*GC$4,0),IF(C236=2,IF(DF236+DF237+DF238+DF239+DH236+DH237+DH238+DH239=1,Cadeirante/30*GC$4,IF(DF236+DF237+DF238+DF239+DH236+DH237+DH238+DH239=2,Fixo/30*GC$4,IF(DF236+DF237+DF238+DF239+DH236+DH237+DH238+DH239&gt;2,Fixo/30*GC$4+(DF236+DF237+DF238+DF239+DH236+DH237+DH238+DH239-2)*Cadeirante/30*GC$4)))+(DE236+DE237+DE238+DG236+DG237+DG238)*Percapita/30*GC$4+(DE239+DG239)*Crechee/30*GC$4,IF(C236=1,IF(DE236+DE237+DE238+DF236+DF237+DF238+DG236+DG237+DG238+DH236+DH237+DH238&lt;=15,(DE236+DE237+DE238+DG236+DG237+DG238)*Percapita/30*GC$4,IF(DE236+DE237+DE238+DF236+DF237+DF238+DG236+DG237+DG238+DH236+DH237+DH238&gt;=16,Fixo/30*GC$4+(DE236+DE237+DE238+DF236+DF237+DF238+DG236+DG237+DG238+DH236+DH237-16)*Percapita/30*GC$4))))))</f>
        <v>0</v>
      </c>
      <c r="GD236" s="177">
        <f>IF(C236=4,SUM(DI236+DI237+DI238+DK236+DK237+DK238)*Percapita/30*GD$4+(DJ236+DJ237+DJ238+DL236+DL237+DL238)*Cadeirante/30*GD$4,IF(C236=3,IF(DI239+DK239=10,Fixo/30*GD$4+(DI236+DI237+DI238+DK236+DK237+DK238)*Percapita/30*GD$4+(DJ239+DL239)*Cadeirante/30*GD$4,IF(DI239+DK239&lt;=9,(DI239+DK239)*Crechee/30*GD$4)+(DJ239+DL239)*Cadeirante/30*GD$4+(DI236+DI237+DI238+DK236+DK237+DK238)*Percapita/30*GD$4)+IF(DI239+DK239&gt;=11,Fixo/30*GD$4+(DI239+DK239-10)*Crechee/30*GD$4,0),IF(C236=2,IF(DJ236+DJ237+DJ238+DJ239+DL236+DL237+DL238+DL239=1,Cadeirante/30*GD$4,IF(DJ236+DJ237+DJ238+DJ239+DL236+DL237+DL238+DL239=2,Fixo/30*GD$4,IF(DJ236+DJ237+DJ238+DJ239+DL236+DL237+DL238+DL239&gt;2,Fixo/30*GD$4+(DJ236+DJ237+DJ238+DJ239+DL236+DL237+DL238+DL239-2)*Cadeirante/30*GD$4)))+(DI236+DI237+DI238+DK236+DK237+DK238)*Percapita/30*GD$4+(DI239+DK239)*Crechee/30*GD$4,IF(C236=1,IF(DI236+DI237+DI238+DJ236+DJ237+DJ238+DK236+DK237+DK238+DL236+DL237+DL238&lt;=15,(DI236+DI237+DI238+DK236+DK237+DK238)*Percapita/30*GD$4,IF(DI236+DI237+DI238+DJ236+DJ237+DJ238+DK236+DK237+DK238+DL236+DL237+DL238&gt;=16,Fixo/30*GD$4+(DI236+DI237+DI238+DJ236+DJ237+DJ238+DK236+DK237+DK238+DL236+DL237-16)*Percapita/30*GD$4))))))</f>
        <v>0</v>
      </c>
      <c r="GE236" s="177">
        <f>IF(C236=4,SUM(DM236+DM237+DM238+DO236+DO237+DO238)*Percapita/30*GE$4+(DN236+DN237+DN238+DP236+DP237+DP238)*Cadeirante/30*GE$4,IF(C236=3,IF(DM239+DO239=10,Fixo/30*GE$4+(DM236+DM237+DM238+DO236+DO237+DO238)*Percapita/30*GE$4+(DN239+DP239)*Cadeirante/30*GE$4,IF(DM239+DO239&lt;=9,(DM239+DO239)*Crechee/30*GE$4)+(DN239+DP239)*Cadeirante/30*GE$4+(DM236+DM237+DM238+DO236+DO237+DO238)*Percapita/30*GE$4)+IF(DM239+DO239&gt;=11,Fixo/30*GE$4+(DM239+DO239-10)*Crechee/30*GE$4,0),IF(C236=2,IF(DN236+DN237+DN238+DN239+DP236+DP237+DP238+DP239=1,Cadeirante/30*GE$4,IF(DN236+DN237+DN238+DN239+DP236+DP237+DP238+DP239=2,Fixo/30*GE$4,IF(DN236+DN237+DN238+DN239+DP236+DP237+DP238+DP239&gt;2,Fixo/30*GE$4+(DN236+DN237+DN238+DN239+DP236+DP237+DP238+DP239-2)*Cadeirante/30*GE$4)))+(DM236+DM237+DM238+DO236+DO237+DO238)*Percapita/30*GE$4+(DM239+DO239)*Crechee/30*GE$4,IF(C236=1,IF(DM236+DM237+DM238+DN236+DN237+DN238+DO236+DO237+DO238+DP236+DP237+DP238&lt;=15,(DM236+DM237+DM238+DO236+DO237+DO238)*Percapita/30*GE$4,IF(DM236+DM237+DM238+DN236+DN237+DN238+DO236+DO237+DO238+DP236+DP237+DP238&gt;=16,Fixo/30*GE$4+(DM236+DM237+DM238+DN236+DN237+DN238+DO236+DO237+DO238+DP236+DP237-16)*Percapita/30*GE$4))))))</f>
        <v>0</v>
      </c>
      <c r="GF236" s="177">
        <f>IF(C236=4,SUM(DQ236+DQ237+DQ238+DS236+DS237+DS238)*Percapita/30*GF$4+(DR236+DR237+DR238+DT236+DT237+DT238)*Cadeirante/30*GF$4,IF(C236=3,IF(DQ239+DS239=10,Fixo/30*GF$4+(DQ236+DQ237+DQ238+DS236+DS237+DS238)*Percapita/30*GF$4+(DR239+DT239)*Cadeirante/30*GF$4,IF(DQ239+DS239&lt;=9,(DQ239+DS239)*Crechee/30*GF$4)+(DR239+DT239)*Cadeirante/30*GF$4+(DQ236+DQ237+DQ238+DS236+DS237+DS238)*Percapita/30*GF$4)+IF(DQ239+DS239&gt;=11,Fixo/30*GF$4+(DQ239+DS239-10)*Crechee/30*GF$4,0),IF(C236=2,IF(DR236+DR237+DR238+DR239+DT236+DT237+DT238+DT239=1,Cadeirante/30*GF$4,IF(DR236+DR237+DR238+DR239+DT236+DT237+DT238+DT239=2,Fixo/30*GF$4,IF(DR236+DR237+DR238+DR239+DT236+DT237+DT238+DT239&gt;2,Fixo/30*GF$4+(DR236+DR237+DR238+DR239+DT236+DT237+DT238+DT239-2)*Cadeirante/30*GF$4)))+(DQ236+DQ237+DQ238+DS236+DS237+DS238)*Percapita/30*GF$4+(DQ239+DS239)*Crechee/30*GF$4,IF(C236=1,IF(DQ236+DQ237+DQ238+DR236+DR237+DR238+DS236+DS237+DS238+DT236+DT237+DT238&lt;=15,(DQ236+DQ237+DQ238+DS236+DS237+DS238)*Percapita/30*GF$4,IF(DQ236+DQ237+DQ238+DR236+DR237+DR238+DS236+DS237+DS238+DT236+DT237+DT238&gt;=16,Fixo/30*GF$4+(DQ236+DQ237+DQ238+DR236+DR237+DR238+DS236+DS237+DS238+DT236+DT237-16)*Percapita/30*GF$4))))))</f>
        <v>0</v>
      </c>
      <c r="GG236" s="177">
        <f>IF(C236=4,SUM(DU236+DU237+DU238+DW236+DW237+DW238)*Percapita/30*GG$4+(DV236+DV237+DV238+DX236+DX237+DX238)*Cadeirante/30*GG$4,IF(C236=3,IF(DU239+DW239=10,Fixo/30*GG$4+(DU236+DU237+DU238+DW236+DW237+DW238)*Percapita/30*GG$4+(DV239+DX239)*Cadeirante/30*GG$4,IF(DU239+DW239&lt;=9,(DU239+DW239)*Crechee/30*GG$4)+(DV239+DX239)*Cadeirante/30*GG$4+(DU236+DU237+DU238+DW236+DW237+DW238)*Percapita/30*GG$4)+IF(DU239+DW239&gt;=11,Fixo/30*GG$4+(DU239+DW239-10)*Crechee/30*GG$4,0),IF(C236=2,IF(DV236+DV237+DV238+DV239+DX236+DX237+DX238+DX239=1,Cadeirante/30*GG$4,IF(DV236+DV237+DV238+DV239+DX236+DX237+DX238+DX239=2,Fixo/30*GG$4,IF(DV236+DV237+DV238+DV239+DX236+DX237+DX238+DX239&gt;2,Fixo/30*GG$4+(DV236+DV237+DV238+DV239+DX236+DX237+DX238+DX239-2)*Cadeirante/30*GG$4)))+(DU236+DU237+DU238+DW236+DW237+DW238)*Percapita/30*GG$4+(DU239+DW239)*Crechee/30*GG$4,IF(C236=1,IF(DU236+DU237+DU238+DV236+DV237+DV238+DW236+DW237+DW238+DX236+DX237+DX238&lt;=15,(DU236+DU237+DU238+DW236+DW237+DW238)*Percapita/30*GG$4,IF(DU236+DU237+DU238+DV236+DV237+DV238+DW236+DW237+DW238+DX236+DX237+DX238&gt;=16,Fixo/30*GG$4+(DU236+DU237+DU238+DV236+DV237+DV238+DW236+DW237+DW238+DX236+DX237-16)*Percapita/30*GG$4))))))</f>
        <v>0</v>
      </c>
      <c r="GH236" s="177">
        <f>IF(C236=4,SUM(DY236+DY237+DY238+EA236+EA237+EA238)*Percapita/30*GH$4+(DZ236+DZ237+DZ238+EB236+EB237+EB238)*Cadeirante/30*GH$4,IF(C236=3,IF(DY239+EA239=10,Fixo/30*GH$4+(DY236+DY237+DY238+EA236+EA237+EA238)*Percapita/30*GH$4+(DZ239+EB239)*Cadeirante/30*GH$4,IF(DY239+EA239&lt;=9,(DY239+EA239)*Crechee/30*GH$4)+(DZ239+EB239)*Cadeirante/30*GH$4+(DY236+DY237+DY238+EA236+EA237+EA238)*Percapita/30*GH$4)+IF(DY239+EA239&gt;=11,Fixo/30*GH$4+(DY239+EA239-10)*Crechee/30*GH$4,0),IF(C236=2,IF(DZ236+DZ237+DZ238+DZ239+EB236+EB237+EB238+EB239=1,Cadeirante/30*GH$4,IF(DZ236+DZ237+DZ238+DZ239+EB236+EB237+EB238+EB239=2,Fixo/30*GH$4,IF(DZ236+DZ237+DZ238+DZ239+EB236+EB237+EB238+EB239&gt;2,Fixo/30*GH$4+(DZ236+DZ237+DZ238+DZ239+EB236+EB237+EB238+EB239-2)*Cadeirante/30*GH$4)))+(DY236+DY237+DY238+EA236+EA237+EA238)*Percapita/30*GH$4+(DY239+EA239)*Crechee/30*GH$4,IF(C236=1,IF(DY236+DY237+DY238+DZ236+DZ237+DZ238+EA236+EA237+EA238+EB236+EB237+EB238&lt;=15,(DY236+DY237+DY238+EA236+EA237+EA238)*Percapita/30*GH$4,IF(DY236+DY237+DY238+DZ236+DZ237+DZ238+EA236+EA237+EA238+EB236+EB237+EB238&gt;=16,Fixo/30*GH$4+(DY236+DY237+DY238+DZ236+DZ237+DZ238+EA236+EA237+EA238+EB236+EB237-16)*Percapita/30*GH$4))))))</f>
        <v>0</v>
      </c>
      <c r="GI236" s="177">
        <f>IF(C236=4,SUM(EC236+EC237+EC238+EE236+EE237+EE238)*Percapita/30*GI$4+(ED236+ED237+ED238+EF236+EF237+EF238)*Cadeirante/30*GI$4,IF(C236=3,IF(EC239+EE239=10,Fixo/30*GI$4+(EC236+EC237+EC238+EE236+EE237+EE238)*Percapita/30*GI$4+(ED239+EF239)*Cadeirante/30*GI$4,IF(EC239+EE239&lt;=9,(EC239+EE239)*Crechee/30*GI$4)+(ED239+EF239)*Cadeirante/30*GI$4+(EC236+EC237+EC238+EE236+EE237+EE238)*Percapita/30*GI$4)+IF(EC239+EE239&gt;=11,Fixo/30*GI$4+(EC239+EE239-10)*Crechee/30*GI$4,0),IF(C236=2,IF(ED236+ED237+ED238+ED239+EF236+EF237+EF238+EF239=1,Cadeirante/30*GI$4,IF(ED236+ED237+ED238+ED239+EF236+EF237+EF238+EF239=2,Fixo/30*GI$4,IF(ED236+ED237+ED238+ED239+EF236+EF237+EF238+EF239&gt;2,Fixo/30*GI$4+(ED236+ED237+ED238+ED239+EF236+EF237+EF238+EF239-2)*Cadeirante/30*GI$4)))+(EC236+EC237+EC238+EE236+EE237+EE238)*Percapita/30*GI$4+(EC239+EE239)*Crechee/30*GI$4,IF(C236=1,IF(EC236+EC237+EC238+ED236+ED237+ED238+EE236+EE237+EE238+EF236+EF237+EF238&lt;=15,(EC236+EC237+EC238+EE236+EE237+EE238)*Percapita/30*GI$4,IF(EC236+EC237+EC238+ED236+ED237+ED238+EE236+EE237+EE238+EF236+EF237+EF238&gt;=16,Fixo/30*GI$4+(EC236+EC237+EC238+ED236+ED237+ED238+EE236+EE237+EE238+EF236+EF237-16)*Percapita/30*GI$4))))))</f>
        <v>0</v>
      </c>
      <c r="GJ236" s="177">
        <f>IF(C236=4,SUM(EG236+EG237+EG238+EI236+EI237+EI238)*Percapita/30*GJ$4+(EH236+EH237+EH238+EJ236+EJ237+EJ238)*Cadeirante/30*GJ$4,IF(C236=3,IF(EG239+EI239=10,Fixo/30*GJ$4+(EG236+EG237+EG238+EI236+EI237+EI238)*Percapita/30*GJ$4+(EH239+EJ239)*Cadeirante/30*GJ$4,IF(EG239+EI239&lt;=9,(EG239+EI239)*Crechee/30*GJ$4)+(EH239+EJ239)*Cadeirante/30*GJ$4+(EG236+EG237+EG238+EI236+EI237+EI238)*Percapita/30*GJ$4)+IF(EG239+EI239&gt;=11,Fixo/30*GJ$4+(EG239+EI239-10)*Crechee/30*GJ$4,0),IF(C236=2,IF(EH236+EH237+EH238+EH239+EJ236+EJ237+EJ238+EJ239=1,Cadeirante/30*GJ$4,IF(EH236+EH237+EH238+EH239+EJ236+EJ237+EJ238+EJ239=2,Fixo/30*GJ$4,IF(EH236+EH237+EH238+EH239+EJ236+EJ237+EJ238+EJ239&gt;2,Fixo/30*GJ$4+(EH236+EH237+EH238+EH239+EJ236+EJ237+EJ238+EJ239-2)*Cadeirante/30*GJ$4)))+(EG236+EG237+EG238+EI236+EI237+EI238)*Percapita/30*GJ$4+(EG239+EI239)*Crechee/30*GJ$4,IF(C236=1,IF(EG236+EG237+EG238+EH236+EH237+EH238+EI236+EI237+EI238+EJ236+EJ237+EJ238&lt;=15,(EG236+EG237+EG238+EI236+EI237+EI238)*Percapita/30*GJ$4,IF(EG236+EG237+EG238+EH236+EH237+EH238+EI236+EI237+EI238+EJ236+EJ237+EJ238&gt;=16,Fixo/30*GJ$4+(EG236+EG237+EG238+EH236+EH237+EH238+EI236+EI237+EI238+EJ236+EJ237-16)*Percapita/30*GJ$4))))))</f>
        <v>0</v>
      </c>
      <c r="GK236" s="178"/>
      <c r="GL236" s="103">
        <f t="shared" si="248"/>
        <v>0</v>
      </c>
      <c r="GM236" s="124"/>
      <c r="GN236" s="104">
        <f>SUMIF(V236:V239,"&lt;0")*Cadeirante/30*GN$4+SUMIF(X236:X239,"&lt;0")*Cadeirante/30*GN$4</f>
        <v>0</v>
      </c>
      <c r="GO236" s="104">
        <f>SUMIF(Z236:Z239,"&lt;0")*Cadeirante/30*GO$4+SUMIF(AB236:AB239,"&lt;0")*Cadeirante/30*GO$4</f>
        <v>0</v>
      </c>
      <c r="GP236" s="104">
        <f>SUMIF(AD236:AD239,"&lt;0")*Cadeirante/30*GP$4+SUMIF(AF236:AF239,"&lt;0")*Cadeirante/30*GP$4</f>
        <v>0</v>
      </c>
      <c r="GQ236" s="104">
        <f>SUMIF(AH236:AH239,"&lt;0")*Cadeirante/30*GQ$4+SUMIF(AJ236:AJ239,"&lt;0")*Cadeirante/30*GQ$4</f>
        <v>0</v>
      </c>
      <c r="GR236" s="104">
        <f>SUMIF(AL236:AL239,"&lt;0")*Cadeirante/30*GR$4+SUMIF(AN236:AN239,"&lt;0")*Cadeirante/30*GR$4</f>
        <v>0</v>
      </c>
      <c r="GS236" s="104">
        <f>SUMIF(AP236:AP239,"&lt;0")*Cadeirante/30*GS$4+SUMIF(AR236:AR239,"&lt;0")*Cadeirante/30*GS$4</f>
        <v>0</v>
      </c>
      <c r="GT236" s="104">
        <f>SUMIF(AT236:AT239,"&lt;0")*Cadeirante/30*GT$4+SUMIF(AV236:AV239,"&lt;0")*Cadeirante/30*GT$4</f>
        <v>0</v>
      </c>
      <c r="GU236" s="104">
        <f>SUMIF(AX236:AX239,"&lt;0")*Cadeirante/30*GU$4+SUMIF(AZ236:AZ239,"&lt;0")*Cadeirante/30*GU$4</f>
        <v>0</v>
      </c>
      <c r="GV236" s="104">
        <f>SUMIF(BB236:BB239,"&lt;0")*Cadeirante/30*GV$4+SUMIF(BD236:BD239,"&lt;0")*Cadeirante/30*GV$4</f>
        <v>0</v>
      </c>
      <c r="GW236" s="104">
        <f>SUMIF(BF236:BF239,"&lt;0")*Cadeirante/30*GW$4+SUMIF(BH236:BH239,"&lt;0")*Cadeirante/30*GW$4</f>
        <v>0</v>
      </c>
      <c r="GX236" s="104">
        <f>SUMIF(BJ236:BJ239,"&lt;0")*Cadeirante/30*GX$4+SUMIF(BL236:BL239,"&lt;0")*Cadeirante/30*GX$4</f>
        <v>0</v>
      </c>
      <c r="GY236" s="104">
        <f>SUMIF(BN236:BN239,"&lt;0")*Cadeirante/30*GY$4+SUMIF(BP236:BP239,"&lt;0")*Cadeirante/30*GY$4</f>
        <v>0</v>
      </c>
      <c r="GZ236" s="104">
        <f>SUMIF(BR236:BR239,"&lt;0")*Cadeirante/30*GZ$4+SUMIF(BT236:BT239,"&lt;0")*Cadeirante/30*GZ$4</f>
        <v>0</v>
      </c>
      <c r="HA236" s="104">
        <f>SUMIF(BV236:BV239,"&lt;0")*Cadeirante/30*HA$4+SUMIF(BX236:BX239,"&lt;0")*Cadeirante/30*HA$4</f>
        <v>0</v>
      </c>
      <c r="HB236" s="104">
        <f>SUMIF(BZ236:BZ239,"&lt;0")*Cadeirante/30*HB$4+SUMIF(CB236:CB239,"&lt;0")*Cadeirante/30*HB$4</f>
        <v>0</v>
      </c>
      <c r="HC236" s="104">
        <f>SUMIF(CD236:CD239,"&lt;0")*Cadeirante/30*HC$4+SUMIF(CF236:CF239,"&lt;0")*Cadeirante/30*HC$4</f>
        <v>0</v>
      </c>
      <c r="HD236" s="104">
        <f>SUMIF(CH236:CH239,"&lt;0")*Cadeirante/30*HD$4+SUMIF(CJ236:CJ239,"&lt;0")*Cadeirante/30*HD$4</f>
        <v>0</v>
      </c>
      <c r="HE236" s="104">
        <f>SUMIF(CL236:CL239,"&lt;0")*Cadeirante/30*HE$4+SUMIF(CN236:CN239,"&lt;0")*Cadeirante/30*HE$4</f>
        <v>0</v>
      </c>
      <c r="HF236" s="104">
        <f>SUMIF(CP236:CP239,"&lt;0")*Cadeirante/30*HF$4+SUMIF(CR236:CR239,"&lt;0")*Cadeirante/30*HF$4</f>
        <v>0</v>
      </c>
      <c r="HG236" s="104">
        <f>SUMIF(CT236:CT239,"&lt;0")*Cadeirante/30*HG$4+SUMIF(CV236:CV239,"&lt;0")*Cadeirante/30*HG$4</f>
        <v>0</v>
      </c>
      <c r="HH236" s="104">
        <f>SUMIF(CX236:CX239,"&lt;0")*Cadeirante/30*HH$4+SUMIF(CZ236:CZ239,"&lt;0")*Cadeirante/30*HH$4</f>
        <v>0</v>
      </c>
      <c r="HI236" s="104">
        <f>SUMIF(DB236:DB239,"&lt;0")*Cadeirante/30*HI$4+SUMIF(DD236:DD239,"&lt;0")*Cadeirante/30*HI$4</f>
        <v>0</v>
      </c>
      <c r="HJ236" s="104">
        <f>SUMIF(DF236:DF239,"&lt;0")*Cadeirante/30*HJ$4+SUMIF(DH236:DH239,"&lt;0")*Cadeirante/30*HJ$4</f>
        <v>0</v>
      </c>
      <c r="HK236" s="104">
        <f>SUMIF(DJ236:DJ239,"&lt;0")*Cadeirante/30*HK$4+SUMIF(DL236:DL239,"&lt;0")*Cadeirante/30*HK$4</f>
        <v>0</v>
      </c>
      <c r="HL236" s="104">
        <f>SUMIF(DN236:DN239,"&lt;0")*Cadeirante/30*HL$4+SUMIF(DP236:DP239,"&lt;0")*Cadeirante/30*HL$4</f>
        <v>0</v>
      </c>
      <c r="HM236" s="104">
        <f>SUMIF(DR236:DR239,"&lt;0")*Cadeirante/30*HM$4+SUMIF(DT236:DT239,"&lt;0")*Cadeirante/30*HM$4</f>
        <v>0</v>
      </c>
      <c r="HN236" s="104">
        <f>SUMIF(DV236:DV239,"&lt;0")*Cadeirante/30*HN$4+SUMIF(DX236:DX239,"&lt;0")*Cadeirante/30*HN$4</f>
        <v>0</v>
      </c>
      <c r="HO236" s="104">
        <f>SUMIF(DZ236:DZ239,"&lt;0")*Cadeirante/30*HO$4+SUMIF(EB236:EB239,"&lt;0")*Cadeirante/30*HO$4</f>
        <v>0</v>
      </c>
      <c r="HP236" s="104">
        <f>SUMIF(ED236:ED239,"&lt;0")*Cadeirante/30*HP$4+SUMIF(EF236:EF239,"&lt;0")*Cadeirante/30*HP$4</f>
        <v>0</v>
      </c>
      <c r="HQ236" s="64"/>
      <c r="HR236" s="64"/>
      <c r="HS236" s="64"/>
      <c r="HT236" s="64"/>
      <c r="HU236" s="64"/>
      <c r="HV236" s="64"/>
      <c r="HW236" s="176">
        <v>17629.309999999998</v>
      </c>
      <c r="HX236" s="64"/>
      <c r="HY236" s="280">
        <f>IF(ISTEXT(EM236), VALUE(EM236), EM236)</f>
        <v>0</v>
      </c>
      <c r="HZ236" s="280">
        <f>IF(ISTEXT(EN236), VALUE(EN236), EN236)</f>
        <v>0</v>
      </c>
      <c r="IA236" s="280">
        <f>IF(ISTEXT(EO236), VALUE(EO236), EO236)</f>
        <v>0</v>
      </c>
      <c r="IB236" s="64" t="b">
        <f>HW236=FE236</f>
        <v>0</v>
      </c>
      <c r="IC236" s="64"/>
    </row>
    <row r="237" spans="1:237" s="106" customFormat="1" ht="22.5" customHeight="1" x14ac:dyDescent="0.25">
      <c r="A237" s="368" t="s">
        <v>3379</v>
      </c>
      <c r="B237" s="369" t="s">
        <v>3380</v>
      </c>
      <c r="C237" s="370" t="s">
        <v>3193</v>
      </c>
      <c r="D237" s="371" t="s">
        <v>3381</v>
      </c>
      <c r="E237" s="371" t="s">
        <v>3382</v>
      </c>
      <c r="F237" s="372" t="s">
        <v>3181</v>
      </c>
      <c r="G237" s="372" t="s">
        <v>3182</v>
      </c>
      <c r="H237" s="373" t="s">
        <v>2853</v>
      </c>
      <c r="I237" s="374" t="s">
        <v>2853</v>
      </c>
      <c r="J237" s="421" t="s">
        <v>3183</v>
      </c>
      <c r="K237" s="421" t="s">
        <v>3185</v>
      </c>
      <c r="L237" s="329">
        <f>CONTINUA!BV237</f>
        <v>0</v>
      </c>
      <c r="M237" s="329">
        <f>CONTINUA!BW237</f>
        <v>0</v>
      </c>
      <c r="N237" s="895"/>
      <c r="O237" s="896" t="s">
        <v>3450</v>
      </c>
      <c r="P237" s="897">
        <v>0</v>
      </c>
      <c r="Q237" s="400"/>
      <c r="R237" s="401"/>
      <c r="S237" s="400"/>
      <c r="T237" s="401"/>
      <c r="U237" s="400"/>
      <c r="V237" s="401"/>
      <c r="W237" s="400"/>
      <c r="X237" s="401"/>
      <c r="Y237" s="400"/>
      <c r="Z237" s="401"/>
      <c r="AA237" s="400"/>
      <c r="AB237" s="401"/>
      <c r="AC237" s="400"/>
      <c r="AD237" s="401"/>
      <c r="AE237" s="400"/>
      <c r="AF237" s="401"/>
      <c r="AG237" s="400"/>
      <c r="AH237" s="401"/>
      <c r="AI237" s="400"/>
      <c r="AJ237" s="401"/>
      <c r="AK237" s="400"/>
      <c r="AL237" s="401"/>
      <c r="AM237" s="400"/>
      <c r="AN237" s="401"/>
      <c r="AO237" s="400"/>
      <c r="AP237" s="401"/>
      <c r="AQ237" s="400"/>
      <c r="AR237" s="401"/>
      <c r="AS237" s="400"/>
      <c r="AT237" s="401"/>
      <c r="AU237" s="400"/>
      <c r="AV237" s="401"/>
      <c r="AW237" s="400"/>
      <c r="AX237" s="401"/>
      <c r="AY237" s="400"/>
      <c r="AZ237" s="401"/>
      <c r="BA237" s="400"/>
      <c r="BB237" s="401"/>
      <c r="BC237" s="400"/>
      <c r="BD237" s="401"/>
      <c r="BE237" s="400"/>
      <c r="BF237" s="401"/>
      <c r="BG237" s="400"/>
      <c r="BH237" s="401"/>
      <c r="BI237" s="400"/>
      <c r="BJ237" s="401"/>
      <c r="BK237" s="400"/>
      <c r="BL237" s="401"/>
      <c r="BM237" s="400"/>
      <c r="BN237" s="401"/>
      <c r="BO237" s="400"/>
      <c r="BP237" s="401"/>
      <c r="BQ237" s="400"/>
      <c r="BR237" s="401"/>
      <c r="BS237" s="400"/>
      <c r="BT237" s="401"/>
      <c r="BU237" s="400"/>
      <c r="BV237" s="401"/>
      <c r="BW237" s="400"/>
      <c r="BX237" s="401"/>
      <c r="BY237" s="400"/>
      <c r="BZ237" s="401"/>
      <c r="CA237" s="400"/>
      <c r="CB237" s="401"/>
      <c r="CC237" s="400"/>
      <c r="CD237" s="401"/>
      <c r="CE237" s="400"/>
      <c r="CF237" s="401"/>
      <c r="CG237" s="400"/>
      <c r="CH237" s="401"/>
      <c r="CI237" s="400"/>
      <c r="CJ237" s="401"/>
      <c r="CK237" s="400"/>
      <c r="CL237" s="401"/>
      <c r="CM237" s="400"/>
      <c r="CN237" s="401"/>
      <c r="CO237" s="400"/>
      <c r="CP237" s="401"/>
      <c r="CQ237" s="400"/>
      <c r="CR237" s="401"/>
      <c r="CS237" s="400"/>
      <c r="CT237" s="401"/>
      <c r="CU237" s="400"/>
      <c r="CV237" s="401"/>
      <c r="CW237" s="400"/>
      <c r="CX237" s="401"/>
      <c r="CY237" s="400"/>
      <c r="CZ237" s="401"/>
      <c r="DA237" s="400"/>
      <c r="DB237" s="401"/>
      <c r="DC237" s="400"/>
      <c r="DD237" s="401"/>
      <c r="DE237" s="400"/>
      <c r="DF237" s="401"/>
      <c r="DG237" s="400"/>
      <c r="DH237" s="401"/>
      <c r="DI237" s="400"/>
      <c r="DJ237" s="401"/>
      <c r="DK237" s="400"/>
      <c r="DL237" s="401"/>
      <c r="DM237" s="400"/>
      <c r="DN237" s="401"/>
      <c r="DO237" s="400"/>
      <c r="DP237" s="401"/>
      <c r="DQ237" s="400"/>
      <c r="DR237" s="401"/>
      <c r="DS237" s="400"/>
      <c r="DT237" s="401"/>
      <c r="DU237" s="400"/>
      <c r="DV237" s="401"/>
      <c r="DW237" s="400"/>
      <c r="DX237" s="401"/>
      <c r="DY237" s="400"/>
      <c r="DZ237" s="401"/>
      <c r="EA237" s="400"/>
      <c r="EB237" s="401"/>
      <c r="EC237" s="400"/>
      <c r="ED237" s="401"/>
      <c r="EE237" s="400"/>
      <c r="EF237" s="401"/>
      <c r="EG237" s="400"/>
      <c r="EH237" s="401"/>
      <c r="EI237" s="400"/>
      <c r="EJ237" s="447"/>
      <c r="EK237" s="511"/>
      <c r="EL237" s="514"/>
      <c r="EM237" s="448"/>
      <c r="EN237" s="344"/>
      <c r="EO237" s="345"/>
      <c r="EP237" s="171">
        <f t="shared" si="241"/>
        <v>0</v>
      </c>
      <c r="EQ237" s="171">
        <f t="shared" si="242"/>
        <v>0</v>
      </c>
      <c r="ER237" s="171">
        <f t="shared" si="243"/>
        <v>0</v>
      </c>
      <c r="ES237" s="171">
        <f t="shared" si="244"/>
        <v>0</v>
      </c>
      <c r="ET237" s="171">
        <f t="shared" si="245"/>
        <v>0</v>
      </c>
      <c r="EU237" s="171">
        <f t="shared" si="246"/>
        <v>0</v>
      </c>
      <c r="EV237" s="172">
        <f t="shared" si="247"/>
        <v>0</v>
      </c>
      <c r="EW237" s="173"/>
      <c r="EX237" s="248">
        <f t="shared" si="279"/>
        <v>0</v>
      </c>
      <c r="EY237" s="174">
        <f>(L237*regular)+(M237*Cadeirantee)</f>
        <v>0</v>
      </c>
      <c r="EZ237" s="249">
        <f>SUMIF(FG237:GJ237,"&gt;0")</f>
        <v>0</v>
      </c>
      <c r="FA237" s="249">
        <f>SUMIF(FG237:GJ237,"&lt;0")+SUMIF(GN237:HP237,"&lt;0")</f>
        <v>0</v>
      </c>
      <c r="FB237" s="174">
        <v>0</v>
      </c>
      <c r="FC237" s="126">
        <f>N237*km*'VALORES TABELA'!$B$13</f>
        <v>0</v>
      </c>
      <c r="FD237" s="250">
        <f t="shared" ref="FD237:FD240" si="280">GL237</f>
        <v>0</v>
      </c>
      <c r="FE237" s="105"/>
      <c r="FF237" s="119"/>
      <c r="FG237" s="119"/>
      <c r="FH237" s="119"/>
      <c r="FI237" s="119"/>
      <c r="FJ237" s="119"/>
      <c r="FK237" s="119"/>
      <c r="FL237" s="119"/>
      <c r="FM237" s="119"/>
      <c r="FN237" s="119"/>
      <c r="FO237" s="119"/>
      <c r="FP237" s="119"/>
      <c r="FQ237" s="119"/>
      <c r="FR237" s="119"/>
      <c r="FS237" s="119"/>
      <c r="FT237" s="119"/>
      <c r="FU237" s="119"/>
      <c r="FV237" s="119"/>
      <c r="FW237" s="119"/>
      <c r="FX237" s="119"/>
      <c r="FY237" s="119"/>
      <c r="FZ237" s="119"/>
      <c r="GA237" s="119"/>
      <c r="GB237" s="119"/>
      <c r="GC237" s="119"/>
      <c r="GD237" s="119"/>
      <c r="GE237" s="119"/>
      <c r="GF237" s="119"/>
      <c r="GG237" s="119"/>
      <c r="GH237" s="119"/>
      <c r="GI237" s="119"/>
      <c r="GJ237" s="119"/>
      <c r="GK237" s="251"/>
      <c r="GL237" s="103">
        <f t="shared" si="248"/>
        <v>0</v>
      </c>
      <c r="GM237" s="124"/>
      <c r="GN237" s="104"/>
      <c r="GO237" s="104"/>
      <c r="GP237" s="104"/>
      <c r="GQ237" s="104"/>
      <c r="GR237" s="104"/>
      <c r="GS237" s="104"/>
      <c r="GT237" s="104"/>
      <c r="GU237" s="104"/>
      <c r="GV237" s="104"/>
      <c r="GW237" s="104"/>
      <c r="GX237" s="104"/>
      <c r="GY237" s="104"/>
      <c r="GZ237" s="104"/>
      <c r="HA237" s="104"/>
      <c r="HB237" s="104"/>
      <c r="HC237" s="104"/>
      <c r="HD237" s="104"/>
      <c r="HE237" s="104"/>
      <c r="HF237" s="104"/>
      <c r="HG237" s="104"/>
      <c r="HH237" s="104"/>
      <c r="HI237" s="104"/>
      <c r="HJ237" s="104"/>
      <c r="HK237" s="104"/>
      <c r="HL237" s="104"/>
      <c r="HM237" s="104"/>
      <c r="HN237" s="104"/>
      <c r="HO237" s="104"/>
      <c r="HP237" s="104"/>
      <c r="HQ237" s="64"/>
      <c r="HR237" s="64"/>
      <c r="HS237" s="64"/>
      <c r="HT237" s="64"/>
      <c r="HU237" s="64"/>
      <c r="HV237" s="64"/>
      <c r="HW237" s="105"/>
      <c r="HX237" s="64"/>
      <c r="HY237" s="280">
        <f t="shared" ref="HY237:HY240" si="281">IF(ISTEXT(EM237), VALUE(EM237), EM237)</f>
        <v>0</v>
      </c>
      <c r="HZ237" s="280">
        <f t="shared" ref="HZ237:HZ240" si="282">IF(ISTEXT(EN237), VALUE(EN237), EN237)</f>
        <v>0</v>
      </c>
      <c r="IA237" s="280">
        <f t="shared" ref="IA237:IA240" si="283">IF(ISTEXT(EO237), VALUE(EO237), EO237)</f>
        <v>0</v>
      </c>
      <c r="IB237" s="64"/>
      <c r="IC237" s="64"/>
    </row>
    <row r="238" spans="1:237" s="106" customFormat="1" ht="22.5" customHeight="1" x14ac:dyDescent="0.25">
      <c r="A238" s="368" t="s">
        <v>3379</v>
      </c>
      <c r="B238" s="369" t="s">
        <v>3380</v>
      </c>
      <c r="C238" s="375" t="s">
        <v>3193</v>
      </c>
      <c r="D238" s="371" t="s">
        <v>3381</v>
      </c>
      <c r="E238" s="371" t="s">
        <v>3382</v>
      </c>
      <c r="F238" s="376" t="s">
        <v>3181</v>
      </c>
      <c r="G238" s="376" t="s">
        <v>3182</v>
      </c>
      <c r="H238" s="373" t="s">
        <v>2853</v>
      </c>
      <c r="I238" s="374" t="s">
        <v>2853</v>
      </c>
      <c r="J238" s="421" t="s">
        <v>3183</v>
      </c>
      <c r="K238" s="422" t="s">
        <v>3186</v>
      </c>
      <c r="L238" s="329">
        <f>CONTINUA!BV238</f>
        <v>0</v>
      </c>
      <c r="M238" s="329">
        <f>CONTINUA!BW238</f>
        <v>0</v>
      </c>
      <c r="N238" s="895"/>
      <c r="O238" s="896" t="s">
        <v>3450</v>
      </c>
      <c r="P238" s="897">
        <v>0</v>
      </c>
      <c r="Q238" s="400"/>
      <c r="R238" s="401"/>
      <c r="S238" s="400"/>
      <c r="T238" s="401"/>
      <c r="U238" s="400"/>
      <c r="V238" s="401"/>
      <c r="W238" s="400"/>
      <c r="X238" s="401"/>
      <c r="Y238" s="400"/>
      <c r="Z238" s="401"/>
      <c r="AA238" s="400"/>
      <c r="AB238" s="401"/>
      <c r="AC238" s="400"/>
      <c r="AD238" s="401"/>
      <c r="AE238" s="400"/>
      <c r="AF238" s="401"/>
      <c r="AG238" s="400"/>
      <c r="AH238" s="401"/>
      <c r="AI238" s="400"/>
      <c r="AJ238" s="401"/>
      <c r="AK238" s="400"/>
      <c r="AL238" s="401"/>
      <c r="AM238" s="400"/>
      <c r="AN238" s="401"/>
      <c r="AO238" s="400"/>
      <c r="AP238" s="401"/>
      <c r="AQ238" s="400"/>
      <c r="AR238" s="401"/>
      <c r="AS238" s="400"/>
      <c r="AT238" s="401"/>
      <c r="AU238" s="400"/>
      <c r="AV238" s="401"/>
      <c r="AW238" s="400"/>
      <c r="AX238" s="401"/>
      <c r="AY238" s="400"/>
      <c r="AZ238" s="401"/>
      <c r="BA238" s="400"/>
      <c r="BB238" s="401"/>
      <c r="BC238" s="400"/>
      <c r="BD238" s="401"/>
      <c r="BE238" s="400"/>
      <c r="BF238" s="401"/>
      <c r="BG238" s="400"/>
      <c r="BH238" s="401"/>
      <c r="BI238" s="400"/>
      <c r="BJ238" s="401"/>
      <c r="BK238" s="400"/>
      <c r="BL238" s="401"/>
      <c r="BM238" s="400"/>
      <c r="BN238" s="401"/>
      <c r="BO238" s="400"/>
      <c r="BP238" s="401"/>
      <c r="BQ238" s="400"/>
      <c r="BR238" s="401"/>
      <c r="BS238" s="400"/>
      <c r="BT238" s="401"/>
      <c r="BU238" s="400"/>
      <c r="BV238" s="401"/>
      <c r="BW238" s="400"/>
      <c r="BX238" s="401"/>
      <c r="BY238" s="400"/>
      <c r="BZ238" s="401"/>
      <c r="CA238" s="400"/>
      <c r="CB238" s="401"/>
      <c r="CC238" s="400"/>
      <c r="CD238" s="401"/>
      <c r="CE238" s="400"/>
      <c r="CF238" s="401"/>
      <c r="CG238" s="400"/>
      <c r="CH238" s="401"/>
      <c r="CI238" s="400"/>
      <c r="CJ238" s="401"/>
      <c r="CK238" s="400"/>
      <c r="CL238" s="401"/>
      <c r="CM238" s="400"/>
      <c r="CN238" s="401"/>
      <c r="CO238" s="400"/>
      <c r="CP238" s="401"/>
      <c r="CQ238" s="400"/>
      <c r="CR238" s="401"/>
      <c r="CS238" s="400"/>
      <c r="CT238" s="401"/>
      <c r="CU238" s="400"/>
      <c r="CV238" s="401"/>
      <c r="CW238" s="400"/>
      <c r="CX238" s="401"/>
      <c r="CY238" s="400"/>
      <c r="CZ238" s="401"/>
      <c r="DA238" s="400"/>
      <c r="DB238" s="401"/>
      <c r="DC238" s="400"/>
      <c r="DD238" s="401"/>
      <c r="DE238" s="400"/>
      <c r="DF238" s="401"/>
      <c r="DG238" s="400"/>
      <c r="DH238" s="401"/>
      <c r="DI238" s="400"/>
      <c r="DJ238" s="401"/>
      <c r="DK238" s="400"/>
      <c r="DL238" s="401"/>
      <c r="DM238" s="400"/>
      <c r="DN238" s="401"/>
      <c r="DO238" s="400"/>
      <c r="DP238" s="401"/>
      <c r="DQ238" s="400"/>
      <c r="DR238" s="401"/>
      <c r="DS238" s="400"/>
      <c r="DT238" s="401"/>
      <c r="DU238" s="400"/>
      <c r="DV238" s="401"/>
      <c r="DW238" s="400"/>
      <c r="DX238" s="401"/>
      <c r="DY238" s="400"/>
      <c r="DZ238" s="401"/>
      <c r="EA238" s="400"/>
      <c r="EB238" s="401"/>
      <c r="EC238" s="400"/>
      <c r="ED238" s="401"/>
      <c r="EE238" s="400"/>
      <c r="EF238" s="401"/>
      <c r="EG238" s="400"/>
      <c r="EH238" s="401"/>
      <c r="EI238" s="400"/>
      <c r="EJ238" s="447"/>
      <c r="EK238" s="511"/>
      <c r="EL238" s="514"/>
      <c r="EM238" s="448"/>
      <c r="EN238" s="344"/>
      <c r="EO238" s="345"/>
      <c r="EP238" s="171">
        <f t="shared" si="241"/>
        <v>0</v>
      </c>
      <c r="EQ238" s="171">
        <f t="shared" si="242"/>
        <v>0</v>
      </c>
      <c r="ER238" s="171">
        <f t="shared" si="243"/>
        <v>0</v>
      </c>
      <c r="ES238" s="171">
        <f t="shared" si="244"/>
        <v>0</v>
      </c>
      <c r="ET238" s="171">
        <f t="shared" si="245"/>
        <v>0</v>
      </c>
      <c r="EU238" s="171">
        <f t="shared" si="246"/>
        <v>0</v>
      </c>
      <c r="EV238" s="172">
        <f t="shared" si="247"/>
        <v>0</v>
      </c>
      <c r="EW238" s="125"/>
      <c r="EX238" s="248">
        <f t="shared" si="279"/>
        <v>0</v>
      </c>
      <c r="EY238" s="174">
        <f>(L238*regular)+(M238*Cadeirantee)</f>
        <v>0</v>
      </c>
      <c r="EZ238" s="249">
        <f>SUMIF(FG238:GJ238,"&gt;0")</f>
        <v>0</v>
      </c>
      <c r="FA238" s="249">
        <f>SUMIF(FG238:GJ238,"&lt;0")+SUMIF(GN238:HP238,"&lt;0")</f>
        <v>0</v>
      </c>
      <c r="FB238" s="174">
        <v>0</v>
      </c>
      <c r="FC238" s="126">
        <f>N238*km*'VALORES TABELA'!$B$13</f>
        <v>0</v>
      </c>
      <c r="FD238" s="250">
        <f t="shared" si="280"/>
        <v>0</v>
      </c>
      <c r="FE238" s="105"/>
      <c r="FF238" s="108"/>
      <c r="FG238" s="108"/>
      <c r="FH238" s="108"/>
      <c r="FI238" s="108"/>
      <c r="FJ238" s="108"/>
      <c r="FK238" s="108"/>
      <c r="FL238" s="108"/>
      <c r="FM238" s="108"/>
      <c r="FN238" s="108"/>
      <c r="FO238" s="108"/>
      <c r="FP238" s="108"/>
      <c r="FQ238" s="108"/>
      <c r="FR238" s="108"/>
      <c r="FS238" s="108"/>
      <c r="FT238" s="108"/>
      <c r="FU238" s="108"/>
      <c r="FV238" s="108"/>
      <c r="FW238" s="108"/>
      <c r="FX238" s="108"/>
      <c r="FY238" s="108"/>
      <c r="FZ238" s="108"/>
      <c r="GA238" s="108"/>
      <c r="GB238" s="108"/>
      <c r="GC238" s="108"/>
      <c r="GD238" s="108"/>
      <c r="GE238" s="108"/>
      <c r="GF238" s="108"/>
      <c r="GG238" s="108"/>
      <c r="GH238" s="108"/>
      <c r="GI238" s="108"/>
      <c r="GJ238" s="108"/>
      <c r="GK238" s="251"/>
      <c r="GL238" s="103">
        <f t="shared" si="248"/>
        <v>0</v>
      </c>
      <c r="GM238" s="124"/>
      <c r="GN238" s="104"/>
      <c r="GO238" s="104"/>
      <c r="GP238" s="104"/>
      <c r="GQ238" s="104"/>
      <c r="GR238" s="104"/>
      <c r="GS238" s="104"/>
      <c r="GT238" s="104"/>
      <c r="GU238" s="104"/>
      <c r="GV238" s="104"/>
      <c r="GW238" s="104"/>
      <c r="GX238" s="104"/>
      <c r="GY238" s="104"/>
      <c r="GZ238" s="104"/>
      <c r="HA238" s="104"/>
      <c r="HB238" s="104"/>
      <c r="HC238" s="104"/>
      <c r="HD238" s="104"/>
      <c r="HE238" s="104"/>
      <c r="HF238" s="104"/>
      <c r="HG238" s="104"/>
      <c r="HH238" s="104"/>
      <c r="HI238" s="104"/>
      <c r="HJ238" s="104"/>
      <c r="HK238" s="104"/>
      <c r="HL238" s="104"/>
      <c r="HM238" s="104"/>
      <c r="HN238" s="104"/>
      <c r="HO238" s="104"/>
      <c r="HP238" s="104"/>
      <c r="HQ238" s="64"/>
      <c r="HR238" s="64"/>
      <c r="HS238" s="64"/>
      <c r="HT238" s="64"/>
      <c r="HU238" s="64"/>
      <c r="HV238" s="64"/>
      <c r="HW238" s="105"/>
      <c r="HX238" s="64"/>
      <c r="HY238" s="280">
        <f t="shared" si="281"/>
        <v>0</v>
      </c>
      <c r="HZ238" s="280">
        <f t="shared" si="282"/>
        <v>0</v>
      </c>
      <c r="IA238" s="280">
        <f t="shared" si="283"/>
        <v>0</v>
      </c>
      <c r="IB238" s="64"/>
      <c r="IC238" s="64"/>
    </row>
    <row r="239" spans="1:237" s="106" customFormat="1" ht="22.5" customHeight="1" x14ac:dyDescent="0.25">
      <c r="A239" s="368" t="s">
        <v>3379</v>
      </c>
      <c r="B239" s="369" t="s">
        <v>3380</v>
      </c>
      <c r="C239" s="375" t="s">
        <v>3193</v>
      </c>
      <c r="D239" s="371" t="s">
        <v>3381</v>
      </c>
      <c r="E239" s="371" t="s">
        <v>3382</v>
      </c>
      <c r="F239" s="376" t="s">
        <v>3181</v>
      </c>
      <c r="G239" s="376" t="s">
        <v>3182</v>
      </c>
      <c r="H239" s="373" t="s">
        <v>2853</v>
      </c>
      <c r="I239" s="374" t="s">
        <v>2853</v>
      </c>
      <c r="J239" s="421" t="s">
        <v>3183</v>
      </c>
      <c r="K239" s="423" t="s">
        <v>3187</v>
      </c>
      <c r="L239" s="329">
        <f>CONTINUA!BV239</f>
        <v>0</v>
      </c>
      <c r="M239" s="329">
        <f>CONTINUA!BW239</f>
        <v>0</v>
      </c>
      <c r="N239" s="895"/>
      <c r="O239" s="896" t="s">
        <v>3450</v>
      </c>
      <c r="P239" s="897">
        <v>0</v>
      </c>
      <c r="Q239" s="400"/>
      <c r="R239" s="401"/>
      <c r="S239" s="400"/>
      <c r="T239" s="401"/>
      <c r="U239" s="400"/>
      <c r="V239" s="401"/>
      <c r="W239" s="400"/>
      <c r="X239" s="401"/>
      <c r="Y239" s="400"/>
      <c r="Z239" s="401"/>
      <c r="AA239" s="400"/>
      <c r="AB239" s="401"/>
      <c r="AC239" s="400"/>
      <c r="AD239" s="401"/>
      <c r="AE239" s="400"/>
      <c r="AF239" s="401"/>
      <c r="AG239" s="400"/>
      <c r="AH239" s="401"/>
      <c r="AI239" s="400"/>
      <c r="AJ239" s="401"/>
      <c r="AK239" s="400"/>
      <c r="AL239" s="401"/>
      <c r="AM239" s="400"/>
      <c r="AN239" s="401"/>
      <c r="AO239" s="400"/>
      <c r="AP239" s="401"/>
      <c r="AQ239" s="400"/>
      <c r="AR239" s="401"/>
      <c r="AS239" s="400"/>
      <c r="AT239" s="401"/>
      <c r="AU239" s="400"/>
      <c r="AV239" s="401"/>
      <c r="AW239" s="400"/>
      <c r="AX239" s="401"/>
      <c r="AY239" s="400"/>
      <c r="AZ239" s="401"/>
      <c r="BA239" s="400"/>
      <c r="BB239" s="401"/>
      <c r="BC239" s="400"/>
      <c r="BD239" s="401"/>
      <c r="BE239" s="400"/>
      <c r="BF239" s="401"/>
      <c r="BG239" s="400"/>
      <c r="BH239" s="401"/>
      <c r="BI239" s="400"/>
      <c r="BJ239" s="401"/>
      <c r="BK239" s="400"/>
      <c r="BL239" s="401"/>
      <c r="BM239" s="400"/>
      <c r="BN239" s="401"/>
      <c r="BO239" s="400"/>
      <c r="BP239" s="401"/>
      <c r="BQ239" s="400"/>
      <c r="BR239" s="401"/>
      <c r="BS239" s="400"/>
      <c r="BT239" s="401"/>
      <c r="BU239" s="400"/>
      <c r="BV239" s="401"/>
      <c r="BW239" s="400"/>
      <c r="BX239" s="401"/>
      <c r="BY239" s="400"/>
      <c r="BZ239" s="401"/>
      <c r="CA239" s="400"/>
      <c r="CB239" s="401"/>
      <c r="CC239" s="400"/>
      <c r="CD239" s="401"/>
      <c r="CE239" s="400"/>
      <c r="CF239" s="401"/>
      <c r="CG239" s="400"/>
      <c r="CH239" s="401"/>
      <c r="CI239" s="400"/>
      <c r="CJ239" s="401"/>
      <c r="CK239" s="400"/>
      <c r="CL239" s="401"/>
      <c r="CM239" s="400"/>
      <c r="CN239" s="401"/>
      <c r="CO239" s="400"/>
      <c r="CP239" s="401"/>
      <c r="CQ239" s="400"/>
      <c r="CR239" s="401"/>
      <c r="CS239" s="400"/>
      <c r="CT239" s="401"/>
      <c r="CU239" s="400"/>
      <c r="CV239" s="401"/>
      <c r="CW239" s="400"/>
      <c r="CX239" s="401"/>
      <c r="CY239" s="400"/>
      <c r="CZ239" s="401"/>
      <c r="DA239" s="400"/>
      <c r="DB239" s="401"/>
      <c r="DC239" s="400"/>
      <c r="DD239" s="401"/>
      <c r="DE239" s="400"/>
      <c r="DF239" s="401"/>
      <c r="DG239" s="400"/>
      <c r="DH239" s="401"/>
      <c r="DI239" s="400"/>
      <c r="DJ239" s="401"/>
      <c r="DK239" s="400"/>
      <c r="DL239" s="401"/>
      <c r="DM239" s="400"/>
      <c r="DN239" s="401"/>
      <c r="DO239" s="400"/>
      <c r="DP239" s="401"/>
      <c r="DQ239" s="400"/>
      <c r="DR239" s="401"/>
      <c r="DS239" s="400"/>
      <c r="DT239" s="401"/>
      <c r="DU239" s="400"/>
      <c r="DV239" s="401"/>
      <c r="DW239" s="400"/>
      <c r="DX239" s="401"/>
      <c r="DY239" s="400"/>
      <c r="DZ239" s="401"/>
      <c r="EA239" s="400"/>
      <c r="EB239" s="401"/>
      <c r="EC239" s="400"/>
      <c r="ED239" s="401"/>
      <c r="EE239" s="400"/>
      <c r="EF239" s="401"/>
      <c r="EG239" s="400"/>
      <c r="EH239" s="401"/>
      <c r="EI239" s="400"/>
      <c r="EJ239" s="447"/>
      <c r="EK239" s="511"/>
      <c r="EL239" s="514"/>
      <c r="EM239" s="448"/>
      <c r="EN239" s="344"/>
      <c r="EO239" s="345"/>
      <c r="EP239" s="171">
        <f t="shared" si="241"/>
        <v>0</v>
      </c>
      <c r="EQ239" s="171">
        <f t="shared" si="242"/>
        <v>0</v>
      </c>
      <c r="ER239" s="171">
        <f t="shared" si="243"/>
        <v>0</v>
      </c>
      <c r="ES239" s="171">
        <f t="shared" si="244"/>
        <v>0</v>
      </c>
      <c r="ET239" s="171">
        <f t="shared" si="245"/>
        <v>0</v>
      </c>
      <c r="EU239" s="171">
        <f t="shared" si="246"/>
        <v>0</v>
      </c>
      <c r="EV239" s="172">
        <f t="shared" si="247"/>
        <v>0</v>
      </c>
      <c r="EW239" s="127"/>
      <c r="EX239" s="248">
        <f t="shared" si="279"/>
        <v>0</v>
      </c>
      <c r="EY239" s="174">
        <f>(L239*regular)+(M239*Cadeirantee)</f>
        <v>0</v>
      </c>
      <c r="EZ239" s="249">
        <f>SUMIF(FG239:GJ239,"&gt;0")</f>
        <v>0</v>
      </c>
      <c r="FA239" s="249">
        <f>SUMIF(FG239:GJ239,"&lt;0")+SUMIF(GN239:HP239,"&lt;0")</f>
        <v>0</v>
      </c>
      <c r="FB239" s="174">
        <v>0</v>
      </c>
      <c r="FC239" s="126">
        <f>N239*km*'VALORES TABELA'!$B$13</f>
        <v>0</v>
      </c>
      <c r="FD239" s="250">
        <f t="shared" si="280"/>
        <v>0</v>
      </c>
      <c r="FE239" s="105"/>
      <c r="FF239" s="118"/>
      <c r="FG239" s="118"/>
      <c r="FH239" s="118"/>
      <c r="FI239" s="118"/>
      <c r="FJ239" s="118"/>
      <c r="FK239" s="118"/>
      <c r="FL239" s="118"/>
      <c r="FM239" s="118"/>
      <c r="FN239" s="118"/>
      <c r="FO239" s="118"/>
      <c r="FP239" s="118"/>
      <c r="FQ239" s="118"/>
      <c r="FR239" s="118"/>
      <c r="FS239" s="118"/>
      <c r="FT239" s="118"/>
      <c r="FU239" s="118"/>
      <c r="FV239" s="118"/>
      <c r="FW239" s="118"/>
      <c r="FX239" s="118"/>
      <c r="FY239" s="118"/>
      <c r="FZ239" s="118"/>
      <c r="GA239" s="118"/>
      <c r="GB239" s="118"/>
      <c r="GC239" s="118"/>
      <c r="GD239" s="118"/>
      <c r="GE239" s="118"/>
      <c r="GF239" s="118"/>
      <c r="GG239" s="118"/>
      <c r="GH239" s="118"/>
      <c r="GI239" s="118"/>
      <c r="GJ239" s="118"/>
      <c r="GK239" s="252"/>
      <c r="GL239" s="103">
        <f t="shared" si="248"/>
        <v>0</v>
      </c>
      <c r="GM239" s="124"/>
      <c r="GN239" s="104"/>
      <c r="GO239" s="104"/>
      <c r="GP239" s="104"/>
      <c r="GQ239" s="104"/>
      <c r="GR239" s="104"/>
      <c r="GS239" s="104"/>
      <c r="GT239" s="104"/>
      <c r="GU239" s="104"/>
      <c r="GV239" s="104"/>
      <c r="GW239" s="104"/>
      <c r="GX239" s="104"/>
      <c r="GY239" s="104"/>
      <c r="GZ239" s="104"/>
      <c r="HA239" s="104"/>
      <c r="HB239" s="104"/>
      <c r="HC239" s="104"/>
      <c r="HD239" s="104"/>
      <c r="HE239" s="104"/>
      <c r="HF239" s="104"/>
      <c r="HG239" s="104"/>
      <c r="HH239" s="104"/>
      <c r="HI239" s="104"/>
      <c r="HJ239" s="104"/>
      <c r="HK239" s="104"/>
      <c r="HL239" s="104"/>
      <c r="HM239" s="104"/>
      <c r="HN239" s="104"/>
      <c r="HO239" s="104"/>
      <c r="HP239" s="104"/>
      <c r="HQ239" s="64"/>
      <c r="HR239" s="65"/>
      <c r="HS239" s="65"/>
      <c r="HT239" s="65"/>
      <c r="HU239" s="65"/>
      <c r="HV239" s="65"/>
      <c r="HW239" s="105"/>
      <c r="HX239" s="65"/>
      <c r="HY239" s="280">
        <f t="shared" si="281"/>
        <v>0</v>
      </c>
      <c r="HZ239" s="280">
        <f t="shared" si="282"/>
        <v>0</v>
      </c>
      <c r="IA239" s="280">
        <f t="shared" si="283"/>
        <v>0</v>
      </c>
      <c r="IB239" s="65"/>
      <c r="IC239" s="65"/>
    </row>
    <row r="240" spans="1:237" s="106" customFormat="1" ht="22.5" customHeight="1" thickBot="1" x14ac:dyDescent="0.3">
      <c r="A240" s="377" t="s">
        <v>3379</v>
      </c>
      <c r="B240" s="378" t="s">
        <v>3380</v>
      </c>
      <c r="C240" s="379" t="s">
        <v>3193</v>
      </c>
      <c r="D240" s="380" t="s">
        <v>3381</v>
      </c>
      <c r="E240" s="380" t="s">
        <v>3382</v>
      </c>
      <c r="F240" s="381" t="s">
        <v>3181</v>
      </c>
      <c r="G240" s="381" t="s">
        <v>3182</v>
      </c>
      <c r="H240" s="382" t="s">
        <v>2853</v>
      </c>
      <c r="I240" s="383" t="s">
        <v>2853</v>
      </c>
      <c r="J240" s="421" t="s">
        <v>3183</v>
      </c>
      <c r="K240" s="424" t="s">
        <v>60</v>
      </c>
      <c r="L240" s="329">
        <f>CONTINUA!BV240</f>
        <v>0</v>
      </c>
      <c r="M240" s="329">
        <f>CONTINUA!BW240</f>
        <v>0</v>
      </c>
      <c r="N240" s="895"/>
      <c r="O240" s="896" t="s">
        <v>3450</v>
      </c>
      <c r="P240" s="897">
        <v>0</v>
      </c>
      <c r="Q240" s="400"/>
      <c r="R240" s="401"/>
      <c r="S240" s="400"/>
      <c r="T240" s="401"/>
      <c r="U240" s="400"/>
      <c r="V240" s="401"/>
      <c r="W240" s="400"/>
      <c r="X240" s="401"/>
      <c r="Y240" s="400"/>
      <c r="Z240" s="401"/>
      <c r="AA240" s="400"/>
      <c r="AB240" s="401"/>
      <c r="AC240" s="400"/>
      <c r="AD240" s="401"/>
      <c r="AE240" s="400"/>
      <c r="AF240" s="401"/>
      <c r="AG240" s="400"/>
      <c r="AH240" s="401"/>
      <c r="AI240" s="400"/>
      <c r="AJ240" s="401"/>
      <c r="AK240" s="400"/>
      <c r="AL240" s="401"/>
      <c r="AM240" s="400"/>
      <c r="AN240" s="401"/>
      <c r="AO240" s="400"/>
      <c r="AP240" s="401"/>
      <c r="AQ240" s="400"/>
      <c r="AR240" s="401"/>
      <c r="AS240" s="400"/>
      <c r="AT240" s="401"/>
      <c r="AU240" s="400"/>
      <c r="AV240" s="401"/>
      <c r="AW240" s="400"/>
      <c r="AX240" s="401"/>
      <c r="AY240" s="400"/>
      <c r="AZ240" s="401"/>
      <c r="BA240" s="400"/>
      <c r="BB240" s="401"/>
      <c r="BC240" s="400"/>
      <c r="BD240" s="401"/>
      <c r="BE240" s="400"/>
      <c r="BF240" s="401"/>
      <c r="BG240" s="400"/>
      <c r="BH240" s="401"/>
      <c r="BI240" s="400"/>
      <c r="BJ240" s="401"/>
      <c r="BK240" s="400"/>
      <c r="BL240" s="401"/>
      <c r="BM240" s="400"/>
      <c r="BN240" s="401"/>
      <c r="BO240" s="400"/>
      <c r="BP240" s="401"/>
      <c r="BQ240" s="400"/>
      <c r="BR240" s="401"/>
      <c r="BS240" s="400"/>
      <c r="BT240" s="401"/>
      <c r="BU240" s="400"/>
      <c r="BV240" s="401"/>
      <c r="BW240" s="400"/>
      <c r="BX240" s="401"/>
      <c r="BY240" s="400"/>
      <c r="BZ240" s="401"/>
      <c r="CA240" s="400"/>
      <c r="CB240" s="401"/>
      <c r="CC240" s="400"/>
      <c r="CD240" s="401"/>
      <c r="CE240" s="400"/>
      <c r="CF240" s="401"/>
      <c r="CG240" s="400"/>
      <c r="CH240" s="401"/>
      <c r="CI240" s="400"/>
      <c r="CJ240" s="401"/>
      <c r="CK240" s="400"/>
      <c r="CL240" s="401"/>
      <c r="CM240" s="400"/>
      <c r="CN240" s="401"/>
      <c r="CO240" s="400"/>
      <c r="CP240" s="401"/>
      <c r="CQ240" s="400"/>
      <c r="CR240" s="401"/>
      <c r="CS240" s="400"/>
      <c r="CT240" s="401"/>
      <c r="CU240" s="400"/>
      <c r="CV240" s="401"/>
      <c r="CW240" s="400"/>
      <c r="CX240" s="401"/>
      <c r="CY240" s="400"/>
      <c r="CZ240" s="401"/>
      <c r="DA240" s="400"/>
      <c r="DB240" s="401"/>
      <c r="DC240" s="400"/>
      <c r="DD240" s="401"/>
      <c r="DE240" s="400"/>
      <c r="DF240" s="401"/>
      <c r="DG240" s="400"/>
      <c r="DH240" s="401"/>
      <c r="DI240" s="400"/>
      <c r="DJ240" s="401"/>
      <c r="DK240" s="400"/>
      <c r="DL240" s="401"/>
      <c r="DM240" s="400"/>
      <c r="DN240" s="401"/>
      <c r="DO240" s="400"/>
      <c r="DP240" s="401"/>
      <c r="DQ240" s="400"/>
      <c r="DR240" s="401"/>
      <c r="DS240" s="400"/>
      <c r="DT240" s="401"/>
      <c r="DU240" s="400"/>
      <c r="DV240" s="401"/>
      <c r="DW240" s="400"/>
      <c r="DX240" s="401"/>
      <c r="DY240" s="400"/>
      <c r="DZ240" s="401"/>
      <c r="EA240" s="400"/>
      <c r="EB240" s="401"/>
      <c r="EC240" s="400"/>
      <c r="ED240" s="401"/>
      <c r="EE240" s="400"/>
      <c r="EF240" s="401"/>
      <c r="EG240" s="400"/>
      <c r="EH240" s="401"/>
      <c r="EI240" s="400"/>
      <c r="EJ240" s="447"/>
      <c r="EK240" s="512"/>
      <c r="EL240" s="515"/>
      <c r="EM240" s="450"/>
      <c r="EN240" s="348"/>
      <c r="EO240" s="348"/>
      <c r="EP240" s="179">
        <f t="shared" si="241"/>
        <v>0</v>
      </c>
      <c r="EQ240" s="179">
        <f t="shared" si="242"/>
        <v>0</v>
      </c>
      <c r="ER240" s="179">
        <f t="shared" si="243"/>
        <v>0</v>
      </c>
      <c r="ES240" s="179">
        <f t="shared" si="244"/>
        <v>0</v>
      </c>
      <c r="ET240" s="179">
        <f t="shared" si="245"/>
        <v>0</v>
      </c>
      <c r="EU240" s="179">
        <f t="shared" si="246"/>
        <v>0</v>
      </c>
      <c r="EV240" s="172">
        <f t="shared" si="247"/>
        <v>0</v>
      </c>
      <c r="EW240" s="253"/>
      <c r="EX240" s="254">
        <v>0</v>
      </c>
      <c r="EY240" s="180">
        <v>0</v>
      </c>
      <c r="EZ240" s="255">
        <v>0</v>
      </c>
      <c r="FA240" s="255">
        <v>0</v>
      </c>
      <c r="FB240" s="180">
        <f>SUM(FF240:GI240)/2</f>
        <v>0</v>
      </c>
      <c r="FC240" s="256">
        <f>N240*km*'VALORES TABELA'!$B$13</f>
        <v>0</v>
      </c>
      <c r="FD240" s="250">
        <f t="shared" si="280"/>
        <v>0</v>
      </c>
      <c r="FE240" s="257"/>
      <c r="FF240" s="181">
        <f>((Q240+S240)*Percapita)+((R240+T240)*Cadeirante)</f>
        <v>0</v>
      </c>
      <c r="FG240" s="181">
        <f>((U240+W240)*Percapita/30*FG$4)+((V240+X240)*Cadeirante/30*FG$4)</f>
        <v>0</v>
      </c>
      <c r="FH240" s="181">
        <f>((Y240+AA240)*Percapita/30*FH$4)+((Z240+AB240)*Cadeirante/30*FH$4)</f>
        <v>0</v>
      </c>
      <c r="FI240" s="181">
        <f>((AC240+AE240)*Percapita/30*FI$4)+((AD240+AF240)*Cadeirante/30*FI$4)</f>
        <v>0</v>
      </c>
      <c r="FJ240" s="181">
        <f>((AG240+AI240)*Percapita/30*FJ$4)+((AH240+AJ240)*Cadeirante/30*FJ$4)</f>
        <v>0</v>
      </c>
      <c r="FK240" s="181">
        <f>((AK240+AM240)*Percapita/30*FK$4)+((AL240+AN240)*Cadeirante/30*FK$4)</f>
        <v>0</v>
      </c>
      <c r="FL240" s="181">
        <f>((AO240+AQ240)*Percapita/30*FL$4)+((AP240+AR240)*Cadeirante/30*FL$4)</f>
        <v>0</v>
      </c>
      <c r="FM240" s="181">
        <f>((AS240+AU240)*Percapita/30*FM$4)+((AT240+AV240)*Cadeirante/30*FM$4)</f>
        <v>0</v>
      </c>
      <c r="FN240" s="181">
        <f>((AW240+AY240)*Percapita/30*FN$4)+((AX240+AZ240)*Cadeirante/30*FN$4)</f>
        <v>0</v>
      </c>
      <c r="FO240" s="181">
        <f>((BA240+BC240)*Percapita/30*FO$4)+((BB240+BD240)*Cadeirante/30*FO$4)</f>
        <v>0</v>
      </c>
      <c r="FP240" s="181">
        <f>((BE240+BG240)*Percapita/30*FP$4)+((BF240+BH240)*Cadeirante/30*FP$4)</f>
        <v>0</v>
      </c>
      <c r="FQ240" s="181">
        <f>((BI240+BK240)*Percapita/30*FQ$4)+((BJ240+BL240)*Cadeirante/30*FQ$4)</f>
        <v>0</v>
      </c>
      <c r="FR240" s="181">
        <f>((BM240+BO240)*Percapita/30*FR$4)+((BN240+BP240)*Cadeirante/30*FR$4)</f>
        <v>0</v>
      </c>
      <c r="FS240" s="181">
        <f>((BQ240+BS240)*Percapita/30*FS$4)+((BR240+BT240)*Cadeirante/30*FS$4)</f>
        <v>0</v>
      </c>
      <c r="FT240" s="181">
        <f>((BU240+BW240)*Percapita/30*FT$4)+((BV240+BX240)*Cadeirante/30*FT$4)</f>
        <v>0</v>
      </c>
      <c r="FU240" s="181">
        <f>((BY240+CA240)*Percapita/30*FU$4)+((BZ240+CB240)*Cadeirante/30*FU$4)</f>
        <v>0</v>
      </c>
      <c r="FV240" s="181">
        <f>((CC240+CE240)*Percapita/30*FV$4)+((CD240+CF240)*Cadeirante/30*FV$4)</f>
        <v>0</v>
      </c>
      <c r="FW240" s="181">
        <f>((CG240+CI240)*Percapita/30*FW$4)+((CI240+CK240)*Cadeirante/30*FW$4)</f>
        <v>0</v>
      </c>
      <c r="FX240" s="181">
        <f>((CK240+CM240)*Percapita/30*FX$4)+((CL240+CN240)*Cadeirante/30*FX$4)</f>
        <v>0</v>
      </c>
      <c r="FY240" s="181">
        <f>((CO240+CQ240)*Percapita/30*FY$4)+((CP240+CR240)*Cadeirante/30*FY$4)</f>
        <v>0</v>
      </c>
      <c r="FZ240" s="181">
        <f>((CS240+CU240)*Percapita/30*FZ$4)+((CT240+CV240)*Cadeirante/30*FZ$4)</f>
        <v>0</v>
      </c>
      <c r="GA240" s="181">
        <f>((CW240+CY240)*Percapita/30*GA$4)+((CX240+CZ240)*Cadeirante/30*GA$4)</f>
        <v>0</v>
      </c>
      <c r="GB240" s="181">
        <f>((DA240+DC240)*Percapita/30*GB$4)+((DB240+DD240)*Cadeirante/30*GB$4)</f>
        <v>0</v>
      </c>
      <c r="GC240" s="181">
        <f>((DE240+DG240)*Percapita/30*GC$4)+((DF240+DH240)*Cadeirante/30*GC$4)</f>
        <v>0</v>
      </c>
      <c r="GD240" s="181">
        <f>((DI240+DK240)*Percapita/30*GD$4)+((DJ240+DL240)*Cadeirante/30*GD$4)</f>
        <v>0</v>
      </c>
      <c r="GE240" s="181">
        <f>((DM240+DO240)*Percapita/30*GE$4)+((DN240+DP240)*Cadeirante/30*GE$4)</f>
        <v>0</v>
      </c>
      <c r="GF240" s="181">
        <f>((DQ240+DS240)*Percapita/30*GF$4)+((DR240+DT240)*Cadeirante/30*GF$4)</f>
        <v>0</v>
      </c>
      <c r="GG240" s="181">
        <f>((DU240+DW240)*Percapita/30*GG$4)+((DV240+DX240)*Cadeirante/30*GG$4)</f>
        <v>0</v>
      </c>
      <c r="GH240" s="181">
        <f>((DY240+EA240)*Percapita/30*GH$4)+((DZ240+EB240)*Cadeirante/30*GH$4)</f>
        <v>0</v>
      </c>
      <c r="GI240" s="181">
        <f>((EC240+EE240)*Percapita/30*GI$4)+((ED240+EF240)*Cadeirante/30*GI$4)</f>
        <v>0</v>
      </c>
      <c r="GJ240" s="181">
        <f>((EG240+EI240)*Percapita)+((EH240+EJ240)*Cadeirante)</f>
        <v>0</v>
      </c>
      <c r="GK240" s="258"/>
      <c r="GL240" s="103">
        <f t="shared" si="248"/>
        <v>0</v>
      </c>
      <c r="GM240" s="124"/>
      <c r="GN240" s="182"/>
      <c r="GO240" s="182"/>
      <c r="GP240" s="182"/>
      <c r="GQ240" s="182"/>
      <c r="GR240" s="182"/>
      <c r="GS240" s="182"/>
      <c r="GT240" s="182"/>
      <c r="GU240" s="182"/>
      <c r="GV240" s="182"/>
      <c r="GW240" s="182"/>
      <c r="GX240" s="182"/>
      <c r="GY240" s="182"/>
      <c r="GZ240" s="182"/>
      <c r="HA240" s="182"/>
      <c r="HB240" s="182"/>
      <c r="HC240" s="182"/>
      <c r="HD240" s="182"/>
      <c r="HE240" s="182"/>
      <c r="HF240" s="182"/>
      <c r="HG240" s="182"/>
      <c r="HH240" s="182"/>
      <c r="HI240" s="182"/>
      <c r="HJ240" s="182"/>
      <c r="HK240" s="182"/>
      <c r="HL240" s="182"/>
      <c r="HM240" s="182"/>
      <c r="HN240" s="182"/>
      <c r="HO240" s="182"/>
      <c r="HP240" s="259"/>
      <c r="HQ240" s="64"/>
      <c r="HW240" s="257"/>
      <c r="HY240" s="280">
        <f t="shared" si="281"/>
        <v>0</v>
      </c>
      <c r="HZ240" s="280">
        <f t="shared" si="282"/>
        <v>0</v>
      </c>
      <c r="IA240" s="280">
        <f t="shared" si="283"/>
        <v>0</v>
      </c>
    </row>
    <row r="241" spans="1:237" s="106" customFormat="1" ht="22.5" customHeight="1" x14ac:dyDescent="0.25">
      <c r="A241" t="s">
        <v>3383</v>
      </c>
      <c r="B241" s="522" t="s">
        <v>3384</v>
      </c>
      <c r="C241" s="523">
        <v>2</v>
      </c>
      <c r="D241" s="524" t="s">
        <v>3385</v>
      </c>
      <c r="E241" s="524" t="s">
        <v>3386</v>
      </c>
      <c r="F241" s="525" t="s">
        <v>3181</v>
      </c>
      <c r="G241" s="525" t="s">
        <v>3182</v>
      </c>
      <c r="H241" s="350" t="s">
        <v>2854</v>
      </c>
      <c r="I241" s="351" t="s">
        <v>2854</v>
      </c>
      <c r="J241" s="409" t="s">
        <v>3188</v>
      </c>
      <c r="K241" s="410" t="s">
        <v>3184</v>
      </c>
      <c r="L241" s="329">
        <f>CONTINUA!BV241</f>
        <v>0</v>
      </c>
      <c r="M241" s="329">
        <f>CONTINUA!BW241</f>
        <v>0</v>
      </c>
      <c r="N241" s="895"/>
      <c r="O241" s="896" t="s">
        <v>3451</v>
      </c>
      <c r="P241" s="897">
        <v>0</v>
      </c>
      <c r="Q241" s="400"/>
      <c r="R241" s="401"/>
      <c r="S241" s="400"/>
      <c r="T241" s="401"/>
      <c r="U241" s="400"/>
      <c r="V241" s="401"/>
      <c r="W241" s="400"/>
      <c r="X241" s="401"/>
      <c r="Y241" s="400"/>
      <c r="Z241" s="401"/>
      <c r="AA241" s="400"/>
      <c r="AB241" s="401"/>
      <c r="AC241" s="400"/>
      <c r="AD241" s="401"/>
      <c r="AE241" s="400"/>
      <c r="AF241" s="401"/>
      <c r="AG241" s="400"/>
      <c r="AH241" s="401"/>
      <c r="AI241" s="400"/>
      <c r="AJ241" s="401"/>
      <c r="AK241" s="400"/>
      <c r="AL241" s="401"/>
      <c r="AM241" s="400"/>
      <c r="AN241" s="401"/>
      <c r="AO241" s="400"/>
      <c r="AP241" s="401"/>
      <c r="AQ241" s="400"/>
      <c r="AR241" s="401"/>
      <c r="AS241" s="400"/>
      <c r="AT241" s="401"/>
      <c r="AU241" s="400"/>
      <c r="AV241" s="401"/>
      <c r="AW241" s="400"/>
      <c r="AX241" s="401"/>
      <c r="AY241" s="400"/>
      <c r="AZ241" s="401"/>
      <c r="BA241" s="400"/>
      <c r="BB241" s="401"/>
      <c r="BC241" s="400"/>
      <c r="BD241" s="401"/>
      <c r="BE241" s="400"/>
      <c r="BF241" s="401"/>
      <c r="BG241" s="400"/>
      <c r="BH241" s="401"/>
      <c r="BI241" s="400"/>
      <c r="BJ241" s="401"/>
      <c r="BK241" s="400"/>
      <c r="BL241" s="401"/>
      <c r="BM241" s="400"/>
      <c r="BN241" s="401"/>
      <c r="BO241" s="400"/>
      <c r="BP241" s="401"/>
      <c r="BQ241" s="400"/>
      <c r="BR241" s="401"/>
      <c r="BS241" s="400"/>
      <c r="BT241" s="401"/>
      <c r="BU241" s="400"/>
      <c r="BV241" s="401"/>
      <c r="BW241" s="400"/>
      <c r="BX241" s="401"/>
      <c r="BY241" s="400"/>
      <c r="BZ241" s="401"/>
      <c r="CA241" s="400"/>
      <c r="CB241" s="401"/>
      <c r="CC241" s="400"/>
      <c r="CD241" s="401"/>
      <c r="CE241" s="400"/>
      <c r="CF241" s="401"/>
      <c r="CG241" s="400"/>
      <c r="CH241" s="401"/>
      <c r="CI241" s="400"/>
      <c r="CJ241" s="401"/>
      <c r="CK241" s="400"/>
      <c r="CL241" s="401"/>
      <c r="CM241" s="400"/>
      <c r="CN241" s="401"/>
      <c r="CO241" s="400"/>
      <c r="CP241" s="401"/>
      <c r="CQ241" s="400"/>
      <c r="CR241" s="401"/>
      <c r="CS241" s="400"/>
      <c r="CT241" s="401"/>
      <c r="CU241" s="400"/>
      <c r="CV241" s="401"/>
      <c r="CW241" s="400"/>
      <c r="CX241" s="401"/>
      <c r="CY241" s="400"/>
      <c r="CZ241" s="401"/>
      <c r="DA241" s="400"/>
      <c r="DB241" s="401"/>
      <c r="DC241" s="400"/>
      <c r="DD241" s="401"/>
      <c r="DE241" s="400"/>
      <c r="DF241" s="401"/>
      <c r="DG241" s="400"/>
      <c r="DH241" s="401"/>
      <c r="DI241" s="400"/>
      <c r="DJ241" s="401"/>
      <c r="DK241" s="400"/>
      <c r="DL241" s="401"/>
      <c r="DM241" s="400"/>
      <c r="DN241" s="401"/>
      <c r="DO241" s="400"/>
      <c r="DP241" s="401"/>
      <c r="DQ241" s="400"/>
      <c r="DR241" s="401"/>
      <c r="DS241" s="400"/>
      <c r="DT241" s="401"/>
      <c r="DU241" s="400"/>
      <c r="DV241" s="401"/>
      <c r="DW241" s="400"/>
      <c r="DX241" s="401"/>
      <c r="DY241" s="400"/>
      <c r="DZ241" s="401"/>
      <c r="EA241" s="400"/>
      <c r="EB241" s="401"/>
      <c r="EC241" s="400"/>
      <c r="ED241" s="401"/>
      <c r="EE241" s="400"/>
      <c r="EF241" s="401"/>
      <c r="EG241" s="400"/>
      <c r="EH241" s="401"/>
      <c r="EI241" s="400"/>
      <c r="EJ241" s="447"/>
      <c r="EK241" s="510"/>
      <c r="EL241" s="513" t="s">
        <v>3190</v>
      </c>
      <c r="EM241" s="520">
        <v>1314.3423333333301</v>
      </c>
      <c r="EN241" s="520"/>
      <c r="EO241" s="520"/>
      <c r="EP241" s="171">
        <f t="shared" si="241"/>
        <v>0</v>
      </c>
      <c r="EQ241" s="171">
        <f t="shared" si="242"/>
        <v>0</v>
      </c>
      <c r="ER241" s="171">
        <f t="shared" si="243"/>
        <v>0</v>
      </c>
      <c r="ES241" s="171">
        <f t="shared" si="244"/>
        <v>0</v>
      </c>
      <c r="ET241" s="171">
        <f t="shared" si="245"/>
        <v>0</v>
      </c>
      <c r="EU241" s="171">
        <f t="shared" si="246"/>
        <v>0</v>
      </c>
      <c r="EV241" s="172">
        <f t="shared" si="247"/>
        <v>0</v>
      </c>
      <c r="EW241" s="367">
        <f>IF(C241=4,IF(MAX(Q241:EJ243)&gt;0,(Especiall/30*(IF(($G241-$F241)=($G$5-$F$5),30,IF(DAY($G241)=31,($G241-$F241),($G241-$F241)+1)))),0),0)</f>
        <v>0</v>
      </c>
      <c r="EX241" s="248">
        <f t="shared" ref="EX241:EX244" si="284">FF241</f>
        <v>21210.57</v>
      </c>
      <c r="EY241" s="174">
        <f>(L241*regular)+(M241*Cadeirantee)</f>
        <v>0</v>
      </c>
      <c r="EZ241" s="249">
        <f>SUMIF(FG241:GJ241,"&gt;0")</f>
        <v>0</v>
      </c>
      <c r="FA241" s="249">
        <f>SUMIF(FG241:GJ241,"&lt;0")+SUMIF(GN241:HP241,"&lt;0")</f>
        <v>0</v>
      </c>
      <c r="FB241" s="174">
        <v>0</v>
      </c>
      <c r="FC241" s="175">
        <f>N241*km*'VALORES TABELA'!$B$13</f>
        <v>0</v>
      </c>
      <c r="FD241" s="250">
        <f>GL241</f>
        <v>0</v>
      </c>
      <c r="FE241" s="176">
        <f>(EW241+EW242+EW243+EW244+EX241+EX242+EX243+EX244+EY241+EY242+EY243+EY244+EY245+EZ241+EZ242+EZ243+EZ244+FA241+FA242+FA243+FA244+FC241+FC242+FC243+FC244+HY241-HZ241-IA241+FD241+FD242+FD243+FD244+FB245)</f>
        <v>22524.91233333333</v>
      </c>
      <c r="FF241" s="177">
        <f>IF(C241=4,SUM(Q241+Q242+Q243+S241+S242+S243)*Percapita/30*FF$4+(R241+R242+R243+T241+T242+T243)*Cadeirante/30*FF$4,IF(C241=3,IF(Q244+S244=10,Fixo/30*FF$4+(Q241+Q242+Q243+S241+S242+S243)*Percapita/30*FF$4+(R244+T244)*Cadeirante/30*FF$4,IF(Q244+S244&lt;=9,(Q244+S244)*Crechee/30*FF$4)+(R244+T244)*Cadeirante/30*FF$4+(Q241+Q242+Q243+S241+S242+S243)*Percapita/30*FF$4)+IF(Q244+S244&gt;=11,Fixo/30*FF$4+(Q244+S244-10)*Crechee/30*FF$4,0),IF(C241=2,IF(R241+R242+R243+R244+T241+T242+T243+T244=1,Cadeirante/30*FF$4,IF(R241+R242+R243+R244+T241+T242+T243+T244=2,Fixo/30*FF$4,IF(R241+R242+R243+R244+T241+T242+T243+T244&gt;2,Fixo/30*FF$4+(R241+R242+R243+R244+T241+T242+T243+T244-2)*Cadeirante/30*FF$4)))+(Q241+Q242+Q243+S241+S242+S243)*Percapita/30*FF$4+(Q244+S244)*Crechee/30*FF$4,IF(C241=1,IF(Q241+Q242+Q243+R241+R242+R243+S241+S242+S243+T241+T242+T243&lt;=15,(Q241+Q242+Q243+S241+S242+S243)*Percapita/30*FF$4,IF(Q241+Q242+Q243+R241+R242+R243+S241+S242+S243+T241+T242+T243&gt;=16,Fixo/30*FF$4+(Q241+Q242+Q243+R241+R242+R243+S241+S242+S243+T241+T242-16)*Percapita/30*FF$4))))))</f>
        <v>21210.57</v>
      </c>
      <c r="FG241" s="177">
        <f>IF(C241=4,SUM(U241+U242+U243+W241+W242+W243)*Percapita/30*FG$4+(V241+V242+V243+X241+X242+X243)*Cadeirante/30*FG$4,IF(C241=3,IF(U244+W244=10,Fixo/30*FG$4+(U241+U242+U243+W241+W242+W243)*Percapita/30*FG$4+(V244+X244)*Cadeirante/30*FG$4,IF(U244+W244&lt;=9,(U244+W244)*Crechee/30*FG$4)+(V244+X244)*Cadeirante/30*FG$4+(U241+U242+U243+W241+W242+W243)*Percapita/30*FG$4)+IF(U244+W244&gt;=11,Fixo/30*FG$4+(U244+W244-10)*Crechee/30*FG$4,0),IF(C241=2,IF(V241+V242+V243+V244+X241+X242+X243+X244=1,Cadeirante/30*FG$4,IF(V241+V242+V243+V244+X241+X242+X243+X244=2,Fixo/30*FG$4,IF(V241+V242+V243+V244+X241+X242+X243+X244&gt;2,Fixo/30*FG$4+(V241+V242+V243+V244+X241+X242+X243+X244-2)*Cadeirante/30*FG$4)))+(U241+U242+U243+W241+W242+W243)*Percapita/30*FG$4+(U244+W244)*Crechee/30*FG$4,IF(C241=1,IF(U241+U242+U243+V241+V242+V243+W241+W242+W243+X241+X242+X243&lt;=15,(U241+U242+U243+W241+W242+W243)*Percapita/30*FG$4,IF(U241+U242+U243+V241+V242+V243+W241+W242+W243+X241+X242+X243&gt;=16,Fixo/30*FG$4+(U241+U242+U243+V241+V242+V243+W241+W242+W243+X241+X242-16)*Percapita/30*FG$4))))))</f>
        <v>0</v>
      </c>
      <c r="FH241" s="177">
        <f>IF(C241=4,SUM(Y241+Y242+Y243+AA241+AA242+AA243)*Percapita/30*FH$4+(Z241+Z242+Z243+AB241+AB242+AB243)*Cadeirante/30*FH$4,IF(C241=3,IF(Y244+AA244=10,Fixo/30*FH$4+(Y241+Y242+Y243+AA241+AA242+AA243)*Percapita/30*FH$4+(Z244+AB244)*Cadeirante/30*FH$4,IF(Y244+AA244&lt;=9,(Y244+AA244)*Crechee/30*FH$4)+(Z244+AB244)*Cadeirante/30*FH$4+(Y241+Y242+Y243+AA241+AA242+AA243)*Percapita/30*FH$4)+IF(Y244+AA244&gt;=11,Fixo/30*FH$4+(Y244+AA244-10)*Crechee/30*FH$4,0),IF(C241=2,IF(Z241+Z242+Z243+Z244+AB241+AB242+AB243+AB244=1,Cadeirante/30*FH$4,IF(Z241+Z242+Z243+Z244+AB241+AB242+AB243+AB244=2,Fixo/30*FH$4,IF(Z241+Z242+Z243+Z244+AB241+AB242+AB243+AB244&gt;2,Fixo/30*FH$4+(Z241+Z242+Z243+Z244+AB241+AB242+AB243+AB244-2)*Cadeirante/30*FH$4)))+(Y241+Y242+Y243+AA241+AA242+AA243)*Percapita/30*FH$4+(Y244+AA244)*Crechee/30*FH$4,IF(C241=1,IF(Y241+Y242+Y243+Z241+Z242+Z243+AA241+AA242+AA243+AB241+AB242+AB243&lt;=15,(Y241+Y242+Y243+AA241+AA242+AA243)*Percapita/30*FH$4,IF(Y241+Y242+Y243+Z241+Z242+Z243+AA241+AA242+AA243+AB241+AB242+AB243&gt;=16,Fixo/30*FH$4+(Y241+Y242+Y243+Z241+Z242+Z243+AA241+AA242+AA243+AB241+AB242-16)*Percapita/30*FH$4))))))</f>
        <v>0</v>
      </c>
      <c r="FI241" s="177">
        <f>IF(C241=4,SUM(AC241+AC242+AC243+AE241+AE242+AE243)*Percapita/30*FI$4+(AD241+AD242+AD243+AF241+AF242+AF243)*Cadeirante/30*FI$4,IF(C241=3,IF(AC244+AE244=10,Fixo/30*FI$4+(AC241+AC242+AC243+AE241+AE242+AE243)*Percapita/30*FI$4+(AD244+AF244)*Cadeirante/30*FI$4,IF(AC244+AE244&lt;=9,(AC244+AE244)*Crechee/30*FI$4)+(AD244+AF244)*Cadeirante/30*FI$4+(AC241+AC242+AC243+AE241+AE242+AE243)*Percapita/30*FI$4)+IF(AC244+AE244&gt;=11,Fixo/30*FI$4+(AC244+AE244-10)*Crechee/30*FI$4,0),IF(C241=2,IF(AD241+AD242+AD243+AD244+AF241+AF242+AF243+AF244=1,Cadeirante/30*FI$4,IF(AD241+AD242+AD243+AD244+AF241+AF242+AF243+AF244=2,Fixo/30*FI$4,IF(AD241+AD242+AD243+AD244+AF241+AF242+AF243+AF244&gt;2,Fixo/30*FI$4+(AD241+AD242+AD243+AD244+AF241+AF242+AF243+AF244-2)*Cadeirante/30*FI$4)))+(AC241+AC242+AC243+AE241+AE242+AE243)*Percapita/30*FI$4+(AC244+AE244)*Crechee/30*FI$4,IF(C241=1,IF(AC241+AC242+AC243+AD241+AD242+AD243+AE241+AE242+AE243+AF241+AF242+AF243&lt;=15,(AC241+AC242+AC243+AE241+AE242+AE243)*Percapita/30*FI$4,IF(AC241+AC242+AC243+AD241+AD242+AD243+AE241+AE242+AE243+AF241+AF242+AF243&gt;=16,Fixo/30*FI$4+(AC241+AC242+AC243+AD241+AD242+AD243+AE241+AE242+AE243+AF241+AF242-16)*Percapita/30*FI$4))))))</f>
        <v>0</v>
      </c>
      <c r="FJ241" s="177">
        <f>IF(C241=4,SUM(AG241+AG242+AG243+AI241+AI242+AI243)*Percapita/30*FJ$4+(AH241+AH242+AH243+AJ241+AJ242+AJ243)*Cadeirante/30*FJ$4,IF(C241=3,IF(AG244+AI244=10,Fixo/30*FJ$4+(AG241+AG242+AG243+AI241+AI242+AI243)*Percapita/30*FJ$4+(AH244+AJ244)*Cadeirante/30*FJ$4,IF(AG244+AI244&lt;=9,(AG244+AI244)*Crechee/30*FJ$4)+(AH244+AJ244)*Cadeirante/30*FJ$4+(AG241+AG242+AG243+AI241+AI242+AI243)*Percapita/30*FJ$4)+IF(AG244+AI244&gt;=11,Fixo/30*FJ$4+(AG244+AI244-10)*Crechee/30*FJ$4,0),IF(C241=2,IF(AH241+AH242+AH243+AH244+AJ241+AJ242+AJ243+AJ244=1,Cadeirante/30*FJ$4,IF(AH241+AH242+AH243+AH244+AJ241+AJ242+AJ243+AJ244=2,Fixo/30*FJ$4,IF(AH241+AH242+AH243+AH244+AJ241+AJ242+AJ243+AJ244&gt;2,Fixo/30*FJ$4+(AH241+AH242+AH243+AH244+AJ241+AJ242+AJ243+AJ244-2)*Cadeirante/30*FJ$4)))+(AG241+AG242+AG243+AI241+AI242+AI243)*Percapita/30*FJ$4+(AG244+AI244)*Crechee/30*FJ$4,IF(C241=1,IF(AG241+AG242+AG243+AH241+AH242+AH243+AI241+AI242+AI243+AJ241+AJ242+AJ243&lt;=15,(AG241+AG242+AG243+AI241+AI242+AI243)*Percapita/30*FJ$4,IF(AG241+AG242+AG243+AH241+AH242+AH243+AI241+AI242+AI243+AJ241+AJ242+AJ243&gt;=16,Fixo/30*FJ$4+(AG241+AG242+AG243+AH241+AH242+AH243+AI241+AI242+AI243+AJ241+AJ242-16)*Percapita/30*FJ$4))))))</f>
        <v>0</v>
      </c>
      <c r="FK241" s="177">
        <f>IF(C241=4,SUM(AK241+AK242+AK243+AM241+AM242+AM243)*Percapita/30*FK$4+(AL241+AL242+AL243+AN241+AN242+AN243)*Cadeirante/30*FK$4,IF(C241=3,IF(AK244+AM244=10,Fixo/30*FK$4+(AK241+AK242+AK243+AM241+AM242+AM243)*Percapita/30*FK$4+(AL244+AN244)*Cadeirante/30*FK$4,IF(AK244+AM244&lt;=9,(AK244+AM244)*Crechee/30*FK$4)+(AL244+AN244)*Cadeirante/30*FK$4+(AK241+AK242+AK243+AM241+AM242+AM243)*Percapita/30*FK$4)+IF(AK244+AM244&gt;=11,Fixo/30*FK$4+(AK244+AM244-10)*Crechee/30*FK$4,0),IF(C241=2,IF(AL241+AL242+AL243+AL244+AN241+AN242+AN243+AN244=1,Cadeirante/30*FK$4,IF(AL241+AL242+AL243+AL244+AN241+AN242+AN243+AN244=2,Fixo/30*FK$4,IF(AL241+AL242+AL243+AL244+AN241+AN242+AN243+AN244&gt;2,Fixo/30*FK$4+(AL241+AL242+AL243+AL244+AN241+AN242+AN243+AN244-2)*Cadeirante/30*FK$4)))+(AK241+AK242+AK243+AM241+AM242+AM243)*Percapita/30*FK$4+(AK244+AM244)*Crechee/30*FK$4,IF(C241=1,IF(AK241+AK242+AK243+AL241+AL242+AL243+AM241+AM242+AM243+AN241+AN242+AN243&lt;=15,(AK241+AK242+AK243+AM241+AM242+AM243)*Percapita/30*FK$4,IF(AK241+AK242+AK243+AL241+AL242+AL243+AM241+AM242+AM243+AN241+AN242+AN243&gt;=16,Fixo/30*FK$4+(AK241+AK242+AK243+AL241+AL242+AL243+AM241+AM242+AM243+AN241+AN242-16)*Percapita/30*FK$4))))))</f>
        <v>0</v>
      </c>
      <c r="FL241" s="177">
        <f>IF(C241=4,SUM(AO241+AO242+AO243+AQ241+AQ242+AQ243)*Percapita/30*FL$4+(AP241+AP242+AP243+AR241+AR242+AR243)*Cadeirante/30*FL$4,IF(C241=3,IF(AO244+AQ244=10,Fixo/30*FL$4+(AO241+AO242+AO243+AQ241+AQ242+AQ243)*Percapita/30*FL$4+(AP244+AR244)*Cadeirante/30*FL$4,IF(AO244+AQ244&lt;=9,(AO244+AQ244)*Crechee/30*FL$4)+(AP244+AR244)*Cadeirante/30*FL$4+(AO241+AO242+AO243+AQ241+AQ242+AQ243)*Percapita/30*FL$4)+IF(AO244+AQ244&gt;=11,Fixo/30*FL$4+(AO244+AQ244-10)*Crechee/30*FL$4,0),IF(C241=2,IF(AP241+AP242+AP243+AP244+AR241+AR242+AR243+AR244=1,Cadeirante/30*FL$4,IF(AP241+AP242+AP243+AP244+AR241+AR242+AR243+AR244=2,Fixo/30*FL$4,IF(AP241+AP242+AP243+AP244+AR241+AR242+AR243+AR244&gt;2,Fixo/30*FL$4+(AP241+AP242+AP243+AP244+AR241+AR242+AR243+AR244-2)*Cadeirante/30*FL$4)))+(AO241+AO242+AO243+AQ241+AQ242+AQ243)*Percapita/30*FL$4+(AO244+AQ244)*Crechee/30*FL$4,IF(C241=1,IF(AO241+AO242+AO243+AP241+AP242+AP243+AQ241+AQ242+AQ243+AR241+AR242+AR243&lt;=15,(AO241+AO242+AO243+AQ241+AQ242+AQ243)*Percapita/30*FL$4,IF(AO241+AO242+AO243+AP241+AP242+AP243+AQ241+AQ242+AQ243+AR241+AR242+AR243&gt;=16,Fixo/30*FL$4+(AO241+AO242+AO243+AP241+AP242+AP243+AQ241+AQ242+AQ243+AR241+AR242-16)*Percapita/30*FL$4))))))</f>
        <v>0</v>
      </c>
      <c r="FM241" s="177">
        <f>IF(C241=4,SUM(AS241+AS242+AS243+AU241+AU242+AU243)*Percapita/30*FM$4+(AT241+AT242+AT243+AV241+AV242+AV243)*Cadeirante/30*FM$4,IF(C241=3,IF(AS244+AU244=10,Fixo/30*FM$4+(AS241+AS242+AS243+AU241+AU242+AU243)*Percapita/30*FM$4+(AT244+AV244)*Cadeirante/30*FM$4,IF(AS244+AU244&lt;=9,(AS244+AU244)*Crechee/30*FM$4)+(AT244+AV244)*Cadeirante/30*FM$4+(AS241+AS242+AS243+AU241+AU242+AU243)*Percapita/30*FM$4)+IF(AS244+AU244&gt;=11,Fixo/30*FM$4+(AS244+AU244-10)*Crechee/30*FM$4,0),IF(C241=2,IF(AT241+AT242+AT243+AT244+AV241+AV242+AV243+AV244=1,Cadeirante/30*FM$4,IF(AT241+AT242+AT243+AT244+AV241+AV242+AV243+AV244=2,Fixo/30*FM$4,IF(AT241+AT242+AT243+AT244+AV241+AV242+AV243+AV244&gt;2,Fixo/30*FM$4+(AT241+AT242+AT243+AT244+AV241+AV242+AV243+AV244-2)*Cadeirante/30*FM$4)))+(AS241+AS242+AS243+AU241+AU242+AU243)*Percapita/30*FM$4+(AS244+AU244)*Crechee/30*FM$4,IF(C241=1,IF(AS241+AS242+AS243+AT241+AT242+AT243+AU241+AU242+AU243+AV241+AV242+AV243&lt;=15,(AS241+AS242+AS243+AU241+AU242+AU243)*Percapita/30*FM$4,IF(AS241+AS242+AS243+AT241+AT242+AT243+AU241+AU242+AU243+AV241+AV242+AV243&gt;=16,Fixo/30*FM$4+(AS241+AS242+AS243+AT241+AT242+AT243+AU241+AU242+AU243+AV241+AV242-16)*Percapita/30*FM$4))))))</f>
        <v>0</v>
      </c>
      <c r="FN241" s="177">
        <f>IF(C241=4,SUM(AW241+AW242+AW243+AY241+AY242+AY243)*Percapita/30*FN$4+(AX241+AX242+AX243+AZ241+AZ242+AZ243)*Cadeirante/30*FN$4,IF(C241=3,IF(AW244+AY244=10,Fixo/30*FN$4+(AW241+AW242+AW243+AY241+AY242+AY243)*Percapita/30*FN$4+(AX244+AZ244)*Cadeirante/30*FN$4,IF(AW244+AY244&lt;=9,(AW244+AY244)*Crechee/30*FN$4)+(AX244+AZ244)*Cadeirante/30*FN$4+(AW241+AW242+AW243+AY241+AY242+AY243)*Percapita/30*FN$4)+IF(AW244+AY244&gt;=11,Fixo/30*FN$4+(AW244+AY244-10)*Crechee/30*FN$4,0),IF(C241=2,IF(AX241+AX242+AX243+AX244+AZ241+AZ242+AZ243+AZ244=1,Cadeirante/30*FN$4,IF(AX241+AX242+AX243+AX244+AZ241+AZ242+AZ243+AZ244=2,Fixo/30*FN$4,IF(AX241+AX242+AX243+AX244+AZ241+AZ242+AZ243+AZ244&gt;2,Fixo/30*FN$4+(AX241+AX242+AX243+AX244+AZ241+AZ242+AZ243+AZ244-2)*Cadeirante/30*FN$4)))+(AW241+AW242+AW243+AY241+AY242+AY243)*Percapita/30*FN$4+(AW244+AY244)*Crechee/30*FN$4,IF(C241=1,IF(AW241+AW242+AW243+AX241+AX242+AX243+AY241+AY242+AY243+AZ241+AZ242+AZ243&lt;=15,(AW241+AW242+AW243+AY241+AY242+AY243)*Percapita/30*FN$4,IF(AW241+AW242+AW243+AX241+AX242+AX243+AY241+AY242+AY243+AZ241+AZ242+AZ243&gt;=16,Fixo/30*FN$4+(AW241+AW242+AW243+AX241+AX242+AX243+AY241+AY242+AY243+AZ241+AZ242-16)*Percapita/30*FN$4))))))</f>
        <v>0</v>
      </c>
      <c r="FO241" s="177">
        <f>IF(C241=4,SUM(BA241+BA242+BA243+BC241+BC242+BC243)*Percapita/30*FO$4+(BB241+BB242+BB243+BD241+BD242+BD243)*Cadeirante/30*FO$4,IF(C241=3,IF(BA244+BC244=10,Fixo/30*FO$4+(BA241+BA242+BA243+BC241+BC242+BC243)*Percapita/30*FO$4+(BB244+BD244)*Cadeirante/30*FO$4,IF(BA244+BC244&lt;=9,(BA244+BC244)*Crechee/30*FO$4)+(BB244+BD244)*Cadeirante/30*FO$4+(BA241+BA242+BA243+BC241+BC242+BC243)*Percapita/30*FO$4)+IF(BA244+BC244&gt;=11,Fixo/30*FO$4+(BA244+BC244-10)*Crechee/30*FO$4,0),IF(C241=2,IF(BB241+BB242+BB243+BB244+BD241+BD242+BD243+BD244=1,Cadeirante/30*FO$4,IF(BB241+BB242+BB243+BB244+BD241+BD242+BD243+BD244=2,Fixo/30*FO$4,IF(BB241+BB242+BB243+BB244+BD241+BD242+BD243+BD244&gt;2,Fixo/30*FO$4+(BB241+BB242+BB243+BB244+BD241+BD242+BD243+BD244-2)*Cadeirante/30*FO$4)))+(BA241+BA242+BA243+BC241+BC242+BC243)*Percapita/30*FO$4+(BA244+BC244)*Crechee/30*FO$4,IF(C241=1,IF(BA241+BA242+BA243+BB241+BB242+BB243+BC241+BC242+BC243+BD241+BD242+BD243&lt;=15,(BA241+BA242+BA243+BC241+BC242+BC243)*Percapita/30*FO$4,IF(BA241+BA242+BA243+BB241+BB242+BB243+BC241+BC242+BC243+BD241+BD242+BD243&gt;=16,Fixo/30*FO$4+(BA241+BA242+BA243+BB241+BB242+BB243+BC241+BC242+BC243+BD241+BD242-16)*Percapita/30*FO$4))))))</f>
        <v>0</v>
      </c>
      <c r="FP241" s="177">
        <f>IF(C241=4,SUM(BE241+BE242+BE243+BG241+BG242+BG243)*Percapita/30*FP$4+(BF241+BF242+BF243+BH241+BH242+BH243)*Cadeirante/30*FP$4,IF(C241=3,IF(BE244+BG244=10,Fixo/30*FP$4+(BE241+BE242+BE243+BG241+BG242+BG243)*Percapita/30*FP$4+(BF244+BH244)*Cadeirante/30*FP$4,IF(BE244+BG244&lt;=9,(BE244+BG244)*Crechee/30*FP$4)+(BF244+BH244)*Cadeirante/30*FP$4+(BE241+BE242+BE243+BG241+BG242+BG243)*Percapita/30*FP$4)+IF(BE244+BG244&gt;=11,Fixo/30*FP$4+(BE244+BG244-10)*Crechee/30*FP$4,0),IF(C241=2,IF(BF241+BF242+BF243+BF244+BH241+BH242+BH243+BH244=1,Cadeirante/30*FP$4,IF(BF241+BF242+BF243+BF244+BH241+BH242+BH243+BH244=2,Fixo/30*FP$4,IF(BF241+BF242+BF243+BF244+BH241+BH242+BH243+BH244&gt;2,Fixo/30*FP$4+(BF241+BF242+BF243+BF244+BH241+BH242+BH243+BH244-2)*Cadeirante/30*FP$4)))+(BE241+BE242+BE243+BG241+BG242+BG243)*Percapita/30*FP$4+(BE244+BG244)*Crechee/30*FP$4,IF(C241=1,IF(BE241+BE242+BE243+BF241+BF242+BF243+BG241+BG242+BG243+BH241+BH242+BH243&lt;=15,(BE241+BE242+BE243+BG241+BG242+BG243)*Percapita/30*FP$4,IF(BE241+BE242+BE243+BF241+BF242+BF243+BG241+BG242+BG243+BH241+BH242+BH243&gt;=16,Fixo/30*FP$4+(BE241+BE242+BE243+BF241+BF242+BF243+BG241+BG242+BG243+BH241+BH242-16)*Percapita/30*FP$4))))))</f>
        <v>0</v>
      </c>
      <c r="FQ241" s="177">
        <f>IF(C241=4,SUM(BI241+BI242+BI243+BK241+BK242+BK243)*Percapita/30*FQ$4+(BJ241+BJ242+BJ243+BL241+BL242+BL243)*Cadeirante/30*FQ$4,IF(C241=3,IF(BI244+BK244=10,Fixo/30*FQ$4+(BI241+BI242+BI243+BK241+BK242+BK243)*Percapita/30*FQ$4+(BJ244+BL244)*Cadeirante/30*FQ$4,IF(BI244+BK244&lt;=9,(BI244+BK244)*Crechee/30*FQ$4)+(BJ244+BL244)*Cadeirante/30*FQ$4+(BI241+BI242+BI243+BK241+BK242+BK243)*Percapita/30*FQ$4)+IF(BI244+BK244&gt;=11,Fixo/30*FQ$4+(BI244+BK244-10)*Crechee/30*FQ$4,0),IF(C241=2,IF(BJ241+BJ242+BJ243+BJ244+BL241+BL242+BL243+BL244=1,Cadeirante/30*FQ$4,IF(BJ241+BJ242+BJ243+BJ244+BL241+BL242+BL243+BL244=2,Fixo/30*FQ$4,IF(BJ241+BJ242+BJ243+BJ244+BL241+BL242+BL243+BL244&gt;2,Fixo/30*FQ$4+(BJ241+BJ242+BJ243+BJ244+BL241+BL242+BL243+BL244-2)*Cadeirante/30*FQ$4)))+(BI241+BI242+BI243+BK241+BK242+BK243)*Percapita/30*FQ$4+(BI244+BK244)*Crechee/30*FQ$4,IF(C241=1,IF(BI241+BI242+BI243+BJ241+BJ242+BJ243+BK241+BK242+BK243+BL241+BL242+BL243&lt;=15,(BI241+BI242+BI243+BK241+BK242+BK243)*Percapita/30*FQ$4,IF(BI241+BI242+BI243+BJ241+BJ242+BJ243+BK241+BK242+BK243+BL241+BL242+BL243&gt;=16,Fixo/30*FQ$4+(BI241+BI242+BI243+BJ241+BJ242+BJ243+BK241+BK242+BK243+BL241+BL242-16)*Percapita/30*FQ$4))))))</f>
        <v>0</v>
      </c>
      <c r="FR241" s="177">
        <f>IF(C241=4,SUM(BM241+BM242+BM243+BO241+BO242+BO243)*Percapita/30*FR$4+(BN241+BN242+BN243+BP241+BP242+BP243)*Cadeirante/30*FR$4,IF(C241=3,IF(BM244+BO244=10,Fixo/30*FR$4+(BM241+BM242+BM243+BO241+BO242+BO243)*Percapita/30*FR$4+(BN244+BP244)*Cadeirante/30*FR$4,IF(BM244+BO244&lt;=9,(BM244+BO244)*Crechee/30*FR$4)+(BN244+BP244)*Cadeirante/30*FR$4+(BM241+BM242+BM243+BO241+BO242+BO243)*Percapita/30*FR$4)+IF(BM244+BO244&gt;=11,Fixo/30*FR$4+(BM244+BO244-10)*Crechee/30*FR$4,0),IF(C241=2,IF(BN241+BN242+BN243+BN244+BP241+BP242+BP243+BP244=1,Cadeirante/30*FR$4,IF(BN241+BN242+BN243+BN244+BP241+BP242+BP243+BP244=2,Fixo/30*FR$4,IF(BN241+BN242+BN243+BN244+BP241+BP242+BP243+BP244&gt;2,Fixo/30*FR$4+(BN241+BN242+BN243+BN244+BP241+BP242+BP243+BP244-2)*Cadeirante/30*FR$4)))+(BM241+BM242+BM243+BO241+BO242+BO243)*Percapita/30*FR$4+(BM244+BO244)*Crechee/30*FR$4,IF(C241=1,IF(BM241+BM242+BM243+BN241+BN242+BN243+BO241+BO242+BO243+BP241+BP242+BP243&lt;=15,(BM241+BM242+BM243+BO241+BO242+BO243)*Percapita/30*FR$4,IF(BM241+BM242+BM243+BN241+BN242+BN243+BO241+BO242+BO243+BP241+BP242+BP243&gt;=16,Fixo/30*FR$4+(BM241+BM242+BM243+BN241+BN242+BN243+BO241+BO242+BO243+BP241+BP242-16)*Percapita/30*FR$4))))))</f>
        <v>0</v>
      </c>
      <c r="FS241" s="177">
        <f>IF(C241=4,SUM(BQ241+BQ242+BQ243+BS241+BS242+BS243)*Percapita/30*FS$4+(BR241+BR242+BR243+BT241+BT242+BT243)*Cadeirante/30*FS$4,IF(C241=3,IF(BQ244+BS244=10,Fixo/30*FS$4+(BQ241+BQ242+BQ243+BS241+BS242+BS243)*Percapita/30*FS$4+(BR244+BT244)*Cadeirante/30*FS$4,IF(BQ244+BS244&lt;=9,(BQ244+BS244)*Crechee/30*FS$4)+(BR244+BT244)*Cadeirante/30*FS$4+(BQ241+BQ242+BQ243+BS241+BS242+BS243)*Percapita/30*FS$4)+IF(BQ244+BS244&gt;=11,Fixo/30*FS$4+(BQ244+BS244-10)*Crechee/30*FS$4,0),IF(C241=2,IF(BR241+BR242+BR243+BR244+BT241+BT242+BT243+BT244=1,Cadeirante/30*FS$4,IF(BR241+BR242+BR243+BR244+BT241+BT242+BT243+BT244=2,Fixo/30*FS$4,IF(BR241+BR242+BR243+BR244+BT241+BT242+BT243+BT244&gt;2,Fixo/30*FS$4+(BR241+BR242+BR243+BR244+BT241+BT242+BT243+BT244-2)*Cadeirante/30*FS$4)))+(BQ241+BQ242+BQ243+BS241+BS242+BS243)*Percapita/30*FS$4+(BQ244+BS244)*Crechee/30*FS$4,IF(C241=1,IF(BQ241+BQ242+BQ243+BR241+BR242+BR243+BS241+BS242+BS243+BT241+BT242+BT243&lt;=15,(BQ241+BQ242+BQ243+BS241+BS242+BS243)*Percapita/30*FS$4,IF(BQ241+BQ242+BQ243+BR241+BR242+BR243+BS241+BS242+BS243+BT241+BT242+BT243&gt;=16,Fixo/30*FS$4+(BQ241+BQ242+BQ243+BR241+BR242+BR243+BS241+BS242+BS243+BT241+BT242-16)*Percapita/30*FS$4))))))</f>
        <v>0</v>
      </c>
      <c r="FT241" s="177">
        <f>IF(C241=4,SUM(BU241+BU242+BU243+BW241+BW242+BW243)*Percapita/30*FT$4+(BV241+BV242+BV243+BX241+BX242+BX243)*Cadeirante/30*FT$4,IF(C241=3,IF(BU244+BW244=10,Fixo/30*FT$4+(BU241+BU242+BU243+BW241+BW242+BW243)*Percapita/30*FT$4+(BV244+BX244)*Cadeirante/30*FT$4,IF(BU244+BW244&lt;=9,(BU244+BW244)*Crechee/30*FT$4)+(BV244+BX244)*Cadeirante/30*FT$4+(BU241+BU242+BU243+BW241+BW242+BW243)*Percapita/30*FT$4)+IF(BU244+BW244&gt;=11,Fixo/30*FT$4+(BU244+BW244-10)*Crechee/30*FT$4,0),IF(C241=2,IF(BV241+BV242+BV243+BV244+BX241+BX242+BX243+BX244=1,Cadeirante/30*FT$4,IF(BV241+BV242+BV243+BV244+BX241+BX242+BX243+BX244=2,Fixo/30*FT$4,IF(BV241+BV242+BV243+BV244+BX241+BX242+BX243+BX244&gt;2,Fixo/30*FT$4+(BV241+BV242+BV243+BV244+BX241+BX242+BX243+BX244-2)*Cadeirante/30*FT$4)))+(BU241+BU242+BU243+BW241+BW242+BW243)*Percapita/30*FT$4+(BU244+BW244)*Crechee/30*FT$4,IF(C241=1,IF(BU241+BU242+BU243+BV241+BV242+BV243+BW241+BW242+BW243+BX241+BX242+BX243&lt;=15,(BU241+BU242+BU243+BW241+BW242+BW243)*Percapita/30*FT$4,IF(BU241+BU242+BU243+BV241+BV242+BV243+BW241+BW242+BW243+BX241+BX242+BX243&gt;=16,Fixo/30*FT$4+(BU241+BU242+BU243+BV241+BV242+BV243+BW241+BW242+BW243+BX241+BX242-16)*Percapita/30*FT$4))))))</f>
        <v>0</v>
      </c>
      <c r="FU241" s="177">
        <f>IF(C241=4,SUM(BY241+BY242+BY243+CA241+CA242+CA243)*Percapita/30*FU$4+(BZ241+BZ242+BZ243+CB241+CB242+CB243)*Cadeirante/30*FU$4,IF(C241=3,IF(BY244+CA244=10,Fixo/30*FU$4+(BY241+BY242+BY243+CA241+CA242+CA243)*Percapita/30*FU$4+(BZ244+CB244)*Cadeirante/30*FU$4,IF(BY244+CA244&lt;=9,(BY244+CA244)*Crechee/30*FU$4)+(BZ244+CB244)*Cadeirante/30*FU$4+(BY241+BY242+BY243+CA241+CA242+CA243)*Percapita/30*FU$4)+IF(BY244+CA244&gt;=11,Fixo/30*FU$4+(BY244+CA244-10)*Crechee/30*FU$4,0),IF(C241=2,IF(BZ241+BZ242+BZ243+BZ244+CB241+CB242+CB243+CB244=1,Cadeirante/30*FU$4,IF(BZ241+BZ242+BZ243+BZ244+CB241+CB242+CB243+CB244=2,Fixo/30*FU$4,IF(BZ241+BZ242+BZ243+BZ244+CB241+CB242+CB243+CB244&gt;2,Fixo/30*FU$4+(BZ241+BZ242+BZ243+BZ244+CB241+CB242+CB243+CB244-2)*Cadeirante/30*FU$4)))+(BY241+BY242+BY243+CA241+CA242+CA243)*Percapita/30*FU$4+(BY244+CA244)*Crechee/30*FU$4,IF(C241=1,IF(BY241+BY242+BY243+BZ241+BZ242+BZ243+CA241+CA242+CA243+CB241+CB242+CB243&lt;=15,(BY241+BY242+BY243+CA241+CA242+CA243)*Percapita/30*FU$4,IF(BY241+BY242+BY243+BZ241+BZ242+BZ243+CA241+CA242+CA243+CB241+CB242+CB243&gt;=16,Fixo/30*FU$4+(BY241+BY242+BY243+BZ241+BZ242+BZ243+CA241+CA242+CA243+CB241+CB242-16)*Percapita/30*FU$4))))))</f>
        <v>0</v>
      </c>
      <c r="FV241" s="177">
        <f>IF(C241=4,SUM(CC241+CC242+CC243+CE241+CE242+CE243)*Percapita/30*FV$4+(CD241+CD242+CD243+CF241+CF242+CF243)*Cadeirante/30*FV$4,IF(C241=3,IF(CC244+CE244=10,Fixo/30*FV$4+(CC241+CC242+CC243+CE241+CE242+CE243)*Percapita/30*FV$4+(CD244+CF244)*Cadeirante/30*FV$4,IF(CC244+CE244&lt;=9,(CC244+CE244)*Crechee/30*FV$4)+(CD244+CF244)*Cadeirante/30*FV$4+(CC241+CC242+CC243+CE241+CE242+CE243)*Percapita/30*FV$4)+IF(CC244+CE244&gt;=11,Fixo/30*FV$4+(CC244+CE244-10)*Crechee/30*FV$4,0),IF(C241=2,IF(CD241+CD242+CD243+CD244+CF241+CF242+CF243+CF244=1,Cadeirante/30*FV$4,IF(CD241+CD242+CD243+CD244+CF241+CF242+CF243+CF244=2,Fixo/30*FV$4,IF(CD241+CD242+CD243+CD244+CF241+CF242+CF243+CF244&gt;2,Fixo/30*FV$4+(CD241+CD242+CD243+CD244+CF241+CF242+CF243+CF244-2)*Cadeirante/30*FV$4)))+(CC241+CC242+CC243+CE241+CE242+CE243)*Percapita/30*FV$4+(CC244+CE244)*Crechee/30*FV$4,IF(C241=1,IF(CC241+CC242+CC243+CD241+CD242+CD243+CE241+CE242+CE243+CF241+CF242+CF243&lt;=15,(CC241+CC242+CC243+CE241+CE242+CE243)*Percapita/30*FV$4,IF(CC241+CC242+CC243+CD241+CD242+CD243+CE241+CE242+CE243+CF241+CF242+CF243&gt;=16,Fixo/30*FV$4+(CC241+CC242+CC243+CD241+CD242+CD243+CE241+CE242+CE243+CF241+CF242-16)*Percapita/30*FV$4))))))</f>
        <v>0</v>
      </c>
      <c r="FW241" s="177">
        <f>IF(C241=4,SUM(CG241+CG242+CG243+CI241+CI242+CI243)*Percapita/30*FW$4+(CH241+CH242+CH243+CJ241+CJ242+CJ243)*Cadeirante/30*FW$4,IF(C241=3,IF(CG244+CI244=10,Fixo/30*FW$4+(CG241+CG242+CG243+CI241+CI242+CI243)*Percapita/30*FW$4+(CH244+CJ244)*Cadeirante/30*FW$4,IF(CG244+CI244&lt;=9,(CG244+CI244)*Crechee/30*FW$4)+(CH244+CJ244)*Cadeirante/30*FW$4+(CG241+CG242+CG243+CI241+CI242+CI243)*Percapita/30*FW$4)+IF(CG244+CI244&gt;=11,Fixo/30*FW$4+(CG244+CI244-10)*Crechee/30*FW$4,0),IF(C241=2,IF(CH241+CH242+CH243+CH244+CJ241+CJ242+CJ243+CJ244=1,Cadeirante/30*FW$4,IF(CH241+CH242+CH243+CH244+CJ241+CJ242+CJ243+CJ244=2,Fixo/30*FW$4,IF(CH241+CH242+CH243+CH244+CJ241+CJ242+CJ243+CJ244&gt;2,Fixo/30*FW$4+(CH241+CH242+CH243+CH244+CJ241+CJ242+CJ243+CJ244-2)*Cadeirante/30*FW$4)))+(CG241+CG242+CG243+CI241+CI242+CI243)*Percapita/30*FW$4+(CG244+CI244)*Crechee/30*FW$4,IF(C241=1,IF(CG241+CG242+CG243+CH241+CH242+CH243+CI241+CI242+CI243+CJ241+CJ242+CJ243&lt;=15,(CG241+CG242+CG243+CI241+CI242+CI243)*Percapita/30*FW$4,IF(CG241+CG242+CG243+CH241+CH242+CH243+CI241+CI242+CI243+CJ241+CJ242+CJ243&gt;=16,Fixo/30*FW$4+(CG241+CG242+CG243+CH241+CH242+CH243+CI241+CI242+CI243+CJ241+CJ242-16)*Percapita/30*FW$4))))))</f>
        <v>0</v>
      </c>
      <c r="FX241" s="177">
        <f>IF(C241=4,SUM(CK241+CK242+CK243+CM241+CM242+CM243)*Percapita/30*FX$4+(CL241+CL242+CL243+CN241+CN242+CN243)*Cadeirante/30*FX$4,IF(C241=3,IF(CK244+CM244=10,Fixo/30*FX$4+(CK241+CK242+CK243+CM241+CM242+CM243)*Percapita/30*FX$4+(CL244+CN244)*Cadeirante/30*FX$4,IF(CK244+CM244&lt;=9,(CK244+CM244)*Crechee/30*FX$4)+(CL244+CN244)*Cadeirante/30*FX$4+(CK241+CK242+CK243+CM241+CM242+CM243)*Percapita/30*FX$4)+IF(CK244+CM244&gt;=11,Fixo/30*FX$4+(CK244+CM244-10)*Crechee/30*FX$4,0),IF(C241=2,IF(CL241+CL242+CL243+CL244+CN241+CN242+CN243+CN244=1,Cadeirante/30*FX$4,IF(CL241+CL242+CL243+CL244+CN241+CN242+CN243+CN244=2,Fixo/30*FX$4,IF(CL241+CL242+CL243+CL244+CN241+CN242+CN243+CN244&gt;2,Fixo/30*FX$4+(CL241+CL242+CL243+CL244+CN241+CN242+CN243+CN244-2)*Cadeirante/30*FX$4)))+(CK241+CK242+CK243+CM241+CM242+CM243)*Percapita/30*FX$4+(CK244+CM244)*Crechee/30*FX$4,IF(C241=1,IF(CK241+CK242+CK243+CL241+CL242+CL243+CM241+CM242+CM243+CN241+CN242+CN243&lt;=15,(CK241+CK242+CK243+CM241+CM242+CM243)*Percapita/30*FX$4,IF(CK241+CK242+CK243+CL241+CL242+CL243+CM241+CM242+CM243+CN241+CN242+CN243&gt;=16,Fixo/30*FX$4+(CK241+CK242+CK243+CL241+CL242+CL243+CM241+CM242+CM243+CN241+CN242-16)*Percapita/30*FX$4))))))</f>
        <v>0</v>
      </c>
      <c r="FY241" s="177">
        <f>IF(C241=4,SUM(CO241+CO242+CO243+CQ241+CQ242+CQ243)*Percapita/30*FY$4+(CP241+CP242+CP243+CR241+CR242+CR243)*Cadeirante/30*FY$4,IF(C241=3,IF(CO244+CQ244=10,Fixo/30*FY$4+(CO241+CO242+CO243+CQ241+CQ242+CQ243)*Percapita/30*FY$4+(CP244+CR244)*Cadeirante/30*FY$4,IF(CO244+CQ244&lt;=9,(CO244+CQ244)*Crechee/30*FY$4)+(CP244+CR244)*Cadeirante/30*FY$4+(CO241+CO242+CO243+CQ241+CQ242+CQ243)*Percapita/30*FY$4)+IF(CO244+CQ244&gt;=11,Fixo/30*FY$4+(CO244+CQ244-10)*Crechee/30*FY$4,0),IF(C241=2,IF(CP241+CP242+CP243+CP244+CR241+CR242+CR243+CR244=1,Cadeirante/30*FY$4,IF(CP241+CP242+CP243+CP244+CR241+CR242+CR243+CR244=2,Fixo/30*FY$4,IF(CP241+CP242+CP243+CP244+CR241+CR242+CR243+CR244&gt;2,Fixo/30*FY$4+(CP241+CP242+CP243+CP244+CR241+CR242+CR243+CR244-2)*Cadeirante/30*FY$4)))+(CO241+CO242+CO243+CQ241+CQ242+CQ243)*Percapita/30*FY$4+(CO244+CQ244)*Crechee/30*FY$4,IF(C241=1,IF(CO241+CO242+CO243+CP241+CP242+CP243+CQ241+CQ242+CQ243+CR241+CR242+CR243&lt;=15,(CO241+CO242+CO243+CQ241+CQ242+CQ243)*Percapita/30*FY$4,IF(CO241+CO242+CO243+CP241+CP242+CP243+CQ241+CQ242+CQ243+CR241+CR242+CR243&gt;=16,Fixo/30*FY$4+(CO241+CO242+CO243+CP241+CP242+CP243+CQ241+CQ242+CQ243+CR241+CR242-16)*Percapita/30*FY$4))))))</f>
        <v>0</v>
      </c>
      <c r="FZ241" s="177">
        <f>IF(C241=4,SUM(CS241+CS242+CS243+CU241+CU242+CU243)*Percapita/30*FZ$4+(CT241+CT242+CT243+CV241+CV242+CV243)*Cadeirante/30*FZ$4,IF(C241=3,IF(CS244+CU244=10,Fixo/30*FZ$4+(CS241+CS242+CS243+CU241+CU242+CU243)*Percapita/30*FZ$4+(CT244+CV244)*Cadeirante/30*FZ$4,IF(CS244+CU244&lt;=9,(CS244+CU244)*Crechee/30*FZ$4)+(CT244+CV244)*Cadeirante/30*FZ$4+(CS241+CS242+CS243+CU241+CU242+CU243)*Percapita/30*FZ$4)+IF(CS244+CU244&gt;=11,Fixo/30*FZ$4+(CS244+CU244-10)*Crechee/30*FZ$4,0),IF(C241=2,IF(CT241+CT242+CT243+CT244+CV241+CV242+CV243+CV244=1,Cadeirante/30*FZ$4,IF(CT241+CT242+CT243+CT244+CV241+CV242+CV243+CV244=2,Fixo/30*FZ$4,IF(CT241+CT242+CT243+CT244+CV241+CV242+CV243+CV244&gt;2,Fixo/30*FZ$4+(CT241+CT242+CT243+CT244+CV241+CV242+CV243+CV244-2)*Cadeirante/30*FZ$4)))+(CS241+CS242+CS243+CU241+CU242+CU243)*Percapita/30*FZ$4+(CS244+CU244)*Crechee/30*FZ$4,IF(C241=1,IF(CS241+CS242+CS243+CT241+CT242+CT243+CU241+CU242+CU243+CV241+CV242+CV243&lt;=15,(CS241+CS242+CS243+CU241+CU242+CU243)*Percapita/30*FZ$4,IF(CS241+CS242+CS243+CT241+CT242+CT243+CU241+CU242+CU243+CV241+CV242+CV243&gt;=16,Fixo/30*FZ$4+(CS241+CS242+CS243+CT241+CT242+CT243+CU241+CU242+CU243+CV241+CV242-16)*Percapita/30*FZ$4))))))</f>
        <v>0</v>
      </c>
      <c r="GA241" s="177">
        <f>IF(C241=4,SUM(CW241+CW242+CW243+CY241+CY242+CY243)*Percapita/30*GA$4+(CX241+CX242+CX243+CZ241+CZ242+CZ243)*Cadeirante/30*GA$4,IF(C241=3,IF(CW244+CY244=10,Fixo/30*GA$4+(CW241+CW242+CW243+CY241+CY242+CY243)*Percapita/30*GA$4+(CX244+CZ244)*Cadeirante/30*GA$4,IF(CW244+CY244&lt;=9,(CW244+CY244)*Crechee/30*GA$4)+(CX244+CZ244)*Cadeirante/30*GA$4+(CW241+CW242+CW243+CY241+CY242+CY243)*Percapita/30*GA$4)+IF(CW244+CY244&gt;=11,Fixo/30*GA$4+(CW244+CY244-10)*Crechee/30*GA$4,0),IF(C241=2,IF(CX241+CX242+CX243+CX244+CZ241+CZ242+CZ243+CZ244=1,Cadeirante/30*GA$4,IF(CX241+CX242+CX243+CX244+CZ241+CZ242+CZ243+CZ244=2,Fixo/30*GA$4,IF(CX241+CX242+CX243+CX244+CZ241+CZ242+CZ243+CZ244&gt;2,Fixo/30*GA$4+(CX241+CX242+CX243+CX244+CZ241+CZ242+CZ243+CZ244-2)*Cadeirante/30*GA$4)))+(CW241+CW242+CW243+CY241+CY242+CY243)*Percapita/30*GA$4+(CW244+CY244)*Crechee/30*GA$4,IF(C241=1,IF(CW241+CW242+CW243+CX241+CX242+CX243+CY241+CY242+CY243+CZ241+CZ242+CZ243&lt;=15,(CW241+CW242+CW243+CY241+CY242+CY243)*Percapita/30*GA$4,IF(CW241+CW242+CW243+CX241+CX242+CX243+CY241+CY242+CY243+CZ241+CZ242+CZ243&gt;=16,Fixo/30*GA$4+(CW241+CW242+CW243+CX241+CX242+CX243+CY241+CY242+CY243+CZ241+CZ242-16)*Percapita/30*GA$4))))))</f>
        <v>0</v>
      </c>
      <c r="GB241" s="177">
        <f>IF(C241=4,SUM(DA241+DA242+DA243+DC241+DC242+DC243)*Percapita/30*GB$4+(DB241+DB242+DB243+DD241+DD242+DD243)*Cadeirante/30*GB$4,IF(C241=3,IF(DA244+DC244=10,Fixo/30*GB$4+(DA241+DA242+DA243+DC241+DC242+DC243)*Percapita/30*GB$4+(DB244+DD244)*Cadeirante/30*GB$4,IF(DA244+DC244&lt;=9,(DA244+DC244)*Crechee/30*GB$4)+(DB244+DD244)*Cadeirante/30*GB$4+(DA241+DA242+DA243+DC241+DC242+DC243)*Percapita/30*GB$4)+IF(DA244+DC244&gt;=11,Fixo/30*GB$4+(DA244+DC244-10)*Crechee/30*GB$4,0),IF(C241=2,IF(DB241+DB242+DB243+DB244+DD241+DD242+DD243+DD244=1,Cadeirante/30*GB$4,IF(DB241+DB242+DB243+DB244+DD241+DD242+DD243+DD244=2,Fixo/30*GB$4,IF(DB241+DB242+DB243+DB244+DD241+DD242+DD243+DD244&gt;2,Fixo/30*GB$4+(DB241+DB242+DB243+DB244+DD241+DD242+DD243+DD244-2)*Cadeirante/30*GB$4)))+(DA241+DA242+DA243+DC241+DC242+DC243)*Percapita/30*GB$4+(DA244+DC244)*Crechee/30*GB$4,IF(C241=1,IF(DA241+DA242+DA243+DB241+DB242+DB243+DC241+DC242+DC243+DD241+DD242+DD243&lt;=15,(DA241+DA242+DA243+DC241+DC242+DC243)*Percapita/30*GB$4,IF(DA241+DA242+DA243+DB241+DB242+DB243+DC241+DC242+DC243+DD241+DD242+DD243&gt;=16,Fixo/30*GB$4+(DA241+DA242+DA243+DB241+DB242+DB243+DC241+DC242+DC243+DD241+DD242-16)*Percapita/30*GB$4))))))</f>
        <v>0</v>
      </c>
      <c r="GC241" s="177">
        <f>IF(C241=4,SUM(DE241+DE242+DE243+DG241+DG242+DG243)*Percapita/30*GC$4+(DF241+DF242+DF243+DH241+DH242+DH243)*Cadeirante/30*GC$4,IF(C241=3,IF(DE244+DG244=10,Fixo/30*GC$4+(DE241+DE242+DE243+DG241+DG242+DG243)*Percapita/30*GC$4+(DF244+DH244)*Cadeirante/30*GC$4,IF(DE244+DG244&lt;=9,(DE244+DG244)*Crechee/30*GC$4)+(DF244+DH244)*Cadeirante/30*GC$4+(DE241+DE242+DE243+DG241+DG242+DG243)*Percapita/30*GC$4)+IF(DE244+DG244&gt;=11,Fixo/30*GC$4+(DE244+DG244-10)*Crechee/30*GC$4,0),IF(C241=2,IF(DF241+DF242+DF243+DF244+DH241+DH242+DH243+DH244=1,Cadeirante/30*GC$4,IF(DF241+DF242+DF243+DF244+DH241+DH242+DH243+DH244=2,Fixo/30*GC$4,IF(DF241+DF242+DF243+DF244+DH241+DH242+DH243+DH244&gt;2,Fixo/30*GC$4+(DF241+DF242+DF243+DF244+DH241+DH242+DH243+DH244-2)*Cadeirante/30*GC$4)))+(DE241+DE242+DE243+DG241+DG242+DG243)*Percapita/30*GC$4+(DE244+DG244)*Crechee/30*GC$4,IF(C241=1,IF(DE241+DE242+DE243+DF241+DF242+DF243+DG241+DG242+DG243+DH241+DH242+DH243&lt;=15,(DE241+DE242+DE243+DG241+DG242+DG243)*Percapita/30*GC$4,IF(DE241+DE242+DE243+DF241+DF242+DF243+DG241+DG242+DG243+DH241+DH242+DH243&gt;=16,Fixo/30*GC$4+(DE241+DE242+DE243+DF241+DF242+DF243+DG241+DG242+DG243+DH241+DH242-16)*Percapita/30*GC$4))))))</f>
        <v>0</v>
      </c>
      <c r="GD241" s="177">
        <f>IF(C241=4,SUM(DI241+DI242+DI243+DK241+DK242+DK243)*Percapita/30*GD$4+(DJ241+DJ242+DJ243+DL241+DL242+DL243)*Cadeirante/30*GD$4,IF(C241=3,IF(DI244+DK244=10,Fixo/30*GD$4+(DI241+DI242+DI243+DK241+DK242+DK243)*Percapita/30*GD$4+(DJ244+DL244)*Cadeirante/30*GD$4,IF(DI244+DK244&lt;=9,(DI244+DK244)*Crechee/30*GD$4)+(DJ244+DL244)*Cadeirante/30*GD$4+(DI241+DI242+DI243+DK241+DK242+DK243)*Percapita/30*GD$4)+IF(DI244+DK244&gt;=11,Fixo/30*GD$4+(DI244+DK244-10)*Crechee/30*GD$4,0),IF(C241=2,IF(DJ241+DJ242+DJ243+DJ244+DL241+DL242+DL243+DL244=1,Cadeirante/30*GD$4,IF(DJ241+DJ242+DJ243+DJ244+DL241+DL242+DL243+DL244=2,Fixo/30*GD$4,IF(DJ241+DJ242+DJ243+DJ244+DL241+DL242+DL243+DL244&gt;2,Fixo/30*GD$4+(DJ241+DJ242+DJ243+DJ244+DL241+DL242+DL243+DL244-2)*Cadeirante/30*GD$4)))+(DI241+DI242+DI243+DK241+DK242+DK243)*Percapita/30*GD$4+(DI244+DK244)*Crechee/30*GD$4,IF(C241=1,IF(DI241+DI242+DI243+DJ241+DJ242+DJ243+DK241+DK242+DK243+DL241+DL242+DL243&lt;=15,(DI241+DI242+DI243+DK241+DK242+DK243)*Percapita/30*GD$4,IF(DI241+DI242+DI243+DJ241+DJ242+DJ243+DK241+DK242+DK243+DL241+DL242+DL243&gt;=16,Fixo/30*GD$4+(DI241+DI242+DI243+DJ241+DJ242+DJ243+DK241+DK242+DK243+DL241+DL242-16)*Percapita/30*GD$4))))))</f>
        <v>0</v>
      </c>
      <c r="GE241" s="177">
        <f>IF(C241=4,SUM(DM241+DM242+DM243+DO241+DO242+DO243)*Percapita/30*GE$4+(DN241+DN242+DN243+DP241+DP242+DP243)*Cadeirante/30*GE$4,IF(C241=3,IF(DM244+DO244=10,Fixo/30*GE$4+(DM241+DM242+DM243+DO241+DO242+DO243)*Percapita/30*GE$4+(DN244+DP244)*Cadeirante/30*GE$4,IF(DM244+DO244&lt;=9,(DM244+DO244)*Crechee/30*GE$4)+(DN244+DP244)*Cadeirante/30*GE$4+(DM241+DM242+DM243+DO241+DO242+DO243)*Percapita/30*GE$4)+IF(DM244+DO244&gt;=11,Fixo/30*GE$4+(DM244+DO244-10)*Crechee/30*GE$4,0),IF(C241=2,IF(DN241+DN242+DN243+DN244+DP241+DP242+DP243+DP244=1,Cadeirante/30*GE$4,IF(DN241+DN242+DN243+DN244+DP241+DP242+DP243+DP244=2,Fixo/30*GE$4,IF(DN241+DN242+DN243+DN244+DP241+DP242+DP243+DP244&gt;2,Fixo/30*GE$4+(DN241+DN242+DN243+DN244+DP241+DP242+DP243+DP244-2)*Cadeirante/30*GE$4)))+(DM241+DM242+DM243+DO241+DO242+DO243)*Percapita/30*GE$4+(DM244+DO244)*Crechee/30*GE$4,IF(C241=1,IF(DM241+DM242+DM243+DN241+DN242+DN243+DO241+DO242+DO243+DP241+DP242+DP243&lt;=15,(DM241+DM242+DM243+DO241+DO242+DO243)*Percapita/30*GE$4,IF(DM241+DM242+DM243+DN241+DN242+DN243+DO241+DO242+DO243+DP241+DP242+DP243&gt;=16,Fixo/30*GE$4+(DM241+DM242+DM243+DN241+DN242+DN243+DO241+DO242+DO243+DP241+DP242-16)*Percapita/30*GE$4))))))</f>
        <v>0</v>
      </c>
      <c r="GF241" s="177">
        <f>IF(C241=4,SUM(DQ241+DQ242+DQ243+DS241+DS242+DS243)*Percapita/30*GF$4+(DR241+DR242+DR243+DT241+DT242+DT243)*Cadeirante/30*GF$4,IF(C241=3,IF(DQ244+DS244=10,Fixo/30*GF$4+(DQ241+DQ242+DQ243+DS241+DS242+DS243)*Percapita/30*GF$4+(DR244+DT244)*Cadeirante/30*GF$4,IF(DQ244+DS244&lt;=9,(DQ244+DS244)*Crechee/30*GF$4)+(DR244+DT244)*Cadeirante/30*GF$4+(DQ241+DQ242+DQ243+DS241+DS242+DS243)*Percapita/30*GF$4)+IF(DQ244+DS244&gt;=11,Fixo/30*GF$4+(DQ244+DS244-10)*Crechee/30*GF$4,0),IF(C241=2,IF(DR241+DR242+DR243+DR244+DT241+DT242+DT243+DT244=1,Cadeirante/30*GF$4,IF(DR241+DR242+DR243+DR244+DT241+DT242+DT243+DT244=2,Fixo/30*GF$4,IF(DR241+DR242+DR243+DR244+DT241+DT242+DT243+DT244&gt;2,Fixo/30*GF$4+(DR241+DR242+DR243+DR244+DT241+DT242+DT243+DT244-2)*Cadeirante/30*GF$4)))+(DQ241+DQ242+DQ243+DS241+DS242+DS243)*Percapita/30*GF$4+(DQ244+DS244)*Crechee/30*GF$4,IF(C241=1,IF(DQ241+DQ242+DQ243+DR241+DR242+DR243+DS241+DS242+DS243+DT241+DT242+DT243&lt;=15,(DQ241+DQ242+DQ243+DS241+DS242+DS243)*Percapita/30*GF$4,IF(DQ241+DQ242+DQ243+DR241+DR242+DR243+DS241+DS242+DS243+DT241+DT242+DT243&gt;=16,Fixo/30*GF$4+(DQ241+DQ242+DQ243+DR241+DR242+DR243+DS241+DS242+DS243+DT241+DT242-16)*Percapita/30*GF$4))))))</f>
        <v>0</v>
      </c>
      <c r="GG241" s="177">
        <f>IF(C241=4,SUM(DU241+DU242+DU243+DW241+DW242+DW243)*Percapita/30*GG$4+(DV241+DV242+DV243+DX241+DX242+DX243)*Cadeirante/30*GG$4,IF(C241=3,IF(DU244+DW244=10,Fixo/30*GG$4+(DU241+DU242+DU243+DW241+DW242+DW243)*Percapita/30*GG$4+(DV244+DX244)*Cadeirante/30*GG$4,IF(DU244+DW244&lt;=9,(DU244+DW244)*Crechee/30*GG$4)+(DV244+DX244)*Cadeirante/30*GG$4+(DU241+DU242+DU243+DW241+DW242+DW243)*Percapita/30*GG$4)+IF(DU244+DW244&gt;=11,Fixo/30*GG$4+(DU244+DW244-10)*Crechee/30*GG$4,0),IF(C241=2,IF(DV241+DV242+DV243+DV244+DX241+DX242+DX243+DX244=1,Cadeirante/30*GG$4,IF(DV241+DV242+DV243+DV244+DX241+DX242+DX243+DX244=2,Fixo/30*GG$4,IF(DV241+DV242+DV243+DV244+DX241+DX242+DX243+DX244&gt;2,Fixo/30*GG$4+(DV241+DV242+DV243+DV244+DX241+DX242+DX243+DX244-2)*Cadeirante/30*GG$4)))+(DU241+DU242+DU243+DW241+DW242+DW243)*Percapita/30*GG$4+(DU244+DW244)*Crechee/30*GG$4,IF(C241=1,IF(DU241+DU242+DU243+DV241+DV242+DV243+DW241+DW242+DW243+DX241+DX242+DX243&lt;=15,(DU241+DU242+DU243+DW241+DW242+DW243)*Percapita/30*GG$4,IF(DU241+DU242+DU243+DV241+DV242+DV243+DW241+DW242+DW243+DX241+DX242+DX243&gt;=16,Fixo/30*GG$4+(DU241+DU242+DU243+DV241+DV242+DV243+DW241+DW242+DW243+DX241+DX242-16)*Percapita/30*GG$4))))))</f>
        <v>0</v>
      </c>
      <c r="GH241" s="177">
        <f>IF(C241=4,SUM(DY241+DY242+DY243+EA241+EA242+EA243)*Percapita/30*GH$4+(DZ241+DZ242+DZ243+EB241+EB242+EB243)*Cadeirante/30*GH$4,IF(C241=3,IF(DY244+EA244=10,Fixo/30*GH$4+(DY241+DY242+DY243+EA241+EA242+EA243)*Percapita/30*GH$4+(DZ244+EB244)*Cadeirante/30*GH$4,IF(DY244+EA244&lt;=9,(DY244+EA244)*Crechee/30*GH$4)+(DZ244+EB244)*Cadeirante/30*GH$4+(DY241+DY242+DY243+EA241+EA242+EA243)*Percapita/30*GH$4)+IF(DY244+EA244&gt;=11,Fixo/30*GH$4+(DY244+EA244-10)*Crechee/30*GH$4,0),IF(C241=2,IF(DZ241+DZ242+DZ243+DZ244+EB241+EB242+EB243+EB244=1,Cadeirante/30*GH$4,IF(DZ241+DZ242+DZ243+DZ244+EB241+EB242+EB243+EB244=2,Fixo/30*GH$4,IF(DZ241+DZ242+DZ243+DZ244+EB241+EB242+EB243+EB244&gt;2,Fixo/30*GH$4+(DZ241+DZ242+DZ243+DZ244+EB241+EB242+EB243+EB244-2)*Cadeirante/30*GH$4)))+(DY241+DY242+DY243+EA241+EA242+EA243)*Percapita/30*GH$4+(DY244+EA244)*Crechee/30*GH$4,IF(C241=1,IF(DY241+DY242+DY243+DZ241+DZ242+DZ243+EA241+EA242+EA243+EB241+EB242+EB243&lt;=15,(DY241+DY242+DY243+EA241+EA242+EA243)*Percapita/30*GH$4,IF(DY241+DY242+DY243+DZ241+DZ242+DZ243+EA241+EA242+EA243+EB241+EB242+EB243&gt;=16,Fixo/30*GH$4+(DY241+DY242+DY243+DZ241+DZ242+DZ243+EA241+EA242+EA243+EB241+EB242-16)*Percapita/30*GH$4))))))</f>
        <v>0</v>
      </c>
      <c r="GI241" s="177">
        <f>IF(C241=4,SUM(EC241+EC242+EC243+EE241+EE242+EE243)*Percapita/30*GI$4+(ED241+ED242+ED243+EF241+EF242+EF243)*Cadeirante/30*GI$4,IF(C241=3,IF(EC244+EE244=10,Fixo/30*GI$4+(EC241+EC242+EC243+EE241+EE242+EE243)*Percapita/30*GI$4+(ED244+EF244)*Cadeirante/30*GI$4,IF(EC244+EE244&lt;=9,(EC244+EE244)*Crechee/30*GI$4)+(ED244+EF244)*Cadeirante/30*GI$4+(EC241+EC242+EC243+EE241+EE242+EE243)*Percapita/30*GI$4)+IF(EC244+EE244&gt;=11,Fixo/30*GI$4+(EC244+EE244-10)*Crechee/30*GI$4,0),IF(C241=2,IF(ED241+ED242+ED243+ED244+EF241+EF242+EF243+EF244=1,Cadeirante/30*GI$4,IF(ED241+ED242+ED243+ED244+EF241+EF242+EF243+EF244=2,Fixo/30*GI$4,IF(ED241+ED242+ED243+ED244+EF241+EF242+EF243+EF244&gt;2,Fixo/30*GI$4+(ED241+ED242+ED243+ED244+EF241+EF242+EF243+EF244-2)*Cadeirante/30*GI$4)))+(EC241+EC242+EC243+EE241+EE242+EE243)*Percapita/30*GI$4+(EC244+EE244)*Crechee/30*GI$4,IF(C241=1,IF(EC241+EC242+EC243+ED241+ED242+ED243+EE241+EE242+EE243+EF241+EF242+EF243&lt;=15,(EC241+EC242+EC243+EE241+EE242+EE243)*Percapita/30*GI$4,IF(EC241+EC242+EC243+ED241+ED242+ED243+EE241+EE242+EE243+EF241+EF242+EF243&gt;=16,Fixo/30*GI$4+(EC241+EC242+EC243+ED241+ED242+ED243+EE241+EE242+EE243+EF241+EF242-16)*Percapita/30*GI$4))))))</f>
        <v>0</v>
      </c>
      <c r="GJ241" s="177">
        <f>IF(C241=4,SUM(EG241+EG242+EG243+EI241+EI242+EI243)*Percapita/30*GJ$4+(EH241+EH242+EH243+EJ241+EJ242+EJ243)*Cadeirante/30*GJ$4,IF(C241=3,IF(EG244+EI244=10,Fixo/30*GJ$4+(EG241+EG242+EG243+EI241+EI242+EI243)*Percapita/30*GJ$4+(EH244+EJ244)*Cadeirante/30*GJ$4,IF(EG244+EI244&lt;=9,(EG244+EI244)*Crechee/30*GJ$4)+(EH244+EJ244)*Cadeirante/30*GJ$4+(EG241+EG242+EG243+EI241+EI242+EI243)*Percapita/30*GJ$4)+IF(EG244+EI244&gt;=11,Fixo/30*GJ$4+(EG244+EI244-10)*Crechee/30*GJ$4,0),IF(C241=2,IF(EH241+EH242+EH243+EH244+EJ241+EJ242+EJ243+EJ244=1,Cadeirante/30*GJ$4,IF(EH241+EH242+EH243+EH244+EJ241+EJ242+EJ243+EJ244=2,Fixo/30*GJ$4,IF(EH241+EH242+EH243+EH244+EJ241+EJ242+EJ243+EJ244&gt;2,Fixo/30*GJ$4+(EH241+EH242+EH243+EH244+EJ241+EJ242+EJ243+EJ244-2)*Cadeirante/30*GJ$4)))+(EG241+EG242+EG243+EI241+EI242+EI243)*Percapita/30*GJ$4+(EG244+EI244)*Crechee/30*GJ$4,IF(C241=1,IF(EG241+EG242+EG243+EH241+EH242+EH243+EI241+EI242+EI243+EJ241+EJ242+EJ243&lt;=15,(EG241+EG242+EG243+EI241+EI242+EI243)*Percapita/30*GJ$4,IF(EG241+EG242+EG243+EH241+EH242+EH243+EI241+EI242+EI243+EJ241+EJ242+EJ243&gt;=16,Fixo/30*GJ$4+(EG241+EG242+EG243+EH241+EH242+EH243+EI241+EI242+EI243+EJ241+EJ242-16)*Percapita/30*GJ$4))))))</f>
        <v>0</v>
      </c>
      <c r="GK241" s="178"/>
      <c r="GL241" s="103">
        <f t="shared" si="248"/>
        <v>0</v>
      </c>
      <c r="GM241" s="124"/>
      <c r="GN241" s="104">
        <f>SUMIF(V241:V244,"&lt;0")*Cadeirante/30*GN$4+SUMIF(X241:X244,"&lt;0")*Cadeirante/30*GN$4</f>
        <v>0</v>
      </c>
      <c r="GO241" s="104">
        <f>SUMIF(Z241:Z244,"&lt;0")*Cadeirante/30*GO$4+SUMIF(AB241:AB244,"&lt;0")*Cadeirante/30*GO$4</f>
        <v>0</v>
      </c>
      <c r="GP241" s="104">
        <f>SUMIF(AD241:AD244,"&lt;0")*Cadeirante/30*GP$4+SUMIF(AF241:AF244,"&lt;0")*Cadeirante/30*GP$4</f>
        <v>0</v>
      </c>
      <c r="GQ241" s="104">
        <f>SUMIF(AH241:AH244,"&lt;0")*Cadeirante/30*GQ$4+SUMIF(AJ241:AJ244,"&lt;0")*Cadeirante/30*GQ$4</f>
        <v>0</v>
      </c>
      <c r="GR241" s="104">
        <f>SUMIF(AL241:AL244,"&lt;0")*Cadeirante/30*GR$4+SUMIF(AN241:AN244,"&lt;0")*Cadeirante/30*GR$4</f>
        <v>0</v>
      </c>
      <c r="GS241" s="104">
        <f>SUMIF(AP241:AP244,"&lt;0")*Cadeirante/30*GS$4+SUMIF(AR241:AR244,"&lt;0")*Cadeirante/30*GS$4</f>
        <v>0</v>
      </c>
      <c r="GT241" s="104">
        <f>SUMIF(AT241:AT244,"&lt;0")*Cadeirante/30*GT$4+SUMIF(AV241:AV244,"&lt;0")*Cadeirante/30*GT$4</f>
        <v>0</v>
      </c>
      <c r="GU241" s="104">
        <f>SUMIF(AX241:AX244,"&lt;0")*Cadeirante/30*GU$4+SUMIF(AZ241:AZ244,"&lt;0")*Cadeirante/30*GU$4</f>
        <v>0</v>
      </c>
      <c r="GV241" s="104">
        <f>SUMIF(BB241:BB244,"&lt;0")*Cadeirante/30*GV$4+SUMIF(BD241:BD244,"&lt;0")*Cadeirante/30*GV$4</f>
        <v>0</v>
      </c>
      <c r="GW241" s="104">
        <f>SUMIF(BF241:BF244,"&lt;0")*Cadeirante/30*GW$4+SUMIF(BH241:BH244,"&lt;0")*Cadeirante/30*GW$4</f>
        <v>0</v>
      </c>
      <c r="GX241" s="104">
        <f>SUMIF(BJ241:BJ244,"&lt;0")*Cadeirante/30*GX$4+SUMIF(BL241:BL244,"&lt;0")*Cadeirante/30*GX$4</f>
        <v>0</v>
      </c>
      <c r="GY241" s="104">
        <f>SUMIF(BN241:BN244,"&lt;0")*Cadeirante/30*GY$4+SUMIF(BP241:BP244,"&lt;0")*Cadeirante/30*GY$4</f>
        <v>0</v>
      </c>
      <c r="GZ241" s="104">
        <f>SUMIF(BR241:BR244,"&lt;0")*Cadeirante/30*GZ$4+SUMIF(BT241:BT244,"&lt;0")*Cadeirante/30*GZ$4</f>
        <v>0</v>
      </c>
      <c r="HA241" s="104">
        <f>SUMIF(BV241:BV244,"&lt;0")*Cadeirante/30*HA$4+SUMIF(BX241:BX244,"&lt;0")*Cadeirante/30*HA$4</f>
        <v>0</v>
      </c>
      <c r="HB241" s="104">
        <f>SUMIF(BZ241:BZ244,"&lt;0")*Cadeirante/30*HB$4+SUMIF(CB241:CB244,"&lt;0")*Cadeirante/30*HB$4</f>
        <v>0</v>
      </c>
      <c r="HC241" s="104">
        <f>SUMIF(CD241:CD244,"&lt;0")*Cadeirante/30*HC$4+SUMIF(CF241:CF244,"&lt;0")*Cadeirante/30*HC$4</f>
        <v>0</v>
      </c>
      <c r="HD241" s="104">
        <f>SUMIF(CH241:CH244,"&lt;0")*Cadeirante/30*HD$4+SUMIF(CJ241:CJ244,"&lt;0")*Cadeirante/30*HD$4</f>
        <v>0</v>
      </c>
      <c r="HE241" s="104">
        <f>SUMIF(CL241:CL244,"&lt;0")*Cadeirante/30*HE$4+SUMIF(CN241:CN244,"&lt;0")*Cadeirante/30*HE$4</f>
        <v>0</v>
      </c>
      <c r="HF241" s="104">
        <f>SUMIF(CP241:CP244,"&lt;0")*Cadeirante/30*HF$4+SUMIF(CR241:CR244,"&lt;0")*Cadeirante/30*HF$4</f>
        <v>0</v>
      </c>
      <c r="HG241" s="104">
        <f>SUMIF(CT241:CT244,"&lt;0")*Cadeirante/30*HG$4+SUMIF(CV241:CV244,"&lt;0")*Cadeirante/30*HG$4</f>
        <v>0</v>
      </c>
      <c r="HH241" s="104">
        <f>SUMIF(CX241:CX244,"&lt;0")*Cadeirante/30*HH$4+SUMIF(CZ241:CZ244,"&lt;0")*Cadeirante/30*HH$4</f>
        <v>0</v>
      </c>
      <c r="HI241" s="104">
        <f>SUMIF(DB241:DB244,"&lt;0")*Cadeirante/30*HI$4+SUMIF(DD241:DD244,"&lt;0")*Cadeirante/30*HI$4</f>
        <v>0</v>
      </c>
      <c r="HJ241" s="104">
        <f>SUMIF(DF241:DF244,"&lt;0")*Cadeirante/30*HJ$4+SUMIF(DH241:DH244,"&lt;0")*Cadeirante/30*HJ$4</f>
        <v>0</v>
      </c>
      <c r="HK241" s="104">
        <f>SUMIF(DJ241:DJ244,"&lt;0")*Cadeirante/30*HK$4+SUMIF(DL241:DL244,"&lt;0")*Cadeirante/30*HK$4</f>
        <v>0</v>
      </c>
      <c r="HL241" s="104">
        <f>SUMIF(DN241:DN244,"&lt;0")*Cadeirante/30*HL$4+SUMIF(DP241:DP244,"&lt;0")*Cadeirante/30*HL$4</f>
        <v>0</v>
      </c>
      <c r="HM241" s="104">
        <f>SUMIF(DR241:DR244,"&lt;0")*Cadeirante/30*HM$4+SUMIF(DT241:DT244,"&lt;0")*Cadeirante/30*HM$4</f>
        <v>0</v>
      </c>
      <c r="HN241" s="104">
        <f>SUMIF(DV241:DV244,"&lt;0")*Cadeirante/30*HN$4+SUMIF(DX241:DX244,"&lt;0")*Cadeirante/30*HN$4</f>
        <v>0</v>
      </c>
      <c r="HO241" s="104">
        <f>SUMIF(DZ241:DZ244,"&lt;0")*Cadeirante/30*HO$4+SUMIF(EB241:EB244,"&lt;0")*Cadeirante/30*HO$4</f>
        <v>0</v>
      </c>
      <c r="HP241" s="104">
        <f>SUMIF(ED241:ED244,"&lt;0")*Cadeirante/30*HP$4+SUMIF(EF241:EF244,"&lt;0")*Cadeirante/30*HP$4</f>
        <v>0</v>
      </c>
      <c r="HQ241" s="64"/>
      <c r="HR241" s="64"/>
      <c r="HS241" s="64"/>
      <c r="HT241" s="64"/>
      <c r="HU241" s="64"/>
      <c r="HV241" s="64"/>
      <c r="HW241" s="176">
        <v>17629.309999999998</v>
      </c>
      <c r="HX241" s="64"/>
      <c r="HY241" s="280">
        <f>IF(ISTEXT(EM241), VALUE(EM241), EM241)</f>
        <v>1314.3423333333301</v>
      </c>
      <c r="HZ241" s="280">
        <f>IF(ISTEXT(EN241), VALUE(EN241), EN241)</f>
        <v>0</v>
      </c>
      <c r="IA241" s="280">
        <f>IF(ISTEXT(EO241), VALUE(EO241), EO241)</f>
        <v>0</v>
      </c>
      <c r="IB241" s="64" t="b">
        <f>HW241=FE241</f>
        <v>0</v>
      </c>
      <c r="IC241" s="64"/>
    </row>
    <row r="242" spans="1:237" s="106" customFormat="1" ht="22.5" customHeight="1" x14ac:dyDescent="0.25">
      <c r="A242" s="368" t="s">
        <v>3383</v>
      </c>
      <c r="B242" s="369" t="s">
        <v>3384</v>
      </c>
      <c r="C242" s="370" t="s">
        <v>3193</v>
      </c>
      <c r="D242" s="371" t="s">
        <v>3385</v>
      </c>
      <c r="E242" s="371" t="s">
        <v>3386</v>
      </c>
      <c r="F242" s="372" t="s">
        <v>3181</v>
      </c>
      <c r="G242" s="372" t="s">
        <v>3182</v>
      </c>
      <c r="H242" s="373" t="s">
        <v>2854</v>
      </c>
      <c r="I242" s="374" t="s">
        <v>2854</v>
      </c>
      <c r="J242" s="421" t="s">
        <v>3188</v>
      </c>
      <c r="K242" s="421" t="s">
        <v>3185</v>
      </c>
      <c r="L242" s="329">
        <f>CONTINUA!BV242</f>
        <v>0</v>
      </c>
      <c r="M242" s="329">
        <f>CONTINUA!BW242</f>
        <v>0</v>
      </c>
      <c r="N242" s="895"/>
      <c r="O242" s="896" t="s">
        <v>3451</v>
      </c>
      <c r="P242" s="897">
        <v>0</v>
      </c>
      <c r="Q242" s="400">
        <v>16</v>
      </c>
      <c r="R242" s="401">
        <v>3</v>
      </c>
      <c r="S242" s="400">
        <v>9</v>
      </c>
      <c r="T242" s="401">
        <v>1</v>
      </c>
      <c r="U242" s="400"/>
      <c r="V242" s="401"/>
      <c r="W242" s="400"/>
      <c r="X242" s="401"/>
      <c r="Y242" s="400"/>
      <c r="Z242" s="401"/>
      <c r="AA242" s="400"/>
      <c r="AB242" s="401"/>
      <c r="AC242" s="400"/>
      <c r="AD242" s="401"/>
      <c r="AE242" s="400"/>
      <c r="AF242" s="401"/>
      <c r="AG242" s="400"/>
      <c r="AH242" s="401"/>
      <c r="AI242" s="400"/>
      <c r="AJ242" s="401"/>
      <c r="AK242" s="400"/>
      <c r="AL242" s="401"/>
      <c r="AM242" s="400"/>
      <c r="AN242" s="401"/>
      <c r="AO242" s="400"/>
      <c r="AP242" s="401"/>
      <c r="AQ242" s="400"/>
      <c r="AR242" s="401"/>
      <c r="AS242" s="400"/>
      <c r="AT242" s="401"/>
      <c r="AU242" s="400"/>
      <c r="AV242" s="401"/>
      <c r="AW242" s="400"/>
      <c r="AX242" s="401"/>
      <c r="AY242" s="400"/>
      <c r="AZ242" s="401"/>
      <c r="BA242" s="400"/>
      <c r="BB242" s="401"/>
      <c r="BC242" s="400"/>
      <c r="BD242" s="401"/>
      <c r="BE242" s="400"/>
      <c r="BF242" s="401"/>
      <c r="BG242" s="400"/>
      <c r="BH242" s="401"/>
      <c r="BI242" s="400"/>
      <c r="BJ242" s="401"/>
      <c r="BK242" s="400"/>
      <c r="BL242" s="401"/>
      <c r="BM242" s="400"/>
      <c r="BN242" s="401"/>
      <c r="BO242" s="400"/>
      <c r="BP242" s="401"/>
      <c r="BQ242" s="400"/>
      <c r="BR242" s="401"/>
      <c r="BS242" s="400"/>
      <c r="BT242" s="401"/>
      <c r="BU242" s="400"/>
      <c r="BV242" s="401"/>
      <c r="BW242" s="400"/>
      <c r="BX242" s="401"/>
      <c r="BY242" s="400"/>
      <c r="BZ242" s="401"/>
      <c r="CA242" s="400"/>
      <c r="CB242" s="401"/>
      <c r="CC242" s="400"/>
      <c r="CD242" s="401"/>
      <c r="CE242" s="400"/>
      <c r="CF242" s="401"/>
      <c r="CG242" s="400"/>
      <c r="CH242" s="401"/>
      <c r="CI242" s="400"/>
      <c r="CJ242" s="401"/>
      <c r="CK242" s="400"/>
      <c r="CL242" s="401"/>
      <c r="CM242" s="400"/>
      <c r="CN242" s="401"/>
      <c r="CO242" s="400"/>
      <c r="CP242" s="401"/>
      <c r="CQ242" s="400"/>
      <c r="CR242" s="401"/>
      <c r="CS242" s="400"/>
      <c r="CT242" s="401"/>
      <c r="CU242" s="400"/>
      <c r="CV242" s="401"/>
      <c r="CW242" s="400"/>
      <c r="CX242" s="401"/>
      <c r="CY242" s="400"/>
      <c r="CZ242" s="401"/>
      <c r="DA242" s="400"/>
      <c r="DB242" s="401"/>
      <c r="DC242" s="400"/>
      <c r="DD242" s="401"/>
      <c r="DE242" s="400"/>
      <c r="DF242" s="401"/>
      <c r="DG242" s="400"/>
      <c r="DH242" s="401"/>
      <c r="DI242" s="400"/>
      <c r="DJ242" s="401"/>
      <c r="DK242" s="400"/>
      <c r="DL242" s="401"/>
      <c r="DM242" s="400"/>
      <c r="DN242" s="401"/>
      <c r="DO242" s="400"/>
      <c r="DP242" s="401"/>
      <c r="DQ242" s="400"/>
      <c r="DR242" s="401"/>
      <c r="DS242" s="400"/>
      <c r="DT242" s="401"/>
      <c r="DU242" s="400"/>
      <c r="DV242" s="401"/>
      <c r="DW242" s="400"/>
      <c r="DX242" s="401"/>
      <c r="DY242" s="400"/>
      <c r="DZ242" s="401"/>
      <c r="EA242" s="400"/>
      <c r="EB242" s="401"/>
      <c r="EC242" s="400"/>
      <c r="ED242" s="401"/>
      <c r="EE242" s="400"/>
      <c r="EF242" s="401"/>
      <c r="EG242" s="400"/>
      <c r="EH242" s="401"/>
      <c r="EI242" s="400"/>
      <c r="EJ242" s="447"/>
      <c r="EK242" s="511"/>
      <c r="EL242" s="514"/>
      <c r="EM242" s="448"/>
      <c r="EN242" s="344"/>
      <c r="EO242" s="345"/>
      <c r="EP242" s="171">
        <f t="shared" si="241"/>
        <v>16</v>
      </c>
      <c r="EQ242" s="171">
        <f t="shared" si="242"/>
        <v>0</v>
      </c>
      <c r="ER242" s="171">
        <f t="shared" si="243"/>
        <v>9</v>
      </c>
      <c r="ES242" s="171">
        <f t="shared" si="244"/>
        <v>3</v>
      </c>
      <c r="ET242" s="171">
        <f t="shared" si="245"/>
        <v>0</v>
      </c>
      <c r="EU242" s="171">
        <f t="shared" si="246"/>
        <v>1</v>
      </c>
      <c r="EV242" s="172">
        <f t="shared" si="247"/>
        <v>29</v>
      </c>
      <c r="EW242" s="173"/>
      <c r="EX242" s="248">
        <f t="shared" si="284"/>
        <v>0</v>
      </c>
      <c r="EY242" s="174">
        <f>(L242*regular)+(M242*Cadeirantee)</f>
        <v>0</v>
      </c>
      <c r="EZ242" s="249">
        <f>SUMIF(FG242:GJ242,"&gt;0")</f>
        <v>0</v>
      </c>
      <c r="FA242" s="249">
        <f>SUMIF(FG242:GJ242,"&lt;0")+SUMIF(GN242:HP242,"&lt;0")</f>
        <v>0</v>
      </c>
      <c r="FB242" s="174">
        <v>0</v>
      </c>
      <c r="FC242" s="126">
        <f>N242*km*'VALORES TABELA'!$B$13</f>
        <v>0</v>
      </c>
      <c r="FD242" s="250">
        <f t="shared" ref="FD242:FD245" si="285">GL242</f>
        <v>0</v>
      </c>
      <c r="FE242" s="105"/>
      <c r="FF242" s="119"/>
      <c r="FG242" s="119"/>
      <c r="FH242" s="119"/>
      <c r="FI242" s="119"/>
      <c r="FJ242" s="119"/>
      <c r="FK242" s="119"/>
      <c r="FL242" s="119"/>
      <c r="FM242" s="119"/>
      <c r="FN242" s="119"/>
      <c r="FO242" s="119"/>
      <c r="FP242" s="119"/>
      <c r="FQ242" s="119"/>
      <c r="FR242" s="119"/>
      <c r="FS242" s="119"/>
      <c r="FT242" s="119"/>
      <c r="FU242" s="119"/>
      <c r="FV242" s="119"/>
      <c r="FW242" s="119"/>
      <c r="FX242" s="119"/>
      <c r="FY242" s="119"/>
      <c r="FZ242" s="119"/>
      <c r="GA242" s="119"/>
      <c r="GB242" s="119"/>
      <c r="GC242" s="119"/>
      <c r="GD242" s="119"/>
      <c r="GE242" s="119"/>
      <c r="GF242" s="119"/>
      <c r="GG242" s="119"/>
      <c r="GH242" s="119"/>
      <c r="GI242" s="119"/>
      <c r="GJ242" s="119"/>
      <c r="GK242" s="251"/>
      <c r="GL242" s="103">
        <f t="shared" si="248"/>
        <v>0</v>
      </c>
      <c r="GM242" s="124"/>
      <c r="GN242" s="104"/>
      <c r="GO242" s="104"/>
      <c r="GP242" s="104"/>
      <c r="GQ242" s="104"/>
      <c r="GR242" s="104"/>
      <c r="GS242" s="104"/>
      <c r="GT242" s="104"/>
      <c r="GU242" s="104"/>
      <c r="GV242" s="104"/>
      <c r="GW242" s="104"/>
      <c r="GX242" s="104"/>
      <c r="GY242" s="104"/>
      <c r="GZ242" s="104"/>
      <c r="HA242" s="104"/>
      <c r="HB242" s="104"/>
      <c r="HC242" s="104"/>
      <c r="HD242" s="104"/>
      <c r="HE242" s="104"/>
      <c r="HF242" s="104"/>
      <c r="HG242" s="104"/>
      <c r="HH242" s="104"/>
      <c r="HI242" s="104"/>
      <c r="HJ242" s="104"/>
      <c r="HK242" s="104"/>
      <c r="HL242" s="104"/>
      <c r="HM242" s="104"/>
      <c r="HN242" s="104"/>
      <c r="HO242" s="104"/>
      <c r="HP242" s="104"/>
      <c r="HQ242" s="64"/>
      <c r="HR242" s="64"/>
      <c r="HS242" s="64"/>
      <c r="HT242" s="64"/>
      <c r="HU242" s="64"/>
      <c r="HV242" s="64"/>
      <c r="HW242" s="105"/>
      <c r="HX242" s="64"/>
      <c r="HY242" s="280">
        <f t="shared" ref="HY242:HY245" si="286">IF(ISTEXT(EM242), VALUE(EM242), EM242)</f>
        <v>0</v>
      </c>
      <c r="HZ242" s="280">
        <f t="shared" ref="HZ242:HZ245" si="287">IF(ISTEXT(EN242), VALUE(EN242), EN242)</f>
        <v>0</v>
      </c>
      <c r="IA242" s="280">
        <f t="shared" ref="IA242:IA245" si="288">IF(ISTEXT(EO242), VALUE(EO242), EO242)</f>
        <v>0</v>
      </c>
      <c r="IB242" s="64"/>
      <c r="IC242" s="64"/>
    </row>
    <row r="243" spans="1:237" s="106" customFormat="1" ht="22.5" customHeight="1" x14ac:dyDescent="0.25">
      <c r="A243" s="368" t="s">
        <v>3383</v>
      </c>
      <c r="B243" s="369" t="s">
        <v>3384</v>
      </c>
      <c r="C243" s="375" t="s">
        <v>3193</v>
      </c>
      <c r="D243" s="371" t="s">
        <v>3385</v>
      </c>
      <c r="E243" s="371" t="s">
        <v>3386</v>
      </c>
      <c r="F243" s="376" t="s">
        <v>3181</v>
      </c>
      <c r="G243" s="376" t="s">
        <v>3182</v>
      </c>
      <c r="H243" s="373" t="s">
        <v>2854</v>
      </c>
      <c r="I243" s="374" t="s">
        <v>2854</v>
      </c>
      <c r="J243" s="421" t="s">
        <v>3188</v>
      </c>
      <c r="K243" s="422" t="s">
        <v>3186</v>
      </c>
      <c r="L243" s="329">
        <f>CONTINUA!BV243</f>
        <v>0</v>
      </c>
      <c r="M243" s="329">
        <f>CONTINUA!BW243</f>
        <v>0</v>
      </c>
      <c r="N243" s="895"/>
      <c r="O243" s="896" t="s">
        <v>3451</v>
      </c>
      <c r="P243" s="897">
        <v>0</v>
      </c>
      <c r="Q243" s="400"/>
      <c r="R243" s="401"/>
      <c r="S243" s="400"/>
      <c r="T243" s="401"/>
      <c r="U243" s="400"/>
      <c r="V243" s="401"/>
      <c r="W243" s="400"/>
      <c r="X243" s="401"/>
      <c r="Y243" s="400"/>
      <c r="Z243" s="401"/>
      <c r="AA243" s="400"/>
      <c r="AB243" s="401"/>
      <c r="AC243" s="400"/>
      <c r="AD243" s="401"/>
      <c r="AE243" s="400"/>
      <c r="AF243" s="401"/>
      <c r="AG243" s="400"/>
      <c r="AH243" s="401"/>
      <c r="AI243" s="400"/>
      <c r="AJ243" s="401"/>
      <c r="AK243" s="400"/>
      <c r="AL243" s="401"/>
      <c r="AM243" s="400"/>
      <c r="AN243" s="401"/>
      <c r="AO243" s="400"/>
      <c r="AP243" s="401"/>
      <c r="AQ243" s="400"/>
      <c r="AR243" s="401"/>
      <c r="AS243" s="400"/>
      <c r="AT243" s="401"/>
      <c r="AU243" s="400"/>
      <c r="AV243" s="401"/>
      <c r="AW243" s="400"/>
      <c r="AX243" s="401"/>
      <c r="AY243" s="400"/>
      <c r="AZ243" s="401"/>
      <c r="BA243" s="400"/>
      <c r="BB243" s="401"/>
      <c r="BC243" s="400"/>
      <c r="BD243" s="401"/>
      <c r="BE243" s="400"/>
      <c r="BF243" s="401"/>
      <c r="BG243" s="400"/>
      <c r="BH243" s="401"/>
      <c r="BI243" s="400"/>
      <c r="BJ243" s="401"/>
      <c r="BK243" s="400"/>
      <c r="BL243" s="401"/>
      <c r="BM243" s="400"/>
      <c r="BN243" s="401"/>
      <c r="BO243" s="400"/>
      <c r="BP243" s="401"/>
      <c r="BQ243" s="400"/>
      <c r="BR243" s="401"/>
      <c r="BS243" s="400"/>
      <c r="BT243" s="401"/>
      <c r="BU243" s="400"/>
      <c r="BV243" s="401"/>
      <c r="BW243" s="400"/>
      <c r="BX243" s="401"/>
      <c r="BY243" s="400"/>
      <c r="BZ243" s="401"/>
      <c r="CA243" s="400"/>
      <c r="CB243" s="401"/>
      <c r="CC243" s="400"/>
      <c r="CD243" s="401"/>
      <c r="CE243" s="400"/>
      <c r="CF243" s="401"/>
      <c r="CG243" s="400"/>
      <c r="CH243" s="401"/>
      <c r="CI243" s="400"/>
      <c r="CJ243" s="401"/>
      <c r="CK243" s="400"/>
      <c r="CL243" s="401"/>
      <c r="CM243" s="400"/>
      <c r="CN243" s="401"/>
      <c r="CO243" s="400"/>
      <c r="CP243" s="401"/>
      <c r="CQ243" s="400"/>
      <c r="CR243" s="401"/>
      <c r="CS243" s="400"/>
      <c r="CT243" s="401"/>
      <c r="CU243" s="400"/>
      <c r="CV243" s="401"/>
      <c r="CW243" s="400"/>
      <c r="CX243" s="401"/>
      <c r="CY243" s="400"/>
      <c r="CZ243" s="401"/>
      <c r="DA243" s="400"/>
      <c r="DB243" s="401"/>
      <c r="DC243" s="400"/>
      <c r="DD243" s="401"/>
      <c r="DE243" s="400"/>
      <c r="DF243" s="401"/>
      <c r="DG243" s="400"/>
      <c r="DH243" s="401"/>
      <c r="DI243" s="400"/>
      <c r="DJ243" s="401"/>
      <c r="DK243" s="400"/>
      <c r="DL243" s="401"/>
      <c r="DM243" s="400"/>
      <c r="DN243" s="401"/>
      <c r="DO243" s="400"/>
      <c r="DP243" s="401"/>
      <c r="DQ243" s="400"/>
      <c r="DR243" s="401"/>
      <c r="DS243" s="400"/>
      <c r="DT243" s="401"/>
      <c r="DU243" s="400"/>
      <c r="DV243" s="401"/>
      <c r="DW243" s="400"/>
      <c r="DX243" s="401"/>
      <c r="DY243" s="400"/>
      <c r="DZ243" s="401"/>
      <c r="EA243" s="400"/>
      <c r="EB243" s="401"/>
      <c r="EC243" s="400"/>
      <c r="ED243" s="401"/>
      <c r="EE243" s="400"/>
      <c r="EF243" s="401"/>
      <c r="EG243" s="400"/>
      <c r="EH243" s="401"/>
      <c r="EI243" s="400"/>
      <c r="EJ243" s="447"/>
      <c r="EK243" s="511"/>
      <c r="EL243" s="514"/>
      <c r="EM243" s="448"/>
      <c r="EN243" s="344"/>
      <c r="EO243" s="345"/>
      <c r="EP243" s="171">
        <f t="shared" si="241"/>
        <v>0</v>
      </c>
      <c r="EQ243" s="171">
        <f t="shared" si="242"/>
        <v>0</v>
      </c>
      <c r="ER243" s="171">
        <f t="shared" si="243"/>
        <v>0</v>
      </c>
      <c r="ES243" s="171">
        <f t="shared" si="244"/>
        <v>0</v>
      </c>
      <c r="ET243" s="171">
        <f t="shared" si="245"/>
        <v>0</v>
      </c>
      <c r="EU243" s="171">
        <f t="shared" si="246"/>
        <v>0</v>
      </c>
      <c r="EV243" s="172">
        <f t="shared" si="247"/>
        <v>0</v>
      </c>
      <c r="EW243" s="125"/>
      <c r="EX243" s="248">
        <f t="shared" si="284"/>
        <v>0</v>
      </c>
      <c r="EY243" s="174">
        <f>(L243*regular)+(M243*Cadeirantee)</f>
        <v>0</v>
      </c>
      <c r="EZ243" s="249">
        <f>SUMIF(FG243:GJ243,"&gt;0")</f>
        <v>0</v>
      </c>
      <c r="FA243" s="249">
        <f>SUMIF(FG243:GJ243,"&lt;0")+SUMIF(GN243:HP243,"&lt;0")</f>
        <v>0</v>
      </c>
      <c r="FB243" s="174">
        <v>0</v>
      </c>
      <c r="FC243" s="126">
        <f>N243*km*'VALORES TABELA'!$B$13</f>
        <v>0</v>
      </c>
      <c r="FD243" s="250">
        <f t="shared" si="285"/>
        <v>0</v>
      </c>
      <c r="FE243" s="105"/>
      <c r="FF243" s="108"/>
      <c r="FG243" s="108"/>
      <c r="FH243" s="108"/>
      <c r="FI243" s="108"/>
      <c r="FJ243" s="108"/>
      <c r="FK243" s="108"/>
      <c r="FL243" s="108"/>
      <c r="FM243" s="108"/>
      <c r="FN243" s="108"/>
      <c r="FO243" s="108"/>
      <c r="FP243" s="108"/>
      <c r="FQ243" s="108"/>
      <c r="FR243" s="108"/>
      <c r="FS243" s="108"/>
      <c r="FT243" s="108"/>
      <c r="FU243" s="108"/>
      <c r="FV243" s="108"/>
      <c r="FW243" s="108"/>
      <c r="FX243" s="108"/>
      <c r="FY243" s="108"/>
      <c r="FZ243" s="108"/>
      <c r="GA243" s="108"/>
      <c r="GB243" s="108"/>
      <c r="GC243" s="108"/>
      <c r="GD243" s="108"/>
      <c r="GE243" s="108"/>
      <c r="GF243" s="108"/>
      <c r="GG243" s="108"/>
      <c r="GH243" s="108"/>
      <c r="GI243" s="108"/>
      <c r="GJ243" s="108"/>
      <c r="GK243" s="251"/>
      <c r="GL243" s="103">
        <f t="shared" si="248"/>
        <v>0</v>
      </c>
      <c r="GM243" s="124"/>
      <c r="GN243" s="104"/>
      <c r="GO243" s="104"/>
      <c r="GP243" s="104"/>
      <c r="GQ243" s="104"/>
      <c r="GR243" s="104"/>
      <c r="GS243" s="104"/>
      <c r="GT243" s="104"/>
      <c r="GU243" s="104"/>
      <c r="GV243" s="104"/>
      <c r="GW243" s="104"/>
      <c r="GX243" s="104"/>
      <c r="GY243" s="104"/>
      <c r="GZ243" s="104"/>
      <c r="HA243" s="104"/>
      <c r="HB243" s="104"/>
      <c r="HC243" s="104"/>
      <c r="HD243" s="104"/>
      <c r="HE243" s="104"/>
      <c r="HF243" s="104"/>
      <c r="HG243" s="104"/>
      <c r="HH243" s="104"/>
      <c r="HI243" s="104"/>
      <c r="HJ243" s="104"/>
      <c r="HK243" s="104"/>
      <c r="HL243" s="104"/>
      <c r="HM243" s="104"/>
      <c r="HN243" s="104"/>
      <c r="HO243" s="104"/>
      <c r="HP243" s="104"/>
      <c r="HQ243" s="64"/>
      <c r="HR243" s="64"/>
      <c r="HS243" s="64"/>
      <c r="HT243" s="64"/>
      <c r="HU243" s="64"/>
      <c r="HV243" s="64"/>
      <c r="HW243" s="105"/>
      <c r="HX243" s="64"/>
      <c r="HY243" s="280">
        <f t="shared" si="286"/>
        <v>0</v>
      </c>
      <c r="HZ243" s="280">
        <f t="shared" si="287"/>
        <v>0</v>
      </c>
      <c r="IA243" s="280">
        <f t="shared" si="288"/>
        <v>0</v>
      </c>
      <c r="IB243" s="64"/>
      <c r="IC243" s="64"/>
    </row>
    <row r="244" spans="1:237" s="106" customFormat="1" ht="22.5" customHeight="1" x14ac:dyDescent="0.25">
      <c r="A244" s="368" t="s">
        <v>3383</v>
      </c>
      <c r="B244" s="369" t="s">
        <v>3384</v>
      </c>
      <c r="C244" s="375" t="s">
        <v>3193</v>
      </c>
      <c r="D244" s="371" t="s">
        <v>3385</v>
      </c>
      <c r="E244" s="371" t="s">
        <v>3386</v>
      </c>
      <c r="F244" s="376" t="s">
        <v>3181</v>
      </c>
      <c r="G244" s="376" t="s">
        <v>3182</v>
      </c>
      <c r="H244" s="373" t="s">
        <v>2854</v>
      </c>
      <c r="I244" s="374" t="s">
        <v>2854</v>
      </c>
      <c r="J244" s="421" t="s">
        <v>3188</v>
      </c>
      <c r="K244" s="423" t="s">
        <v>3187</v>
      </c>
      <c r="L244" s="329">
        <f>CONTINUA!BV244</f>
        <v>0</v>
      </c>
      <c r="M244" s="329">
        <f>CONTINUA!BW244</f>
        <v>0</v>
      </c>
      <c r="N244" s="895"/>
      <c r="O244" s="896" t="s">
        <v>3451</v>
      </c>
      <c r="P244" s="897">
        <v>0</v>
      </c>
      <c r="Q244" s="400"/>
      <c r="R244" s="401"/>
      <c r="S244" s="400"/>
      <c r="T244" s="401"/>
      <c r="U244" s="400"/>
      <c r="V244" s="401"/>
      <c r="W244" s="400"/>
      <c r="X244" s="401"/>
      <c r="Y244" s="400"/>
      <c r="Z244" s="401"/>
      <c r="AA244" s="400"/>
      <c r="AB244" s="401"/>
      <c r="AC244" s="400"/>
      <c r="AD244" s="401"/>
      <c r="AE244" s="400"/>
      <c r="AF244" s="401"/>
      <c r="AG244" s="400"/>
      <c r="AH244" s="401"/>
      <c r="AI244" s="400"/>
      <c r="AJ244" s="401"/>
      <c r="AK244" s="400"/>
      <c r="AL244" s="401"/>
      <c r="AM244" s="400"/>
      <c r="AN244" s="401"/>
      <c r="AO244" s="400"/>
      <c r="AP244" s="401"/>
      <c r="AQ244" s="400"/>
      <c r="AR244" s="401"/>
      <c r="AS244" s="400"/>
      <c r="AT244" s="401"/>
      <c r="AU244" s="400"/>
      <c r="AV244" s="401"/>
      <c r="AW244" s="400"/>
      <c r="AX244" s="401"/>
      <c r="AY244" s="400"/>
      <c r="AZ244" s="401"/>
      <c r="BA244" s="400"/>
      <c r="BB244" s="401"/>
      <c r="BC244" s="400"/>
      <c r="BD244" s="401"/>
      <c r="BE244" s="400"/>
      <c r="BF244" s="401"/>
      <c r="BG244" s="400"/>
      <c r="BH244" s="401"/>
      <c r="BI244" s="400"/>
      <c r="BJ244" s="401"/>
      <c r="BK244" s="400"/>
      <c r="BL244" s="401"/>
      <c r="BM244" s="400"/>
      <c r="BN244" s="401"/>
      <c r="BO244" s="400"/>
      <c r="BP244" s="401"/>
      <c r="BQ244" s="400"/>
      <c r="BR244" s="401"/>
      <c r="BS244" s="400"/>
      <c r="BT244" s="401"/>
      <c r="BU244" s="400"/>
      <c r="BV244" s="401"/>
      <c r="BW244" s="400"/>
      <c r="BX244" s="401"/>
      <c r="BY244" s="400"/>
      <c r="BZ244" s="401"/>
      <c r="CA244" s="400"/>
      <c r="CB244" s="401"/>
      <c r="CC244" s="400"/>
      <c r="CD244" s="401"/>
      <c r="CE244" s="400"/>
      <c r="CF244" s="401"/>
      <c r="CG244" s="400"/>
      <c r="CH244" s="401"/>
      <c r="CI244" s="400"/>
      <c r="CJ244" s="401"/>
      <c r="CK244" s="400"/>
      <c r="CL244" s="401"/>
      <c r="CM244" s="400"/>
      <c r="CN244" s="401"/>
      <c r="CO244" s="400"/>
      <c r="CP244" s="401"/>
      <c r="CQ244" s="400"/>
      <c r="CR244" s="401"/>
      <c r="CS244" s="400"/>
      <c r="CT244" s="401"/>
      <c r="CU244" s="400"/>
      <c r="CV244" s="401"/>
      <c r="CW244" s="400"/>
      <c r="CX244" s="401"/>
      <c r="CY244" s="400"/>
      <c r="CZ244" s="401"/>
      <c r="DA244" s="400"/>
      <c r="DB244" s="401"/>
      <c r="DC244" s="400"/>
      <c r="DD244" s="401"/>
      <c r="DE244" s="400"/>
      <c r="DF244" s="401"/>
      <c r="DG244" s="400"/>
      <c r="DH244" s="401"/>
      <c r="DI244" s="400"/>
      <c r="DJ244" s="401"/>
      <c r="DK244" s="400"/>
      <c r="DL244" s="401"/>
      <c r="DM244" s="400"/>
      <c r="DN244" s="401"/>
      <c r="DO244" s="400"/>
      <c r="DP244" s="401"/>
      <c r="DQ244" s="400"/>
      <c r="DR244" s="401"/>
      <c r="DS244" s="400"/>
      <c r="DT244" s="401"/>
      <c r="DU244" s="400"/>
      <c r="DV244" s="401"/>
      <c r="DW244" s="400"/>
      <c r="DX244" s="401"/>
      <c r="DY244" s="400"/>
      <c r="DZ244" s="401"/>
      <c r="EA244" s="400"/>
      <c r="EB244" s="401"/>
      <c r="EC244" s="400"/>
      <c r="ED244" s="401"/>
      <c r="EE244" s="400"/>
      <c r="EF244" s="401"/>
      <c r="EG244" s="400"/>
      <c r="EH244" s="401"/>
      <c r="EI244" s="400"/>
      <c r="EJ244" s="447"/>
      <c r="EK244" s="511"/>
      <c r="EL244" s="514"/>
      <c r="EM244" s="448"/>
      <c r="EN244" s="344"/>
      <c r="EO244" s="345"/>
      <c r="EP244" s="171">
        <f t="shared" si="241"/>
        <v>0</v>
      </c>
      <c r="EQ244" s="171">
        <f t="shared" si="242"/>
        <v>0</v>
      </c>
      <c r="ER244" s="171">
        <f t="shared" si="243"/>
        <v>0</v>
      </c>
      <c r="ES244" s="171">
        <f t="shared" si="244"/>
        <v>0</v>
      </c>
      <c r="ET244" s="171">
        <f t="shared" si="245"/>
        <v>0</v>
      </c>
      <c r="EU244" s="171">
        <f t="shared" si="246"/>
        <v>0</v>
      </c>
      <c r="EV244" s="172">
        <f t="shared" si="247"/>
        <v>0</v>
      </c>
      <c r="EW244" s="127"/>
      <c r="EX244" s="248">
        <f t="shared" si="284"/>
        <v>0</v>
      </c>
      <c r="EY244" s="174">
        <f>(L244*regular)+(M244*Cadeirantee)</f>
        <v>0</v>
      </c>
      <c r="EZ244" s="249">
        <f>SUMIF(FG244:GJ244,"&gt;0")</f>
        <v>0</v>
      </c>
      <c r="FA244" s="249">
        <f>SUMIF(FG244:GJ244,"&lt;0")+SUMIF(GN244:HP244,"&lt;0")</f>
        <v>0</v>
      </c>
      <c r="FB244" s="174">
        <v>0</v>
      </c>
      <c r="FC244" s="126">
        <f>N244*km*'VALORES TABELA'!$B$13</f>
        <v>0</v>
      </c>
      <c r="FD244" s="250">
        <f t="shared" si="285"/>
        <v>0</v>
      </c>
      <c r="FE244" s="105"/>
      <c r="FF244" s="118"/>
      <c r="FG244" s="118"/>
      <c r="FH244" s="118"/>
      <c r="FI244" s="118"/>
      <c r="FJ244" s="118"/>
      <c r="FK244" s="118"/>
      <c r="FL244" s="118"/>
      <c r="FM244" s="118"/>
      <c r="FN244" s="118"/>
      <c r="FO244" s="118"/>
      <c r="FP244" s="118"/>
      <c r="FQ244" s="118"/>
      <c r="FR244" s="118"/>
      <c r="FS244" s="118"/>
      <c r="FT244" s="118"/>
      <c r="FU244" s="118"/>
      <c r="FV244" s="118"/>
      <c r="FW244" s="118"/>
      <c r="FX244" s="118"/>
      <c r="FY244" s="118"/>
      <c r="FZ244" s="118"/>
      <c r="GA244" s="118"/>
      <c r="GB244" s="118"/>
      <c r="GC244" s="118"/>
      <c r="GD244" s="118"/>
      <c r="GE244" s="118"/>
      <c r="GF244" s="118"/>
      <c r="GG244" s="118"/>
      <c r="GH244" s="118"/>
      <c r="GI244" s="118"/>
      <c r="GJ244" s="118"/>
      <c r="GK244" s="252"/>
      <c r="GL244" s="103">
        <f t="shared" si="248"/>
        <v>0</v>
      </c>
      <c r="GM244" s="124"/>
      <c r="GN244" s="104"/>
      <c r="GO244" s="104"/>
      <c r="GP244" s="104"/>
      <c r="GQ244" s="104"/>
      <c r="GR244" s="104"/>
      <c r="GS244" s="104"/>
      <c r="GT244" s="104"/>
      <c r="GU244" s="104"/>
      <c r="GV244" s="104"/>
      <c r="GW244" s="104"/>
      <c r="GX244" s="104"/>
      <c r="GY244" s="104"/>
      <c r="GZ244" s="104"/>
      <c r="HA244" s="104"/>
      <c r="HB244" s="104"/>
      <c r="HC244" s="104"/>
      <c r="HD244" s="104"/>
      <c r="HE244" s="104"/>
      <c r="HF244" s="104"/>
      <c r="HG244" s="104"/>
      <c r="HH244" s="104"/>
      <c r="HI244" s="104"/>
      <c r="HJ244" s="104"/>
      <c r="HK244" s="104"/>
      <c r="HL244" s="104"/>
      <c r="HM244" s="104"/>
      <c r="HN244" s="104"/>
      <c r="HO244" s="104"/>
      <c r="HP244" s="104"/>
      <c r="HQ244" s="64"/>
      <c r="HR244" s="65"/>
      <c r="HS244" s="65"/>
      <c r="HT244" s="65"/>
      <c r="HU244" s="65"/>
      <c r="HV244" s="65"/>
      <c r="HW244" s="105"/>
      <c r="HX244" s="65"/>
      <c r="HY244" s="280">
        <f t="shared" si="286"/>
        <v>0</v>
      </c>
      <c r="HZ244" s="280">
        <f t="shared" si="287"/>
        <v>0</v>
      </c>
      <c r="IA244" s="280">
        <f t="shared" si="288"/>
        <v>0</v>
      </c>
      <c r="IB244" s="65"/>
      <c r="IC244" s="65"/>
    </row>
    <row r="245" spans="1:237" s="106" customFormat="1" ht="22.5" customHeight="1" thickBot="1" x14ac:dyDescent="0.3">
      <c r="A245" s="377" t="s">
        <v>3383</v>
      </c>
      <c r="B245" s="378" t="s">
        <v>3384</v>
      </c>
      <c r="C245" s="379" t="s">
        <v>3193</v>
      </c>
      <c r="D245" s="380" t="s">
        <v>3385</v>
      </c>
      <c r="E245" s="380" t="s">
        <v>3386</v>
      </c>
      <c r="F245" s="381" t="s">
        <v>3181</v>
      </c>
      <c r="G245" s="381" t="s">
        <v>3182</v>
      </c>
      <c r="H245" s="382" t="s">
        <v>2854</v>
      </c>
      <c r="I245" s="383" t="s">
        <v>2854</v>
      </c>
      <c r="J245" s="421" t="s">
        <v>3188</v>
      </c>
      <c r="K245" s="424" t="s">
        <v>60</v>
      </c>
      <c r="L245" s="329">
        <f>CONTINUA!BV245</f>
        <v>0</v>
      </c>
      <c r="M245" s="329">
        <f>CONTINUA!BW245</f>
        <v>0</v>
      </c>
      <c r="N245" s="895"/>
      <c r="O245" s="896" t="s">
        <v>3451</v>
      </c>
      <c r="P245" s="897">
        <v>0</v>
      </c>
      <c r="Q245" s="400"/>
      <c r="R245" s="401"/>
      <c r="S245" s="400"/>
      <c r="T245" s="401"/>
      <c r="U245" s="400"/>
      <c r="V245" s="401"/>
      <c r="W245" s="400"/>
      <c r="X245" s="401"/>
      <c r="Y245" s="400"/>
      <c r="Z245" s="401"/>
      <c r="AA245" s="400"/>
      <c r="AB245" s="401"/>
      <c r="AC245" s="400"/>
      <c r="AD245" s="401"/>
      <c r="AE245" s="400"/>
      <c r="AF245" s="401"/>
      <c r="AG245" s="400"/>
      <c r="AH245" s="401"/>
      <c r="AI245" s="400"/>
      <c r="AJ245" s="401"/>
      <c r="AK245" s="400"/>
      <c r="AL245" s="401"/>
      <c r="AM245" s="400"/>
      <c r="AN245" s="401"/>
      <c r="AO245" s="400"/>
      <c r="AP245" s="401"/>
      <c r="AQ245" s="400"/>
      <c r="AR245" s="401"/>
      <c r="AS245" s="400"/>
      <c r="AT245" s="401"/>
      <c r="AU245" s="400"/>
      <c r="AV245" s="401"/>
      <c r="AW245" s="400"/>
      <c r="AX245" s="401"/>
      <c r="AY245" s="400"/>
      <c r="AZ245" s="401"/>
      <c r="BA245" s="400"/>
      <c r="BB245" s="401"/>
      <c r="BC245" s="400"/>
      <c r="BD245" s="401"/>
      <c r="BE245" s="400"/>
      <c r="BF245" s="401"/>
      <c r="BG245" s="400"/>
      <c r="BH245" s="401"/>
      <c r="BI245" s="400"/>
      <c r="BJ245" s="401"/>
      <c r="BK245" s="400"/>
      <c r="BL245" s="401"/>
      <c r="BM245" s="400"/>
      <c r="BN245" s="401"/>
      <c r="BO245" s="400"/>
      <c r="BP245" s="401"/>
      <c r="BQ245" s="400"/>
      <c r="BR245" s="401"/>
      <c r="BS245" s="400"/>
      <c r="BT245" s="401"/>
      <c r="BU245" s="400"/>
      <c r="BV245" s="401"/>
      <c r="BW245" s="400"/>
      <c r="BX245" s="401"/>
      <c r="BY245" s="400"/>
      <c r="BZ245" s="401"/>
      <c r="CA245" s="400"/>
      <c r="CB245" s="401"/>
      <c r="CC245" s="400"/>
      <c r="CD245" s="401"/>
      <c r="CE245" s="400"/>
      <c r="CF245" s="401"/>
      <c r="CG245" s="400"/>
      <c r="CH245" s="401"/>
      <c r="CI245" s="400"/>
      <c r="CJ245" s="401"/>
      <c r="CK245" s="400"/>
      <c r="CL245" s="401"/>
      <c r="CM245" s="400"/>
      <c r="CN245" s="401"/>
      <c r="CO245" s="400"/>
      <c r="CP245" s="401"/>
      <c r="CQ245" s="400"/>
      <c r="CR245" s="401"/>
      <c r="CS245" s="400"/>
      <c r="CT245" s="401"/>
      <c r="CU245" s="400"/>
      <c r="CV245" s="401"/>
      <c r="CW245" s="400"/>
      <c r="CX245" s="401"/>
      <c r="CY245" s="400"/>
      <c r="CZ245" s="401"/>
      <c r="DA245" s="400"/>
      <c r="DB245" s="401"/>
      <c r="DC245" s="400"/>
      <c r="DD245" s="401"/>
      <c r="DE245" s="400"/>
      <c r="DF245" s="401"/>
      <c r="DG245" s="400"/>
      <c r="DH245" s="401"/>
      <c r="DI245" s="400"/>
      <c r="DJ245" s="401"/>
      <c r="DK245" s="400"/>
      <c r="DL245" s="401"/>
      <c r="DM245" s="400"/>
      <c r="DN245" s="401"/>
      <c r="DO245" s="400"/>
      <c r="DP245" s="401"/>
      <c r="DQ245" s="400"/>
      <c r="DR245" s="401"/>
      <c r="DS245" s="400"/>
      <c r="DT245" s="401"/>
      <c r="DU245" s="400"/>
      <c r="DV245" s="401"/>
      <c r="DW245" s="400"/>
      <c r="DX245" s="401"/>
      <c r="DY245" s="400"/>
      <c r="DZ245" s="401"/>
      <c r="EA245" s="400"/>
      <c r="EB245" s="401"/>
      <c r="EC245" s="400"/>
      <c r="ED245" s="401"/>
      <c r="EE245" s="400"/>
      <c r="EF245" s="401"/>
      <c r="EG245" s="400"/>
      <c r="EH245" s="401"/>
      <c r="EI245" s="400"/>
      <c r="EJ245" s="447"/>
      <c r="EK245" s="512"/>
      <c r="EL245" s="515"/>
      <c r="EM245" s="450"/>
      <c r="EN245" s="348"/>
      <c r="EO245" s="348"/>
      <c r="EP245" s="179">
        <f t="shared" si="241"/>
        <v>0</v>
      </c>
      <c r="EQ245" s="179">
        <f t="shared" si="242"/>
        <v>0</v>
      </c>
      <c r="ER245" s="179">
        <f t="shared" si="243"/>
        <v>0</v>
      </c>
      <c r="ES245" s="179">
        <f t="shared" si="244"/>
        <v>0</v>
      </c>
      <c r="ET245" s="179">
        <f t="shared" si="245"/>
        <v>0</v>
      </c>
      <c r="EU245" s="179">
        <f t="shared" si="246"/>
        <v>0</v>
      </c>
      <c r="EV245" s="172">
        <f t="shared" si="247"/>
        <v>0</v>
      </c>
      <c r="EW245" s="253"/>
      <c r="EX245" s="254">
        <v>0</v>
      </c>
      <c r="EY245" s="180">
        <v>0</v>
      </c>
      <c r="EZ245" s="255">
        <v>0</v>
      </c>
      <c r="FA245" s="255">
        <v>0</v>
      </c>
      <c r="FB245" s="180">
        <f>SUM(FF245:GI245)/2</f>
        <v>0</v>
      </c>
      <c r="FC245" s="256">
        <f>N245*km*'VALORES TABELA'!$B$13</f>
        <v>0</v>
      </c>
      <c r="FD245" s="250">
        <f t="shared" si="285"/>
        <v>0</v>
      </c>
      <c r="FE245" s="257"/>
      <c r="FF245" s="181">
        <f>((Q245+S245)*Percapita)+((R245+T245)*Cadeirante)</f>
        <v>0</v>
      </c>
      <c r="FG245" s="181">
        <f>((U245+W245)*Percapita/30*FG$4)+((V245+X245)*Cadeirante/30*FG$4)</f>
        <v>0</v>
      </c>
      <c r="FH245" s="181">
        <f>((Y245+AA245)*Percapita/30*FH$4)+((Z245+AB245)*Cadeirante/30*FH$4)</f>
        <v>0</v>
      </c>
      <c r="FI245" s="181">
        <f>((AC245+AE245)*Percapita/30*FI$4)+((AD245+AF245)*Cadeirante/30*FI$4)</f>
        <v>0</v>
      </c>
      <c r="FJ245" s="181">
        <f>((AG245+AI245)*Percapita/30*FJ$4)+((AH245+AJ245)*Cadeirante/30*FJ$4)</f>
        <v>0</v>
      </c>
      <c r="FK245" s="181">
        <f>((AK245+AM245)*Percapita/30*FK$4)+((AL245+AN245)*Cadeirante/30*FK$4)</f>
        <v>0</v>
      </c>
      <c r="FL245" s="181">
        <f>((AO245+AQ245)*Percapita/30*FL$4)+((AP245+AR245)*Cadeirante/30*FL$4)</f>
        <v>0</v>
      </c>
      <c r="FM245" s="181">
        <f>((AS245+AU245)*Percapita/30*FM$4)+((AT245+AV245)*Cadeirante/30*FM$4)</f>
        <v>0</v>
      </c>
      <c r="FN245" s="181">
        <f>((AW245+AY245)*Percapita/30*FN$4)+((AX245+AZ245)*Cadeirante/30*FN$4)</f>
        <v>0</v>
      </c>
      <c r="FO245" s="181">
        <f>((BA245+BC245)*Percapita/30*FO$4)+((BB245+BD245)*Cadeirante/30*FO$4)</f>
        <v>0</v>
      </c>
      <c r="FP245" s="181">
        <f>((BE245+BG245)*Percapita/30*FP$4)+((BF245+BH245)*Cadeirante/30*FP$4)</f>
        <v>0</v>
      </c>
      <c r="FQ245" s="181">
        <f>((BI245+BK245)*Percapita/30*FQ$4)+((BJ245+BL245)*Cadeirante/30*FQ$4)</f>
        <v>0</v>
      </c>
      <c r="FR245" s="181">
        <f>((BM245+BO245)*Percapita/30*FR$4)+((BN245+BP245)*Cadeirante/30*FR$4)</f>
        <v>0</v>
      </c>
      <c r="FS245" s="181">
        <f>((BQ245+BS245)*Percapita/30*FS$4)+((BR245+BT245)*Cadeirante/30*FS$4)</f>
        <v>0</v>
      </c>
      <c r="FT245" s="181">
        <f>((BU245+BW245)*Percapita/30*FT$4)+((BV245+BX245)*Cadeirante/30*FT$4)</f>
        <v>0</v>
      </c>
      <c r="FU245" s="181">
        <f>((BY245+CA245)*Percapita/30*FU$4)+((BZ245+CB245)*Cadeirante/30*FU$4)</f>
        <v>0</v>
      </c>
      <c r="FV245" s="181">
        <f>((CC245+CE245)*Percapita/30*FV$4)+((CD245+CF245)*Cadeirante/30*FV$4)</f>
        <v>0</v>
      </c>
      <c r="FW245" s="181">
        <f>((CG245+CI245)*Percapita/30*FW$4)+((CI245+CK245)*Cadeirante/30*FW$4)</f>
        <v>0</v>
      </c>
      <c r="FX245" s="181">
        <f>((CK245+CM245)*Percapita/30*FX$4)+((CL245+CN245)*Cadeirante/30*FX$4)</f>
        <v>0</v>
      </c>
      <c r="FY245" s="181">
        <f>((CO245+CQ245)*Percapita/30*FY$4)+((CP245+CR245)*Cadeirante/30*FY$4)</f>
        <v>0</v>
      </c>
      <c r="FZ245" s="181">
        <f>((CS245+CU245)*Percapita/30*FZ$4)+((CT245+CV245)*Cadeirante/30*FZ$4)</f>
        <v>0</v>
      </c>
      <c r="GA245" s="181">
        <f>((CW245+CY245)*Percapita/30*GA$4)+((CX245+CZ245)*Cadeirante/30*GA$4)</f>
        <v>0</v>
      </c>
      <c r="GB245" s="181">
        <f>((DA245+DC245)*Percapita/30*GB$4)+((DB245+DD245)*Cadeirante/30*GB$4)</f>
        <v>0</v>
      </c>
      <c r="GC245" s="181">
        <f>((DE245+DG245)*Percapita/30*GC$4)+((DF245+DH245)*Cadeirante/30*GC$4)</f>
        <v>0</v>
      </c>
      <c r="GD245" s="181">
        <f>((DI245+DK245)*Percapita/30*GD$4)+((DJ245+DL245)*Cadeirante/30*GD$4)</f>
        <v>0</v>
      </c>
      <c r="GE245" s="181">
        <f>((DM245+DO245)*Percapita/30*GE$4)+((DN245+DP245)*Cadeirante/30*GE$4)</f>
        <v>0</v>
      </c>
      <c r="GF245" s="181">
        <f>((DQ245+DS245)*Percapita/30*GF$4)+((DR245+DT245)*Cadeirante/30*GF$4)</f>
        <v>0</v>
      </c>
      <c r="GG245" s="181">
        <f>((DU245+DW245)*Percapita/30*GG$4)+((DV245+DX245)*Cadeirante/30*GG$4)</f>
        <v>0</v>
      </c>
      <c r="GH245" s="181">
        <f>((DY245+EA245)*Percapita/30*GH$4)+((DZ245+EB245)*Cadeirante/30*GH$4)</f>
        <v>0</v>
      </c>
      <c r="GI245" s="181">
        <f>((EC245+EE245)*Percapita/30*GI$4)+((ED245+EF245)*Cadeirante/30*GI$4)</f>
        <v>0</v>
      </c>
      <c r="GJ245" s="181">
        <f>((EG245+EI245)*Percapita)+((EH245+EJ245)*Cadeirante)</f>
        <v>0</v>
      </c>
      <c r="GK245" s="258"/>
      <c r="GL245" s="103">
        <f t="shared" si="248"/>
        <v>0</v>
      </c>
      <c r="GM245" s="124"/>
      <c r="GN245" s="182"/>
      <c r="GO245" s="182"/>
      <c r="GP245" s="182"/>
      <c r="GQ245" s="182"/>
      <c r="GR245" s="182"/>
      <c r="GS245" s="182"/>
      <c r="GT245" s="182"/>
      <c r="GU245" s="182"/>
      <c r="GV245" s="182"/>
      <c r="GW245" s="182"/>
      <c r="GX245" s="182"/>
      <c r="GY245" s="182"/>
      <c r="GZ245" s="182"/>
      <c r="HA245" s="182"/>
      <c r="HB245" s="182"/>
      <c r="HC245" s="182"/>
      <c r="HD245" s="182"/>
      <c r="HE245" s="182"/>
      <c r="HF245" s="182"/>
      <c r="HG245" s="182"/>
      <c r="HH245" s="182"/>
      <c r="HI245" s="182"/>
      <c r="HJ245" s="182"/>
      <c r="HK245" s="182"/>
      <c r="HL245" s="182"/>
      <c r="HM245" s="182"/>
      <c r="HN245" s="182"/>
      <c r="HO245" s="182"/>
      <c r="HP245" s="259"/>
      <c r="HQ245" s="64"/>
      <c r="HW245" s="257"/>
      <c r="HY245" s="280">
        <f t="shared" si="286"/>
        <v>0</v>
      </c>
      <c r="HZ245" s="280">
        <f t="shared" si="287"/>
        <v>0</v>
      </c>
      <c r="IA245" s="280">
        <f t="shared" si="288"/>
        <v>0</v>
      </c>
    </row>
    <row r="246" spans="1:237" s="106" customFormat="1" ht="22.5" customHeight="1" x14ac:dyDescent="0.25">
      <c r="A246" t="s">
        <v>3387</v>
      </c>
      <c r="B246" s="522" t="s">
        <v>3388</v>
      </c>
      <c r="C246" s="523">
        <v>4</v>
      </c>
      <c r="D246" s="524" t="s">
        <v>3389</v>
      </c>
      <c r="E246" s="524" t="s">
        <v>3390</v>
      </c>
      <c r="F246" s="525" t="s">
        <v>3181</v>
      </c>
      <c r="G246" s="525" t="s">
        <v>3182</v>
      </c>
      <c r="H246" s="350" t="s">
        <v>2855</v>
      </c>
      <c r="I246" s="351" t="s">
        <v>2855</v>
      </c>
      <c r="J246" s="409" t="s">
        <v>3183</v>
      </c>
      <c r="K246" s="410" t="s">
        <v>3184</v>
      </c>
      <c r="L246" s="329">
        <f>CONTINUA!BV246</f>
        <v>0</v>
      </c>
      <c r="M246" s="329">
        <f>CONTINUA!BW246</f>
        <v>0</v>
      </c>
      <c r="N246" s="895"/>
      <c r="O246" s="896" t="s">
        <v>3452</v>
      </c>
      <c r="P246" s="897">
        <v>0</v>
      </c>
      <c r="Q246" s="400"/>
      <c r="R246" s="401"/>
      <c r="S246" s="400"/>
      <c r="T246" s="401"/>
      <c r="U246" s="400"/>
      <c r="V246" s="401"/>
      <c r="W246" s="400"/>
      <c r="X246" s="401"/>
      <c r="Y246" s="400"/>
      <c r="Z246" s="401"/>
      <c r="AA246" s="400"/>
      <c r="AB246" s="401"/>
      <c r="AC246" s="400"/>
      <c r="AD246" s="401"/>
      <c r="AE246" s="400"/>
      <c r="AF246" s="401"/>
      <c r="AG246" s="400"/>
      <c r="AH246" s="401"/>
      <c r="AI246" s="400"/>
      <c r="AJ246" s="401"/>
      <c r="AK246" s="400"/>
      <c r="AL246" s="401"/>
      <c r="AM246" s="400"/>
      <c r="AN246" s="401"/>
      <c r="AO246" s="400"/>
      <c r="AP246" s="401"/>
      <c r="AQ246" s="400"/>
      <c r="AR246" s="401"/>
      <c r="AS246" s="400"/>
      <c r="AT246" s="401"/>
      <c r="AU246" s="400"/>
      <c r="AV246" s="401"/>
      <c r="AW246" s="400"/>
      <c r="AX246" s="401"/>
      <c r="AY246" s="400"/>
      <c r="AZ246" s="401"/>
      <c r="BA246" s="400"/>
      <c r="BB246" s="401"/>
      <c r="BC246" s="400"/>
      <c r="BD246" s="401"/>
      <c r="BE246" s="400"/>
      <c r="BF246" s="401"/>
      <c r="BG246" s="400"/>
      <c r="BH246" s="401"/>
      <c r="BI246" s="400"/>
      <c r="BJ246" s="401"/>
      <c r="BK246" s="400"/>
      <c r="BL246" s="401"/>
      <c r="BM246" s="400"/>
      <c r="BN246" s="401"/>
      <c r="BO246" s="400"/>
      <c r="BP246" s="401"/>
      <c r="BQ246" s="400"/>
      <c r="BR246" s="401"/>
      <c r="BS246" s="400"/>
      <c r="BT246" s="401"/>
      <c r="BU246" s="400"/>
      <c r="BV246" s="401"/>
      <c r="BW246" s="400"/>
      <c r="BX246" s="401"/>
      <c r="BY246" s="400"/>
      <c r="BZ246" s="401"/>
      <c r="CA246" s="400"/>
      <c r="CB246" s="401"/>
      <c r="CC246" s="400"/>
      <c r="CD246" s="401"/>
      <c r="CE246" s="400"/>
      <c r="CF246" s="401"/>
      <c r="CG246" s="400"/>
      <c r="CH246" s="401"/>
      <c r="CI246" s="400"/>
      <c r="CJ246" s="401"/>
      <c r="CK246" s="400"/>
      <c r="CL246" s="401"/>
      <c r="CM246" s="400"/>
      <c r="CN246" s="401"/>
      <c r="CO246" s="400"/>
      <c r="CP246" s="401"/>
      <c r="CQ246" s="400"/>
      <c r="CR246" s="401"/>
      <c r="CS246" s="400"/>
      <c r="CT246" s="401"/>
      <c r="CU246" s="400"/>
      <c r="CV246" s="401"/>
      <c r="CW246" s="400"/>
      <c r="CX246" s="401"/>
      <c r="CY246" s="400"/>
      <c r="CZ246" s="401"/>
      <c r="DA246" s="400"/>
      <c r="DB246" s="401"/>
      <c r="DC246" s="400"/>
      <c r="DD246" s="401"/>
      <c r="DE246" s="400"/>
      <c r="DF246" s="401"/>
      <c r="DG246" s="400"/>
      <c r="DH246" s="401"/>
      <c r="DI246" s="400"/>
      <c r="DJ246" s="401"/>
      <c r="DK246" s="400"/>
      <c r="DL246" s="401"/>
      <c r="DM246" s="400"/>
      <c r="DN246" s="401"/>
      <c r="DO246" s="400"/>
      <c r="DP246" s="401"/>
      <c r="DQ246" s="400"/>
      <c r="DR246" s="401"/>
      <c r="DS246" s="400"/>
      <c r="DT246" s="401"/>
      <c r="DU246" s="400"/>
      <c r="DV246" s="401"/>
      <c r="DW246" s="400"/>
      <c r="DX246" s="401"/>
      <c r="DY246" s="400"/>
      <c r="DZ246" s="401"/>
      <c r="EA246" s="400"/>
      <c r="EB246" s="401"/>
      <c r="EC246" s="400"/>
      <c r="ED246" s="401"/>
      <c r="EE246" s="400"/>
      <c r="EF246" s="401"/>
      <c r="EG246" s="400"/>
      <c r="EH246" s="401"/>
      <c r="EI246" s="400"/>
      <c r="EJ246" s="447"/>
      <c r="EK246" s="510"/>
      <c r="EL246" s="513"/>
      <c r="EM246" s="520"/>
      <c r="EN246" s="520"/>
      <c r="EO246" s="520"/>
      <c r="EP246" s="171">
        <f t="shared" si="241"/>
        <v>0</v>
      </c>
      <c r="EQ246" s="171">
        <f t="shared" si="242"/>
        <v>0</v>
      </c>
      <c r="ER246" s="171">
        <f t="shared" si="243"/>
        <v>0</v>
      </c>
      <c r="ES246" s="171">
        <f t="shared" si="244"/>
        <v>0</v>
      </c>
      <c r="ET246" s="171">
        <f t="shared" si="245"/>
        <v>0</v>
      </c>
      <c r="EU246" s="171">
        <f t="shared" si="246"/>
        <v>0</v>
      </c>
      <c r="EV246" s="172">
        <f t="shared" si="247"/>
        <v>0</v>
      </c>
      <c r="EW246" s="367">
        <f>IF(C246=4,IF(MAX(Q246:EJ248)&gt;0,(Especiall/30*(IF(($G246-$F246)=($G$5-$F$5),30,IF(DAY($G246)=31,($G246-$F246),($G246-$F246)+1)))),0),0)</f>
        <v>11465.63</v>
      </c>
      <c r="EX246" s="248">
        <f t="shared" ref="EX246:EX249" si="289">FF246</f>
        <v>1926.1499999999999</v>
      </c>
      <c r="EY246" s="174">
        <f>(L246*regular)+(M246*Cadeirantee)</f>
        <v>0</v>
      </c>
      <c r="EZ246" s="249">
        <f>SUMIF(FG246:GJ246,"&gt;0")</f>
        <v>0</v>
      </c>
      <c r="FA246" s="249">
        <f>SUMIF(FG246:GJ246,"&lt;0")+SUMIF(GN246:HP246,"&lt;0")</f>
        <v>0</v>
      </c>
      <c r="FB246" s="174">
        <v>0</v>
      </c>
      <c r="FC246" s="175">
        <f>N246*km*'VALORES TABELA'!$B$13</f>
        <v>0</v>
      </c>
      <c r="FD246" s="250">
        <f>GL246</f>
        <v>0</v>
      </c>
      <c r="FE246" s="176">
        <f>(EW246+EW247+EW248+EW249+EX246+EX247+EX248+EX249+EY246+EY247+EY248+EY249+EY250+EZ246+EZ247+EZ248+EZ249+FA246+FA247+FA248+FA249+FC246+FC247+FC248+FC249+HY246-HZ246-IA246+FD246+FD247+FD248+FD249+FB250)</f>
        <v>13391.779999999999</v>
      </c>
      <c r="FF246" s="177">
        <f>IF(C246=4,SUM(Q246+Q247+Q248+S246+S247+S248)*Percapita/30*FF$4+(R246+R247+R248+T246+T247+T248)*Cadeirante/30*FF$4,IF(C246=3,IF(Q249+S249=10,Fixo/30*FF$4+(Q246+Q247+Q248+S246+S247+S248)*Percapita/30*FF$4+(R249+T249)*Cadeirante/30*FF$4,IF(Q249+S249&lt;=9,(Q249+S249)*Crechee/30*FF$4)+(R249+T249)*Cadeirante/30*FF$4+(Q246+Q247+Q248+S246+S247+S248)*Percapita/30*FF$4)+IF(Q249+S249&gt;=11,Fixo/30*FF$4+(Q249+S249-10)*Crechee/30*FF$4,0),IF(C246=2,IF(R246+R247+R248+R249+T246+T247+T248+T249=1,Cadeirante/30*FF$4,IF(R246+R247+R248+R249+T246+T247+T248+T249=2,Fixo/30*FF$4,IF(R246+R247+R248+R249+T246+T247+T248+T249&gt;2,Fixo/30*FF$4+(R246+R247+R248+R249+T246+T247+T248+T249-2)*Cadeirante/30*FF$4)))+(Q246+Q247+Q248+S246+S247+S248)*Percapita/30*FF$4+(Q249+S249)*Crechee/30*FF$4,IF(C246=1,IF(Q246+Q247+Q248+R246+R247+R248+S246+S247+S248+T246+T247+T248&lt;=15,(Q246+Q247+Q248+S246+S247+S248)*Percapita/30*FF$4,IF(Q246+Q247+Q248+R246+R247+R248+S246+S247+S248+T246+T247+T248&gt;=16,Fixo/30*FF$4+(Q246+Q247+Q248+R246+R247+R248+S246+S247+S248+T246+T247-16)*Percapita/30*FF$4))))))</f>
        <v>1926.1499999999999</v>
      </c>
      <c r="FG246" s="177">
        <f>IF(C246=4,SUM(U246+U247+U248+W246+W247+W248)*Percapita/30*FG$4+(V246+V247+V248+X246+X247+X248)*Cadeirante/30*FG$4,IF(C246=3,IF(U249+W249=10,Fixo/30*FG$4+(U246+U247+U248+W246+W247+W248)*Percapita/30*FG$4+(V249+X249)*Cadeirante/30*FG$4,IF(U249+W249&lt;=9,(U249+W249)*Crechee/30*FG$4)+(V249+X249)*Cadeirante/30*FG$4+(U246+U247+U248+W246+W247+W248)*Percapita/30*FG$4)+IF(U249+W249&gt;=11,Fixo/30*FG$4+(U249+W249-10)*Crechee/30*FG$4,0),IF(C246=2,IF(V246+V247+V248+V249+X246+X247+X248+X249=1,Cadeirante/30*FG$4,IF(V246+V247+V248+V249+X246+X247+X248+X249=2,Fixo/30*FG$4,IF(V246+V247+V248+V249+X246+X247+X248+X249&gt;2,Fixo/30*FG$4+(V246+V247+V248+V249+X246+X247+X248+X249-2)*Cadeirante/30*FG$4)))+(U246+U247+U248+W246+W247+W248)*Percapita/30*FG$4+(U249+W249)*Crechee/30*FG$4,IF(C246=1,IF(U246+U247+U248+V246+V247+V248+W246+W247+W248+X246+X247+X248&lt;=15,(U246+U247+U248+W246+W247+W248)*Percapita/30*FG$4,IF(U246+U247+U248+V246+V247+V248+W246+W247+W248+X246+X247+X248&gt;=16,Fixo/30*FG$4+(U246+U247+U248+V246+V247+V248+W246+W247+W248+X246+X247-16)*Percapita/30*FG$4))))))</f>
        <v>0</v>
      </c>
      <c r="FH246" s="177">
        <f>IF(C246=4,SUM(Y246+Y247+Y248+AA246+AA247+AA248)*Percapita/30*FH$4+(Z246+Z247+Z248+AB246+AB247+AB248)*Cadeirante/30*FH$4,IF(C246=3,IF(Y249+AA249=10,Fixo/30*FH$4+(Y246+Y247+Y248+AA246+AA247+AA248)*Percapita/30*FH$4+(Z249+AB249)*Cadeirante/30*FH$4,IF(Y249+AA249&lt;=9,(Y249+AA249)*Crechee/30*FH$4)+(Z249+AB249)*Cadeirante/30*FH$4+(Y246+Y247+Y248+AA246+AA247+AA248)*Percapita/30*FH$4)+IF(Y249+AA249&gt;=11,Fixo/30*FH$4+(Y249+AA249-10)*Crechee/30*FH$4,0),IF(C246=2,IF(Z246+Z247+Z248+Z249+AB246+AB247+AB248+AB249=1,Cadeirante/30*FH$4,IF(Z246+Z247+Z248+Z249+AB246+AB247+AB248+AB249=2,Fixo/30*FH$4,IF(Z246+Z247+Z248+Z249+AB246+AB247+AB248+AB249&gt;2,Fixo/30*FH$4+(Z246+Z247+Z248+Z249+AB246+AB247+AB248+AB249-2)*Cadeirante/30*FH$4)))+(Y246+Y247+Y248+AA246+AA247+AA248)*Percapita/30*FH$4+(Y249+AA249)*Crechee/30*FH$4,IF(C246=1,IF(Y246+Y247+Y248+Z246+Z247+Z248+AA246+AA247+AA248+AB246+AB247+AB248&lt;=15,(Y246+Y247+Y248+AA246+AA247+AA248)*Percapita/30*FH$4,IF(Y246+Y247+Y248+Z246+Z247+Z248+AA246+AA247+AA248+AB246+AB247+AB248&gt;=16,Fixo/30*FH$4+(Y246+Y247+Y248+Z246+Z247+Z248+AA246+AA247+AA248+AB246+AB247-16)*Percapita/30*FH$4))))))</f>
        <v>0</v>
      </c>
      <c r="FI246" s="177">
        <f>IF(C246=4,SUM(AC246+AC247+AC248+AE246+AE247+AE248)*Percapita/30*FI$4+(AD246+AD247+AD248+AF246+AF247+AF248)*Cadeirante/30*FI$4,IF(C246=3,IF(AC249+AE249=10,Fixo/30*FI$4+(AC246+AC247+AC248+AE246+AE247+AE248)*Percapita/30*FI$4+(AD249+AF249)*Cadeirante/30*FI$4,IF(AC249+AE249&lt;=9,(AC249+AE249)*Crechee/30*FI$4)+(AD249+AF249)*Cadeirante/30*FI$4+(AC246+AC247+AC248+AE246+AE247+AE248)*Percapita/30*FI$4)+IF(AC249+AE249&gt;=11,Fixo/30*FI$4+(AC249+AE249-10)*Crechee/30*FI$4,0),IF(C246=2,IF(AD246+AD247+AD248+AD249+AF246+AF247+AF248+AF249=1,Cadeirante/30*FI$4,IF(AD246+AD247+AD248+AD249+AF246+AF247+AF248+AF249=2,Fixo/30*FI$4,IF(AD246+AD247+AD248+AD249+AF246+AF247+AF248+AF249&gt;2,Fixo/30*FI$4+(AD246+AD247+AD248+AD249+AF246+AF247+AF248+AF249-2)*Cadeirante/30*FI$4)))+(AC246+AC247+AC248+AE246+AE247+AE248)*Percapita/30*FI$4+(AC249+AE249)*Crechee/30*FI$4,IF(C246=1,IF(AC246+AC247+AC248+AD246+AD247+AD248+AE246+AE247+AE248+AF246+AF247+AF248&lt;=15,(AC246+AC247+AC248+AE246+AE247+AE248)*Percapita/30*FI$4,IF(AC246+AC247+AC248+AD246+AD247+AD248+AE246+AE247+AE248+AF246+AF247+AF248&gt;=16,Fixo/30*FI$4+(AC246+AC247+AC248+AD246+AD247+AD248+AE246+AE247+AE248+AF246+AF247-16)*Percapita/30*FI$4))))))</f>
        <v>0</v>
      </c>
      <c r="FJ246" s="177">
        <f>IF(C246=4,SUM(AG246+AG247+AG248+AI246+AI247+AI248)*Percapita/30*FJ$4+(AH246+AH247+AH248+AJ246+AJ247+AJ248)*Cadeirante/30*FJ$4,IF(C246=3,IF(AG249+AI249=10,Fixo/30*FJ$4+(AG246+AG247+AG248+AI246+AI247+AI248)*Percapita/30*FJ$4+(AH249+AJ249)*Cadeirante/30*FJ$4,IF(AG249+AI249&lt;=9,(AG249+AI249)*Crechee/30*FJ$4)+(AH249+AJ249)*Cadeirante/30*FJ$4+(AG246+AG247+AG248+AI246+AI247+AI248)*Percapita/30*FJ$4)+IF(AG249+AI249&gt;=11,Fixo/30*FJ$4+(AG249+AI249-10)*Crechee/30*FJ$4,0),IF(C246=2,IF(AH246+AH247+AH248+AH249+AJ246+AJ247+AJ248+AJ249=1,Cadeirante/30*FJ$4,IF(AH246+AH247+AH248+AH249+AJ246+AJ247+AJ248+AJ249=2,Fixo/30*FJ$4,IF(AH246+AH247+AH248+AH249+AJ246+AJ247+AJ248+AJ249&gt;2,Fixo/30*FJ$4+(AH246+AH247+AH248+AH249+AJ246+AJ247+AJ248+AJ249-2)*Cadeirante/30*FJ$4)))+(AG246+AG247+AG248+AI246+AI247+AI248)*Percapita/30*FJ$4+(AG249+AI249)*Crechee/30*FJ$4,IF(C246=1,IF(AG246+AG247+AG248+AH246+AH247+AH248+AI246+AI247+AI248+AJ246+AJ247+AJ248&lt;=15,(AG246+AG247+AG248+AI246+AI247+AI248)*Percapita/30*FJ$4,IF(AG246+AG247+AG248+AH246+AH247+AH248+AI246+AI247+AI248+AJ246+AJ247+AJ248&gt;=16,Fixo/30*FJ$4+(AG246+AG247+AG248+AH246+AH247+AH248+AI246+AI247+AI248+AJ246+AJ247-16)*Percapita/30*FJ$4))))))</f>
        <v>0</v>
      </c>
      <c r="FK246" s="177">
        <f>IF(C246=4,SUM(AK246+AK247+AK248+AM246+AM247+AM248)*Percapita/30*FK$4+(AL246+AL247+AL248+AN246+AN247+AN248)*Cadeirante/30*FK$4,IF(C246=3,IF(AK249+AM249=10,Fixo/30*FK$4+(AK246+AK247+AK248+AM246+AM247+AM248)*Percapita/30*FK$4+(AL249+AN249)*Cadeirante/30*FK$4,IF(AK249+AM249&lt;=9,(AK249+AM249)*Crechee/30*FK$4)+(AL249+AN249)*Cadeirante/30*FK$4+(AK246+AK247+AK248+AM246+AM247+AM248)*Percapita/30*FK$4)+IF(AK249+AM249&gt;=11,Fixo/30*FK$4+(AK249+AM249-10)*Crechee/30*FK$4,0),IF(C246=2,IF(AL246+AL247+AL248+AL249+AN246+AN247+AN248+AN249=1,Cadeirante/30*FK$4,IF(AL246+AL247+AL248+AL249+AN246+AN247+AN248+AN249=2,Fixo/30*FK$4,IF(AL246+AL247+AL248+AL249+AN246+AN247+AN248+AN249&gt;2,Fixo/30*FK$4+(AL246+AL247+AL248+AL249+AN246+AN247+AN248+AN249-2)*Cadeirante/30*FK$4)))+(AK246+AK247+AK248+AM246+AM247+AM248)*Percapita/30*FK$4+(AK249+AM249)*Crechee/30*FK$4,IF(C246=1,IF(AK246+AK247+AK248+AL246+AL247+AL248+AM246+AM247+AM248+AN246+AN247+AN248&lt;=15,(AK246+AK247+AK248+AM246+AM247+AM248)*Percapita/30*FK$4,IF(AK246+AK247+AK248+AL246+AL247+AL248+AM246+AM247+AM248+AN246+AN247+AN248&gt;=16,Fixo/30*FK$4+(AK246+AK247+AK248+AL246+AL247+AL248+AM246+AM247+AM248+AN246+AN247-16)*Percapita/30*FK$4))))))</f>
        <v>0</v>
      </c>
      <c r="FL246" s="177">
        <f>IF(C246=4,SUM(AO246+AO247+AO248+AQ246+AQ247+AQ248)*Percapita/30*FL$4+(AP246+AP247+AP248+AR246+AR247+AR248)*Cadeirante/30*FL$4,IF(C246=3,IF(AO249+AQ249=10,Fixo/30*FL$4+(AO246+AO247+AO248+AQ246+AQ247+AQ248)*Percapita/30*FL$4+(AP249+AR249)*Cadeirante/30*FL$4,IF(AO249+AQ249&lt;=9,(AO249+AQ249)*Crechee/30*FL$4)+(AP249+AR249)*Cadeirante/30*FL$4+(AO246+AO247+AO248+AQ246+AQ247+AQ248)*Percapita/30*FL$4)+IF(AO249+AQ249&gt;=11,Fixo/30*FL$4+(AO249+AQ249-10)*Crechee/30*FL$4,0),IF(C246=2,IF(AP246+AP247+AP248+AP249+AR246+AR247+AR248+AR249=1,Cadeirante/30*FL$4,IF(AP246+AP247+AP248+AP249+AR246+AR247+AR248+AR249=2,Fixo/30*FL$4,IF(AP246+AP247+AP248+AP249+AR246+AR247+AR248+AR249&gt;2,Fixo/30*FL$4+(AP246+AP247+AP248+AP249+AR246+AR247+AR248+AR249-2)*Cadeirante/30*FL$4)))+(AO246+AO247+AO248+AQ246+AQ247+AQ248)*Percapita/30*FL$4+(AO249+AQ249)*Crechee/30*FL$4,IF(C246=1,IF(AO246+AO247+AO248+AP246+AP247+AP248+AQ246+AQ247+AQ248+AR246+AR247+AR248&lt;=15,(AO246+AO247+AO248+AQ246+AQ247+AQ248)*Percapita/30*FL$4,IF(AO246+AO247+AO248+AP246+AP247+AP248+AQ246+AQ247+AQ248+AR246+AR247+AR248&gt;=16,Fixo/30*FL$4+(AO246+AO247+AO248+AP246+AP247+AP248+AQ246+AQ247+AQ248+AR246+AR247-16)*Percapita/30*FL$4))))))</f>
        <v>0</v>
      </c>
      <c r="FM246" s="177">
        <f>IF(C246=4,SUM(AS246+AS247+AS248+AU246+AU247+AU248)*Percapita/30*FM$4+(AT246+AT247+AT248+AV246+AV247+AV248)*Cadeirante/30*FM$4,IF(C246=3,IF(AS249+AU249=10,Fixo/30*FM$4+(AS246+AS247+AS248+AU246+AU247+AU248)*Percapita/30*FM$4+(AT249+AV249)*Cadeirante/30*FM$4,IF(AS249+AU249&lt;=9,(AS249+AU249)*Crechee/30*FM$4)+(AT249+AV249)*Cadeirante/30*FM$4+(AS246+AS247+AS248+AU246+AU247+AU248)*Percapita/30*FM$4)+IF(AS249+AU249&gt;=11,Fixo/30*FM$4+(AS249+AU249-10)*Crechee/30*FM$4,0),IF(C246=2,IF(AT246+AT247+AT248+AT249+AV246+AV247+AV248+AV249=1,Cadeirante/30*FM$4,IF(AT246+AT247+AT248+AT249+AV246+AV247+AV248+AV249=2,Fixo/30*FM$4,IF(AT246+AT247+AT248+AT249+AV246+AV247+AV248+AV249&gt;2,Fixo/30*FM$4+(AT246+AT247+AT248+AT249+AV246+AV247+AV248+AV249-2)*Cadeirante/30*FM$4)))+(AS246+AS247+AS248+AU246+AU247+AU248)*Percapita/30*FM$4+(AS249+AU249)*Crechee/30*FM$4,IF(C246=1,IF(AS246+AS247+AS248+AT246+AT247+AT248+AU246+AU247+AU248+AV246+AV247+AV248&lt;=15,(AS246+AS247+AS248+AU246+AU247+AU248)*Percapita/30*FM$4,IF(AS246+AS247+AS248+AT246+AT247+AT248+AU246+AU247+AU248+AV246+AV247+AV248&gt;=16,Fixo/30*FM$4+(AS246+AS247+AS248+AT246+AT247+AT248+AU246+AU247+AU248+AV246+AV247-16)*Percapita/30*FM$4))))))</f>
        <v>0</v>
      </c>
      <c r="FN246" s="177">
        <f>IF(C246=4,SUM(AW246+AW247+AW248+AY246+AY247+AY248)*Percapita/30*FN$4+(AX246+AX247+AX248+AZ246+AZ247+AZ248)*Cadeirante/30*FN$4,IF(C246=3,IF(AW249+AY249=10,Fixo/30*FN$4+(AW246+AW247+AW248+AY246+AY247+AY248)*Percapita/30*FN$4+(AX249+AZ249)*Cadeirante/30*FN$4,IF(AW249+AY249&lt;=9,(AW249+AY249)*Crechee/30*FN$4)+(AX249+AZ249)*Cadeirante/30*FN$4+(AW246+AW247+AW248+AY246+AY247+AY248)*Percapita/30*FN$4)+IF(AW249+AY249&gt;=11,Fixo/30*FN$4+(AW249+AY249-10)*Crechee/30*FN$4,0),IF(C246=2,IF(AX246+AX247+AX248+AX249+AZ246+AZ247+AZ248+AZ249=1,Cadeirante/30*FN$4,IF(AX246+AX247+AX248+AX249+AZ246+AZ247+AZ248+AZ249=2,Fixo/30*FN$4,IF(AX246+AX247+AX248+AX249+AZ246+AZ247+AZ248+AZ249&gt;2,Fixo/30*FN$4+(AX246+AX247+AX248+AX249+AZ246+AZ247+AZ248+AZ249-2)*Cadeirante/30*FN$4)))+(AW246+AW247+AW248+AY246+AY247+AY248)*Percapita/30*FN$4+(AW249+AY249)*Crechee/30*FN$4,IF(C246=1,IF(AW246+AW247+AW248+AX246+AX247+AX248+AY246+AY247+AY248+AZ246+AZ247+AZ248&lt;=15,(AW246+AW247+AW248+AY246+AY247+AY248)*Percapita/30*FN$4,IF(AW246+AW247+AW248+AX246+AX247+AX248+AY246+AY247+AY248+AZ246+AZ247+AZ248&gt;=16,Fixo/30*FN$4+(AW246+AW247+AW248+AX246+AX247+AX248+AY246+AY247+AY248+AZ246+AZ247-16)*Percapita/30*FN$4))))))</f>
        <v>0</v>
      </c>
      <c r="FO246" s="177">
        <f>IF(C246=4,SUM(BA246+BA247+BA248+BC246+BC247+BC248)*Percapita/30*FO$4+(BB246+BB247+BB248+BD246+BD247+BD248)*Cadeirante/30*FO$4,IF(C246=3,IF(BA249+BC249=10,Fixo/30*FO$4+(BA246+BA247+BA248+BC246+BC247+BC248)*Percapita/30*FO$4+(BB249+BD249)*Cadeirante/30*FO$4,IF(BA249+BC249&lt;=9,(BA249+BC249)*Crechee/30*FO$4)+(BB249+BD249)*Cadeirante/30*FO$4+(BA246+BA247+BA248+BC246+BC247+BC248)*Percapita/30*FO$4)+IF(BA249+BC249&gt;=11,Fixo/30*FO$4+(BA249+BC249-10)*Crechee/30*FO$4,0),IF(C246=2,IF(BB246+BB247+BB248+BB249+BD246+BD247+BD248+BD249=1,Cadeirante/30*FO$4,IF(BB246+BB247+BB248+BB249+BD246+BD247+BD248+BD249=2,Fixo/30*FO$4,IF(BB246+BB247+BB248+BB249+BD246+BD247+BD248+BD249&gt;2,Fixo/30*FO$4+(BB246+BB247+BB248+BB249+BD246+BD247+BD248+BD249-2)*Cadeirante/30*FO$4)))+(BA246+BA247+BA248+BC246+BC247+BC248)*Percapita/30*FO$4+(BA249+BC249)*Crechee/30*FO$4,IF(C246=1,IF(BA246+BA247+BA248+BB246+BB247+BB248+BC246+BC247+BC248+BD246+BD247+BD248&lt;=15,(BA246+BA247+BA248+BC246+BC247+BC248)*Percapita/30*FO$4,IF(BA246+BA247+BA248+BB246+BB247+BB248+BC246+BC247+BC248+BD246+BD247+BD248&gt;=16,Fixo/30*FO$4+(BA246+BA247+BA248+BB246+BB247+BB248+BC246+BC247+BC248+BD246+BD247-16)*Percapita/30*FO$4))))))</f>
        <v>0</v>
      </c>
      <c r="FP246" s="177">
        <f>IF(C246=4,SUM(BE246+BE247+BE248+BG246+BG247+BG248)*Percapita/30*FP$4+(BF246+BF247+BF248+BH246+BH247+BH248)*Cadeirante/30*FP$4,IF(C246=3,IF(BE249+BG249=10,Fixo/30*FP$4+(BE246+BE247+BE248+BG246+BG247+BG248)*Percapita/30*FP$4+(BF249+BH249)*Cadeirante/30*FP$4,IF(BE249+BG249&lt;=9,(BE249+BG249)*Crechee/30*FP$4)+(BF249+BH249)*Cadeirante/30*FP$4+(BE246+BE247+BE248+BG246+BG247+BG248)*Percapita/30*FP$4)+IF(BE249+BG249&gt;=11,Fixo/30*FP$4+(BE249+BG249-10)*Crechee/30*FP$4,0),IF(C246=2,IF(BF246+BF247+BF248+BF249+BH246+BH247+BH248+BH249=1,Cadeirante/30*FP$4,IF(BF246+BF247+BF248+BF249+BH246+BH247+BH248+BH249=2,Fixo/30*FP$4,IF(BF246+BF247+BF248+BF249+BH246+BH247+BH248+BH249&gt;2,Fixo/30*FP$4+(BF246+BF247+BF248+BF249+BH246+BH247+BH248+BH249-2)*Cadeirante/30*FP$4)))+(BE246+BE247+BE248+BG246+BG247+BG248)*Percapita/30*FP$4+(BE249+BG249)*Crechee/30*FP$4,IF(C246=1,IF(BE246+BE247+BE248+BF246+BF247+BF248+BG246+BG247+BG248+BH246+BH247+BH248&lt;=15,(BE246+BE247+BE248+BG246+BG247+BG248)*Percapita/30*FP$4,IF(BE246+BE247+BE248+BF246+BF247+BF248+BG246+BG247+BG248+BH246+BH247+BH248&gt;=16,Fixo/30*FP$4+(BE246+BE247+BE248+BF246+BF247+BF248+BG246+BG247+BG248+BH246+BH247-16)*Percapita/30*FP$4))))))</f>
        <v>0</v>
      </c>
      <c r="FQ246" s="177">
        <f>IF(C246=4,SUM(BI246+BI247+BI248+BK246+BK247+BK248)*Percapita/30*FQ$4+(BJ246+BJ247+BJ248+BL246+BL247+BL248)*Cadeirante/30*FQ$4,IF(C246=3,IF(BI249+BK249=10,Fixo/30*FQ$4+(BI246+BI247+BI248+BK246+BK247+BK248)*Percapita/30*FQ$4+(BJ249+BL249)*Cadeirante/30*FQ$4,IF(BI249+BK249&lt;=9,(BI249+BK249)*Crechee/30*FQ$4)+(BJ249+BL249)*Cadeirante/30*FQ$4+(BI246+BI247+BI248+BK246+BK247+BK248)*Percapita/30*FQ$4)+IF(BI249+BK249&gt;=11,Fixo/30*FQ$4+(BI249+BK249-10)*Crechee/30*FQ$4,0),IF(C246=2,IF(BJ246+BJ247+BJ248+BJ249+BL246+BL247+BL248+BL249=1,Cadeirante/30*FQ$4,IF(BJ246+BJ247+BJ248+BJ249+BL246+BL247+BL248+BL249=2,Fixo/30*FQ$4,IF(BJ246+BJ247+BJ248+BJ249+BL246+BL247+BL248+BL249&gt;2,Fixo/30*FQ$4+(BJ246+BJ247+BJ248+BJ249+BL246+BL247+BL248+BL249-2)*Cadeirante/30*FQ$4)))+(BI246+BI247+BI248+BK246+BK247+BK248)*Percapita/30*FQ$4+(BI249+BK249)*Crechee/30*FQ$4,IF(C246=1,IF(BI246+BI247+BI248+BJ246+BJ247+BJ248+BK246+BK247+BK248+BL246+BL247+BL248&lt;=15,(BI246+BI247+BI248+BK246+BK247+BK248)*Percapita/30*FQ$4,IF(BI246+BI247+BI248+BJ246+BJ247+BJ248+BK246+BK247+BK248+BL246+BL247+BL248&gt;=16,Fixo/30*FQ$4+(BI246+BI247+BI248+BJ246+BJ247+BJ248+BK246+BK247+BK248+BL246+BL247-16)*Percapita/30*FQ$4))))))</f>
        <v>0</v>
      </c>
      <c r="FR246" s="177">
        <f>IF(C246=4,SUM(BM246+BM247+BM248+BO246+BO247+BO248)*Percapita/30*FR$4+(BN246+BN247+BN248+BP246+BP247+BP248)*Cadeirante/30*FR$4,IF(C246=3,IF(BM249+BO249=10,Fixo/30*FR$4+(BM246+BM247+BM248+BO246+BO247+BO248)*Percapita/30*FR$4+(BN249+BP249)*Cadeirante/30*FR$4,IF(BM249+BO249&lt;=9,(BM249+BO249)*Crechee/30*FR$4)+(BN249+BP249)*Cadeirante/30*FR$4+(BM246+BM247+BM248+BO246+BO247+BO248)*Percapita/30*FR$4)+IF(BM249+BO249&gt;=11,Fixo/30*FR$4+(BM249+BO249-10)*Crechee/30*FR$4,0),IF(C246=2,IF(BN246+BN247+BN248+BN249+BP246+BP247+BP248+BP249=1,Cadeirante/30*FR$4,IF(BN246+BN247+BN248+BN249+BP246+BP247+BP248+BP249=2,Fixo/30*FR$4,IF(BN246+BN247+BN248+BN249+BP246+BP247+BP248+BP249&gt;2,Fixo/30*FR$4+(BN246+BN247+BN248+BN249+BP246+BP247+BP248+BP249-2)*Cadeirante/30*FR$4)))+(BM246+BM247+BM248+BO246+BO247+BO248)*Percapita/30*FR$4+(BM249+BO249)*Crechee/30*FR$4,IF(C246=1,IF(BM246+BM247+BM248+BN246+BN247+BN248+BO246+BO247+BO248+BP246+BP247+BP248&lt;=15,(BM246+BM247+BM248+BO246+BO247+BO248)*Percapita/30*FR$4,IF(BM246+BM247+BM248+BN246+BN247+BN248+BO246+BO247+BO248+BP246+BP247+BP248&gt;=16,Fixo/30*FR$4+(BM246+BM247+BM248+BN246+BN247+BN248+BO246+BO247+BO248+BP246+BP247-16)*Percapita/30*FR$4))))))</f>
        <v>0</v>
      </c>
      <c r="FS246" s="177">
        <f>IF(C246=4,SUM(BQ246+BQ247+BQ248+BS246+BS247+BS248)*Percapita/30*FS$4+(BR246+BR247+BR248+BT246+BT247+BT248)*Cadeirante/30*FS$4,IF(C246=3,IF(BQ249+BS249=10,Fixo/30*FS$4+(BQ246+BQ247+BQ248+BS246+BS247+BS248)*Percapita/30*FS$4+(BR249+BT249)*Cadeirante/30*FS$4,IF(BQ249+BS249&lt;=9,(BQ249+BS249)*Crechee/30*FS$4)+(BR249+BT249)*Cadeirante/30*FS$4+(BQ246+BQ247+BQ248+BS246+BS247+BS248)*Percapita/30*FS$4)+IF(BQ249+BS249&gt;=11,Fixo/30*FS$4+(BQ249+BS249-10)*Crechee/30*FS$4,0),IF(C246=2,IF(BR246+BR247+BR248+BR249+BT246+BT247+BT248+BT249=1,Cadeirante/30*FS$4,IF(BR246+BR247+BR248+BR249+BT246+BT247+BT248+BT249=2,Fixo/30*FS$4,IF(BR246+BR247+BR248+BR249+BT246+BT247+BT248+BT249&gt;2,Fixo/30*FS$4+(BR246+BR247+BR248+BR249+BT246+BT247+BT248+BT249-2)*Cadeirante/30*FS$4)))+(BQ246+BQ247+BQ248+BS246+BS247+BS248)*Percapita/30*FS$4+(BQ249+BS249)*Crechee/30*FS$4,IF(C246=1,IF(BQ246+BQ247+BQ248+BR246+BR247+BR248+BS246+BS247+BS248+BT246+BT247+BT248&lt;=15,(BQ246+BQ247+BQ248+BS246+BS247+BS248)*Percapita/30*FS$4,IF(BQ246+BQ247+BQ248+BR246+BR247+BR248+BS246+BS247+BS248+BT246+BT247+BT248&gt;=16,Fixo/30*FS$4+(BQ246+BQ247+BQ248+BR246+BR247+BR248+BS246+BS247+BS248+BT246+BT247-16)*Percapita/30*FS$4))))))</f>
        <v>0</v>
      </c>
      <c r="FT246" s="177">
        <f>IF(C246=4,SUM(BU246+BU247+BU248+BW246+BW247+BW248)*Percapita/30*FT$4+(BV246+BV247+BV248+BX246+BX247+BX248)*Cadeirante/30*FT$4,IF(C246=3,IF(BU249+BW249=10,Fixo/30*FT$4+(BU246+BU247+BU248+BW246+BW247+BW248)*Percapita/30*FT$4+(BV249+BX249)*Cadeirante/30*FT$4,IF(BU249+BW249&lt;=9,(BU249+BW249)*Crechee/30*FT$4)+(BV249+BX249)*Cadeirante/30*FT$4+(BU246+BU247+BU248+BW246+BW247+BW248)*Percapita/30*FT$4)+IF(BU249+BW249&gt;=11,Fixo/30*FT$4+(BU249+BW249-10)*Crechee/30*FT$4,0),IF(C246=2,IF(BV246+BV247+BV248+BV249+BX246+BX247+BX248+BX249=1,Cadeirante/30*FT$4,IF(BV246+BV247+BV248+BV249+BX246+BX247+BX248+BX249=2,Fixo/30*FT$4,IF(BV246+BV247+BV248+BV249+BX246+BX247+BX248+BX249&gt;2,Fixo/30*FT$4+(BV246+BV247+BV248+BV249+BX246+BX247+BX248+BX249-2)*Cadeirante/30*FT$4)))+(BU246+BU247+BU248+BW246+BW247+BW248)*Percapita/30*FT$4+(BU249+BW249)*Crechee/30*FT$4,IF(C246=1,IF(BU246+BU247+BU248+BV246+BV247+BV248+BW246+BW247+BW248+BX246+BX247+BX248&lt;=15,(BU246+BU247+BU248+BW246+BW247+BW248)*Percapita/30*FT$4,IF(BU246+BU247+BU248+BV246+BV247+BV248+BW246+BW247+BW248+BX246+BX247+BX248&gt;=16,Fixo/30*FT$4+(BU246+BU247+BU248+BV246+BV247+BV248+BW246+BW247+BW248+BX246+BX247-16)*Percapita/30*FT$4))))))</f>
        <v>0</v>
      </c>
      <c r="FU246" s="177">
        <f>IF(C246=4,SUM(BY246+BY247+BY248+CA246+CA247+CA248)*Percapita/30*FU$4+(BZ246+BZ247+BZ248+CB246+CB247+CB248)*Cadeirante/30*FU$4,IF(C246=3,IF(BY249+CA249=10,Fixo/30*FU$4+(BY246+BY247+BY248+CA246+CA247+CA248)*Percapita/30*FU$4+(BZ249+CB249)*Cadeirante/30*FU$4,IF(BY249+CA249&lt;=9,(BY249+CA249)*Crechee/30*FU$4)+(BZ249+CB249)*Cadeirante/30*FU$4+(BY246+BY247+BY248+CA246+CA247+CA248)*Percapita/30*FU$4)+IF(BY249+CA249&gt;=11,Fixo/30*FU$4+(BY249+CA249-10)*Crechee/30*FU$4,0),IF(C246=2,IF(BZ246+BZ247+BZ248+BZ249+CB246+CB247+CB248+CB249=1,Cadeirante/30*FU$4,IF(BZ246+BZ247+BZ248+BZ249+CB246+CB247+CB248+CB249=2,Fixo/30*FU$4,IF(BZ246+BZ247+BZ248+BZ249+CB246+CB247+CB248+CB249&gt;2,Fixo/30*FU$4+(BZ246+BZ247+BZ248+BZ249+CB246+CB247+CB248+CB249-2)*Cadeirante/30*FU$4)))+(BY246+BY247+BY248+CA246+CA247+CA248)*Percapita/30*FU$4+(BY249+CA249)*Crechee/30*FU$4,IF(C246=1,IF(BY246+BY247+BY248+BZ246+BZ247+BZ248+CA246+CA247+CA248+CB246+CB247+CB248&lt;=15,(BY246+BY247+BY248+CA246+CA247+CA248)*Percapita/30*FU$4,IF(BY246+BY247+BY248+BZ246+BZ247+BZ248+CA246+CA247+CA248+CB246+CB247+CB248&gt;=16,Fixo/30*FU$4+(BY246+BY247+BY248+BZ246+BZ247+BZ248+CA246+CA247+CA248+CB246+CB247-16)*Percapita/30*FU$4))))))</f>
        <v>0</v>
      </c>
      <c r="FV246" s="177">
        <f>IF(C246=4,SUM(CC246+CC247+CC248+CE246+CE247+CE248)*Percapita/30*FV$4+(CD246+CD247+CD248+CF246+CF247+CF248)*Cadeirante/30*FV$4,IF(C246=3,IF(CC249+CE249=10,Fixo/30*FV$4+(CC246+CC247+CC248+CE246+CE247+CE248)*Percapita/30*FV$4+(CD249+CF249)*Cadeirante/30*FV$4,IF(CC249+CE249&lt;=9,(CC249+CE249)*Crechee/30*FV$4)+(CD249+CF249)*Cadeirante/30*FV$4+(CC246+CC247+CC248+CE246+CE247+CE248)*Percapita/30*FV$4)+IF(CC249+CE249&gt;=11,Fixo/30*FV$4+(CC249+CE249-10)*Crechee/30*FV$4,0),IF(C246=2,IF(CD246+CD247+CD248+CD249+CF246+CF247+CF248+CF249=1,Cadeirante/30*FV$4,IF(CD246+CD247+CD248+CD249+CF246+CF247+CF248+CF249=2,Fixo/30*FV$4,IF(CD246+CD247+CD248+CD249+CF246+CF247+CF248+CF249&gt;2,Fixo/30*FV$4+(CD246+CD247+CD248+CD249+CF246+CF247+CF248+CF249-2)*Cadeirante/30*FV$4)))+(CC246+CC247+CC248+CE246+CE247+CE248)*Percapita/30*FV$4+(CC249+CE249)*Crechee/30*FV$4,IF(C246=1,IF(CC246+CC247+CC248+CD246+CD247+CD248+CE246+CE247+CE248+CF246+CF247+CF248&lt;=15,(CC246+CC247+CC248+CE246+CE247+CE248)*Percapita/30*FV$4,IF(CC246+CC247+CC248+CD246+CD247+CD248+CE246+CE247+CE248+CF246+CF247+CF248&gt;=16,Fixo/30*FV$4+(CC246+CC247+CC248+CD246+CD247+CD248+CE246+CE247+CE248+CF246+CF247-16)*Percapita/30*FV$4))))))</f>
        <v>0</v>
      </c>
      <c r="FW246" s="177">
        <f>IF(C246=4,SUM(CG246+CG247+CG248+CI246+CI247+CI248)*Percapita/30*FW$4+(CH246+CH247+CH248+CJ246+CJ247+CJ248)*Cadeirante/30*FW$4,IF(C246=3,IF(CG249+CI249=10,Fixo/30*FW$4+(CG246+CG247+CG248+CI246+CI247+CI248)*Percapita/30*FW$4+(CH249+CJ249)*Cadeirante/30*FW$4,IF(CG249+CI249&lt;=9,(CG249+CI249)*Crechee/30*FW$4)+(CH249+CJ249)*Cadeirante/30*FW$4+(CG246+CG247+CG248+CI246+CI247+CI248)*Percapita/30*FW$4)+IF(CG249+CI249&gt;=11,Fixo/30*FW$4+(CG249+CI249-10)*Crechee/30*FW$4,0),IF(C246=2,IF(CH246+CH247+CH248+CH249+CJ246+CJ247+CJ248+CJ249=1,Cadeirante/30*FW$4,IF(CH246+CH247+CH248+CH249+CJ246+CJ247+CJ248+CJ249=2,Fixo/30*FW$4,IF(CH246+CH247+CH248+CH249+CJ246+CJ247+CJ248+CJ249&gt;2,Fixo/30*FW$4+(CH246+CH247+CH248+CH249+CJ246+CJ247+CJ248+CJ249-2)*Cadeirante/30*FW$4)))+(CG246+CG247+CG248+CI246+CI247+CI248)*Percapita/30*FW$4+(CG249+CI249)*Crechee/30*FW$4,IF(C246=1,IF(CG246+CG247+CG248+CH246+CH247+CH248+CI246+CI247+CI248+CJ246+CJ247+CJ248&lt;=15,(CG246+CG247+CG248+CI246+CI247+CI248)*Percapita/30*FW$4,IF(CG246+CG247+CG248+CH246+CH247+CH248+CI246+CI247+CI248+CJ246+CJ247+CJ248&gt;=16,Fixo/30*FW$4+(CG246+CG247+CG248+CH246+CH247+CH248+CI246+CI247+CI248+CJ246+CJ247-16)*Percapita/30*FW$4))))))</f>
        <v>0</v>
      </c>
      <c r="FX246" s="177">
        <f>IF(C246=4,SUM(CK246+CK247+CK248+CM246+CM247+CM248)*Percapita/30*FX$4+(CL246+CL247+CL248+CN246+CN247+CN248)*Cadeirante/30*FX$4,IF(C246=3,IF(CK249+CM249=10,Fixo/30*FX$4+(CK246+CK247+CK248+CM246+CM247+CM248)*Percapita/30*FX$4+(CL249+CN249)*Cadeirante/30*FX$4,IF(CK249+CM249&lt;=9,(CK249+CM249)*Crechee/30*FX$4)+(CL249+CN249)*Cadeirante/30*FX$4+(CK246+CK247+CK248+CM246+CM247+CM248)*Percapita/30*FX$4)+IF(CK249+CM249&gt;=11,Fixo/30*FX$4+(CK249+CM249-10)*Crechee/30*FX$4,0),IF(C246=2,IF(CL246+CL247+CL248+CL249+CN246+CN247+CN248+CN249=1,Cadeirante/30*FX$4,IF(CL246+CL247+CL248+CL249+CN246+CN247+CN248+CN249=2,Fixo/30*FX$4,IF(CL246+CL247+CL248+CL249+CN246+CN247+CN248+CN249&gt;2,Fixo/30*FX$4+(CL246+CL247+CL248+CL249+CN246+CN247+CN248+CN249-2)*Cadeirante/30*FX$4)))+(CK246+CK247+CK248+CM246+CM247+CM248)*Percapita/30*FX$4+(CK249+CM249)*Crechee/30*FX$4,IF(C246=1,IF(CK246+CK247+CK248+CL246+CL247+CL248+CM246+CM247+CM248+CN246+CN247+CN248&lt;=15,(CK246+CK247+CK248+CM246+CM247+CM248)*Percapita/30*FX$4,IF(CK246+CK247+CK248+CL246+CL247+CL248+CM246+CM247+CM248+CN246+CN247+CN248&gt;=16,Fixo/30*FX$4+(CK246+CK247+CK248+CL246+CL247+CL248+CM246+CM247+CM248+CN246+CN247-16)*Percapita/30*FX$4))))))</f>
        <v>0</v>
      </c>
      <c r="FY246" s="177">
        <f>IF(C246=4,SUM(CO246+CO247+CO248+CQ246+CQ247+CQ248)*Percapita/30*FY$4+(CP246+CP247+CP248+CR246+CR247+CR248)*Cadeirante/30*FY$4,IF(C246=3,IF(CO249+CQ249=10,Fixo/30*FY$4+(CO246+CO247+CO248+CQ246+CQ247+CQ248)*Percapita/30*FY$4+(CP249+CR249)*Cadeirante/30*FY$4,IF(CO249+CQ249&lt;=9,(CO249+CQ249)*Crechee/30*FY$4)+(CP249+CR249)*Cadeirante/30*FY$4+(CO246+CO247+CO248+CQ246+CQ247+CQ248)*Percapita/30*FY$4)+IF(CO249+CQ249&gt;=11,Fixo/30*FY$4+(CO249+CQ249-10)*Crechee/30*FY$4,0),IF(C246=2,IF(CP246+CP247+CP248+CP249+CR246+CR247+CR248+CR249=1,Cadeirante/30*FY$4,IF(CP246+CP247+CP248+CP249+CR246+CR247+CR248+CR249=2,Fixo/30*FY$4,IF(CP246+CP247+CP248+CP249+CR246+CR247+CR248+CR249&gt;2,Fixo/30*FY$4+(CP246+CP247+CP248+CP249+CR246+CR247+CR248+CR249-2)*Cadeirante/30*FY$4)))+(CO246+CO247+CO248+CQ246+CQ247+CQ248)*Percapita/30*FY$4+(CO249+CQ249)*Crechee/30*FY$4,IF(C246=1,IF(CO246+CO247+CO248+CP246+CP247+CP248+CQ246+CQ247+CQ248+CR246+CR247+CR248&lt;=15,(CO246+CO247+CO248+CQ246+CQ247+CQ248)*Percapita/30*FY$4,IF(CO246+CO247+CO248+CP246+CP247+CP248+CQ246+CQ247+CQ248+CR246+CR247+CR248&gt;=16,Fixo/30*FY$4+(CO246+CO247+CO248+CP246+CP247+CP248+CQ246+CQ247+CQ248+CR246+CR247-16)*Percapita/30*FY$4))))))</f>
        <v>0</v>
      </c>
      <c r="FZ246" s="177">
        <f>IF(C246=4,SUM(CS246+CS247+CS248+CU246+CU247+CU248)*Percapita/30*FZ$4+(CT246+CT247+CT248+CV246+CV247+CV248)*Cadeirante/30*FZ$4,IF(C246=3,IF(CS249+CU249=10,Fixo/30*FZ$4+(CS246+CS247+CS248+CU246+CU247+CU248)*Percapita/30*FZ$4+(CT249+CV249)*Cadeirante/30*FZ$4,IF(CS249+CU249&lt;=9,(CS249+CU249)*Crechee/30*FZ$4)+(CT249+CV249)*Cadeirante/30*FZ$4+(CS246+CS247+CS248+CU246+CU247+CU248)*Percapita/30*FZ$4)+IF(CS249+CU249&gt;=11,Fixo/30*FZ$4+(CS249+CU249-10)*Crechee/30*FZ$4,0),IF(C246=2,IF(CT246+CT247+CT248+CT249+CV246+CV247+CV248+CV249=1,Cadeirante/30*FZ$4,IF(CT246+CT247+CT248+CT249+CV246+CV247+CV248+CV249=2,Fixo/30*FZ$4,IF(CT246+CT247+CT248+CT249+CV246+CV247+CV248+CV249&gt;2,Fixo/30*FZ$4+(CT246+CT247+CT248+CT249+CV246+CV247+CV248+CV249-2)*Cadeirante/30*FZ$4)))+(CS246+CS247+CS248+CU246+CU247+CU248)*Percapita/30*FZ$4+(CS249+CU249)*Crechee/30*FZ$4,IF(C246=1,IF(CS246+CS247+CS248+CT246+CT247+CT248+CU246+CU247+CU248+CV246+CV247+CV248&lt;=15,(CS246+CS247+CS248+CU246+CU247+CU248)*Percapita/30*FZ$4,IF(CS246+CS247+CS248+CT246+CT247+CT248+CU246+CU247+CU248+CV246+CV247+CV248&gt;=16,Fixo/30*FZ$4+(CS246+CS247+CS248+CT246+CT247+CT248+CU246+CU247+CU248+CV246+CV247-16)*Percapita/30*FZ$4))))))</f>
        <v>0</v>
      </c>
      <c r="GA246" s="177">
        <f>IF(C246=4,SUM(CW246+CW247+CW248+CY246+CY247+CY248)*Percapita/30*GA$4+(CX246+CX247+CX248+CZ246+CZ247+CZ248)*Cadeirante/30*GA$4,IF(C246=3,IF(CW249+CY249=10,Fixo/30*GA$4+(CW246+CW247+CW248+CY246+CY247+CY248)*Percapita/30*GA$4+(CX249+CZ249)*Cadeirante/30*GA$4,IF(CW249+CY249&lt;=9,(CW249+CY249)*Crechee/30*GA$4)+(CX249+CZ249)*Cadeirante/30*GA$4+(CW246+CW247+CW248+CY246+CY247+CY248)*Percapita/30*GA$4)+IF(CW249+CY249&gt;=11,Fixo/30*GA$4+(CW249+CY249-10)*Crechee/30*GA$4,0),IF(C246=2,IF(CX246+CX247+CX248+CX249+CZ246+CZ247+CZ248+CZ249=1,Cadeirante/30*GA$4,IF(CX246+CX247+CX248+CX249+CZ246+CZ247+CZ248+CZ249=2,Fixo/30*GA$4,IF(CX246+CX247+CX248+CX249+CZ246+CZ247+CZ248+CZ249&gt;2,Fixo/30*GA$4+(CX246+CX247+CX248+CX249+CZ246+CZ247+CZ248+CZ249-2)*Cadeirante/30*GA$4)))+(CW246+CW247+CW248+CY246+CY247+CY248)*Percapita/30*GA$4+(CW249+CY249)*Crechee/30*GA$4,IF(C246=1,IF(CW246+CW247+CW248+CX246+CX247+CX248+CY246+CY247+CY248+CZ246+CZ247+CZ248&lt;=15,(CW246+CW247+CW248+CY246+CY247+CY248)*Percapita/30*GA$4,IF(CW246+CW247+CW248+CX246+CX247+CX248+CY246+CY247+CY248+CZ246+CZ247+CZ248&gt;=16,Fixo/30*GA$4+(CW246+CW247+CW248+CX246+CX247+CX248+CY246+CY247+CY248+CZ246+CZ247-16)*Percapita/30*GA$4))))))</f>
        <v>0</v>
      </c>
      <c r="GB246" s="177">
        <f>IF(C246=4,SUM(DA246+DA247+DA248+DC246+DC247+DC248)*Percapita/30*GB$4+(DB246+DB247+DB248+DD246+DD247+DD248)*Cadeirante/30*GB$4,IF(C246=3,IF(DA249+DC249=10,Fixo/30*GB$4+(DA246+DA247+DA248+DC246+DC247+DC248)*Percapita/30*GB$4+(DB249+DD249)*Cadeirante/30*GB$4,IF(DA249+DC249&lt;=9,(DA249+DC249)*Crechee/30*GB$4)+(DB249+DD249)*Cadeirante/30*GB$4+(DA246+DA247+DA248+DC246+DC247+DC248)*Percapita/30*GB$4)+IF(DA249+DC249&gt;=11,Fixo/30*GB$4+(DA249+DC249-10)*Crechee/30*GB$4,0),IF(C246=2,IF(DB246+DB247+DB248+DB249+DD246+DD247+DD248+DD249=1,Cadeirante/30*GB$4,IF(DB246+DB247+DB248+DB249+DD246+DD247+DD248+DD249=2,Fixo/30*GB$4,IF(DB246+DB247+DB248+DB249+DD246+DD247+DD248+DD249&gt;2,Fixo/30*GB$4+(DB246+DB247+DB248+DB249+DD246+DD247+DD248+DD249-2)*Cadeirante/30*GB$4)))+(DA246+DA247+DA248+DC246+DC247+DC248)*Percapita/30*GB$4+(DA249+DC249)*Crechee/30*GB$4,IF(C246=1,IF(DA246+DA247+DA248+DB246+DB247+DB248+DC246+DC247+DC248+DD246+DD247+DD248&lt;=15,(DA246+DA247+DA248+DC246+DC247+DC248)*Percapita/30*GB$4,IF(DA246+DA247+DA248+DB246+DB247+DB248+DC246+DC247+DC248+DD246+DD247+DD248&gt;=16,Fixo/30*GB$4+(DA246+DA247+DA248+DB246+DB247+DB248+DC246+DC247+DC248+DD246+DD247-16)*Percapita/30*GB$4))))))</f>
        <v>0</v>
      </c>
      <c r="GC246" s="177">
        <f>IF(C246=4,SUM(DE246+DE247+DE248+DG246+DG247+DG248)*Percapita/30*GC$4+(DF246+DF247+DF248+DH246+DH247+DH248)*Cadeirante/30*GC$4,IF(C246=3,IF(DE249+DG249=10,Fixo/30*GC$4+(DE246+DE247+DE248+DG246+DG247+DG248)*Percapita/30*GC$4+(DF249+DH249)*Cadeirante/30*GC$4,IF(DE249+DG249&lt;=9,(DE249+DG249)*Crechee/30*GC$4)+(DF249+DH249)*Cadeirante/30*GC$4+(DE246+DE247+DE248+DG246+DG247+DG248)*Percapita/30*GC$4)+IF(DE249+DG249&gt;=11,Fixo/30*GC$4+(DE249+DG249-10)*Crechee/30*GC$4,0),IF(C246=2,IF(DF246+DF247+DF248+DF249+DH246+DH247+DH248+DH249=1,Cadeirante/30*GC$4,IF(DF246+DF247+DF248+DF249+DH246+DH247+DH248+DH249=2,Fixo/30*GC$4,IF(DF246+DF247+DF248+DF249+DH246+DH247+DH248+DH249&gt;2,Fixo/30*GC$4+(DF246+DF247+DF248+DF249+DH246+DH247+DH248+DH249-2)*Cadeirante/30*GC$4)))+(DE246+DE247+DE248+DG246+DG247+DG248)*Percapita/30*GC$4+(DE249+DG249)*Crechee/30*GC$4,IF(C246=1,IF(DE246+DE247+DE248+DF246+DF247+DF248+DG246+DG247+DG248+DH246+DH247+DH248&lt;=15,(DE246+DE247+DE248+DG246+DG247+DG248)*Percapita/30*GC$4,IF(DE246+DE247+DE248+DF246+DF247+DF248+DG246+DG247+DG248+DH246+DH247+DH248&gt;=16,Fixo/30*GC$4+(DE246+DE247+DE248+DF246+DF247+DF248+DG246+DG247+DG248+DH246+DH247-16)*Percapita/30*GC$4))))))</f>
        <v>0</v>
      </c>
      <c r="GD246" s="177">
        <f>IF(C246=4,SUM(DI246+DI247+DI248+DK246+DK247+DK248)*Percapita/30*GD$4+(DJ246+DJ247+DJ248+DL246+DL247+DL248)*Cadeirante/30*GD$4,IF(C246=3,IF(DI249+DK249=10,Fixo/30*GD$4+(DI246+DI247+DI248+DK246+DK247+DK248)*Percapita/30*GD$4+(DJ249+DL249)*Cadeirante/30*GD$4,IF(DI249+DK249&lt;=9,(DI249+DK249)*Crechee/30*GD$4)+(DJ249+DL249)*Cadeirante/30*GD$4+(DI246+DI247+DI248+DK246+DK247+DK248)*Percapita/30*GD$4)+IF(DI249+DK249&gt;=11,Fixo/30*GD$4+(DI249+DK249-10)*Crechee/30*GD$4,0),IF(C246=2,IF(DJ246+DJ247+DJ248+DJ249+DL246+DL247+DL248+DL249=1,Cadeirante/30*GD$4,IF(DJ246+DJ247+DJ248+DJ249+DL246+DL247+DL248+DL249=2,Fixo/30*GD$4,IF(DJ246+DJ247+DJ248+DJ249+DL246+DL247+DL248+DL249&gt;2,Fixo/30*GD$4+(DJ246+DJ247+DJ248+DJ249+DL246+DL247+DL248+DL249-2)*Cadeirante/30*GD$4)))+(DI246+DI247+DI248+DK246+DK247+DK248)*Percapita/30*GD$4+(DI249+DK249)*Crechee/30*GD$4,IF(C246=1,IF(DI246+DI247+DI248+DJ246+DJ247+DJ248+DK246+DK247+DK248+DL246+DL247+DL248&lt;=15,(DI246+DI247+DI248+DK246+DK247+DK248)*Percapita/30*GD$4,IF(DI246+DI247+DI248+DJ246+DJ247+DJ248+DK246+DK247+DK248+DL246+DL247+DL248&gt;=16,Fixo/30*GD$4+(DI246+DI247+DI248+DJ246+DJ247+DJ248+DK246+DK247+DK248+DL246+DL247-16)*Percapita/30*GD$4))))))</f>
        <v>0</v>
      </c>
      <c r="GE246" s="177">
        <f>IF(C246=4,SUM(DM246+DM247+DM248+DO246+DO247+DO248)*Percapita/30*GE$4+(DN246+DN247+DN248+DP246+DP247+DP248)*Cadeirante/30*GE$4,IF(C246=3,IF(DM249+DO249=10,Fixo/30*GE$4+(DM246+DM247+DM248+DO246+DO247+DO248)*Percapita/30*GE$4+(DN249+DP249)*Cadeirante/30*GE$4,IF(DM249+DO249&lt;=9,(DM249+DO249)*Crechee/30*GE$4)+(DN249+DP249)*Cadeirante/30*GE$4+(DM246+DM247+DM248+DO246+DO247+DO248)*Percapita/30*GE$4)+IF(DM249+DO249&gt;=11,Fixo/30*GE$4+(DM249+DO249-10)*Crechee/30*GE$4,0),IF(C246=2,IF(DN246+DN247+DN248+DN249+DP246+DP247+DP248+DP249=1,Cadeirante/30*GE$4,IF(DN246+DN247+DN248+DN249+DP246+DP247+DP248+DP249=2,Fixo/30*GE$4,IF(DN246+DN247+DN248+DN249+DP246+DP247+DP248+DP249&gt;2,Fixo/30*GE$4+(DN246+DN247+DN248+DN249+DP246+DP247+DP248+DP249-2)*Cadeirante/30*GE$4)))+(DM246+DM247+DM248+DO246+DO247+DO248)*Percapita/30*GE$4+(DM249+DO249)*Crechee/30*GE$4,IF(C246=1,IF(DM246+DM247+DM248+DN246+DN247+DN248+DO246+DO247+DO248+DP246+DP247+DP248&lt;=15,(DM246+DM247+DM248+DO246+DO247+DO248)*Percapita/30*GE$4,IF(DM246+DM247+DM248+DN246+DN247+DN248+DO246+DO247+DO248+DP246+DP247+DP248&gt;=16,Fixo/30*GE$4+(DM246+DM247+DM248+DN246+DN247+DN248+DO246+DO247+DO248+DP246+DP247-16)*Percapita/30*GE$4))))))</f>
        <v>0</v>
      </c>
      <c r="GF246" s="177">
        <f>IF(C246=4,SUM(DQ246+DQ247+DQ248+DS246+DS247+DS248)*Percapita/30*GF$4+(DR246+DR247+DR248+DT246+DT247+DT248)*Cadeirante/30*GF$4,IF(C246=3,IF(DQ249+DS249=10,Fixo/30*GF$4+(DQ246+DQ247+DQ248+DS246+DS247+DS248)*Percapita/30*GF$4+(DR249+DT249)*Cadeirante/30*GF$4,IF(DQ249+DS249&lt;=9,(DQ249+DS249)*Crechee/30*GF$4)+(DR249+DT249)*Cadeirante/30*GF$4+(DQ246+DQ247+DQ248+DS246+DS247+DS248)*Percapita/30*GF$4)+IF(DQ249+DS249&gt;=11,Fixo/30*GF$4+(DQ249+DS249-10)*Crechee/30*GF$4,0),IF(C246=2,IF(DR246+DR247+DR248+DR249+DT246+DT247+DT248+DT249=1,Cadeirante/30*GF$4,IF(DR246+DR247+DR248+DR249+DT246+DT247+DT248+DT249=2,Fixo/30*GF$4,IF(DR246+DR247+DR248+DR249+DT246+DT247+DT248+DT249&gt;2,Fixo/30*GF$4+(DR246+DR247+DR248+DR249+DT246+DT247+DT248+DT249-2)*Cadeirante/30*GF$4)))+(DQ246+DQ247+DQ248+DS246+DS247+DS248)*Percapita/30*GF$4+(DQ249+DS249)*Crechee/30*GF$4,IF(C246=1,IF(DQ246+DQ247+DQ248+DR246+DR247+DR248+DS246+DS247+DS248+DT246+DT247+DT248&lt;=15,(DQ246+DQ247+DQ248+DS246+DS247+DS248)*Percapita/30*GF$4,IF(DQ246+DQ247+DQ248+DR246+DR247+DR248+DS246+DS247+DS248+DT246+DT247+DT248&gt;=16,Fixo/30*GF$4+(DQ246+DQ247+DQ248+DR246+DR247+DR248+DS246+DS247+DS248+DT246+DT247-16)*Percapita/30*GF$4))))))</f>
        <v>0</v>
      </c>
      <c r="GG246" s="177">
        <f>IF(C246=4,SUM(DU246+DU247+DU248+DW246+DW247+DW248)*Percapita/30*GG$4+(DV246+DV247+DV248+DX246+DX247+DX248)*Cadeirante/30*GG$4,IF(C246=3,IF(DU249+DW249=10,Fixo/30*GG$4+(DU246+DU247+DU248+DW246+DW247+DW248)*Percapita/30*GG$4+(DV249+DX249)*Cadeirante/30*GG$4,IF(DU249+DW249&lt;=9,(DU249+DW249)*Crechee/30*GG$4)+(DV249+DX249)*Cadeirante/30*GG$4+(DU246+DU247+DU248+DW246+DW247+DW248)*Percapita/30*GG$4)+IF(DU249+DW249&gt;=11,Fixo/30*GG$4+(DU249+DW249-10)*Crechee/30*GG$4,0),IF(C246=2,IF(DV246+DV247+DV248+DV249+DX246+DX247+DX248+DX249=1,Cadeirante/30*GG$4,IF(DV246+DV247+DV248+DV249+DX246+DX247+DX248+DX249=2,Fixo/30*GG$4,IF(DV246+DV247+DV248+DV249+DX246+DX247+DX248+DX249&gt;2,Fixo/30*GG$4+(DV246+DV247+DV248+DV249+DX246+DX247+DX248+DX249-2)*Cadeirante/30*GG$4)))+(DU246+DU247+DU248+DW246+DW247+DW248)*Percapita/30*GG$4+(DU249+DW249)*Crechee/30*GG$4,IF(C246=1,IF(DU246+DU247+DU248+DV246+DV247+DV248+DW246+DW247+DW248+DX246+DX247+DX248&lt;=15,(DU246+DU247+DU248+DW246+DW247+DW248)*Percapita/30*GG$4,IF(DU246+DU247+DU248+DV246+DV247+DV248+DW246+DW247+DW248+DX246+DX247+DX248&gt;=16,Fixo/30*GG$4+(DU246+DU247+DU248+DV246+DV247+DV248+DW246+DW247+DW248+DX246+DX247-16)*Percapita/30*GG$4))))))</f>
        <v>0</v>
      </c>
      <c r="GH246" s="177">
        <f>IF(C246=4,SUM(DY246+DY247+DY248+EA246+EA247+EA248)*Percapita/30*GH$4+(DZ246+DZ247+DZ248+EB246+EB247+EB248)*Cadeirante/30*GH$4,IF(C246=3,IF(DY249+EA249=10,Fixo/30*GH$4+(DY246+DY247+DY248+EA246+EA247+EA248)*Percapita/30*GH$4+(DZ249+EB249)*Cadeirante/30*GH$4,IF(DY249+EA249&lt;=9,(DY249+EA249)*Crechee/30*GH$4)+(DZ249+EB249)*Cadeirante/30*GH$4+(DY246+DY247+DY248+EA246+EA247+EA248)*Percapita/30*GH$4)+IF(DY249+EA249&gt;=11,Fixo/30*GH$4+(DY249+EA249-10)*Crechee/30*GH$4,0),IF(C246=2,IF(DZ246+DZ247+DZ248+DZ249+EB246+EB247+EB248+EB249=1,Cadeirante/30*GH$4,IF(DZ246+DZ247+DZ248+DZ249+EB246+EB247+EB248+EB249=2,Fixo/30*GH$4,IF(DZ246+DZ247+DZ248+DZ249+EB246+EB247+EB248+EB249&gt;2,Fixo/30*GH$4+(DZ246+DZ247+DZ248+DZ249+EB246+EB247+EB248+EB249-2)*Cadeirante/30*GH$4)))+(DY246+DY247+DY248+EA246+EA247+EA248)*Percapita/30*GH$4+(DY249+EA249)*Crechee/30*GH$4,IF(C246=1,IF(DY246+DY247+DY248+DZ246+DZ247+DZ248+EA246+EA247+EA248+EB246+EB247+EB248&lt;=15,(DY246+DY247+DY248+EA246+EA247+EA248)*Percapita/30*GH$4,IF(DY246+DY247+DY248+DZ246+DZ247+DZ248+EA246+EA247+EA248+EB246+EB247+EB248&gt;=16,Fixo/30*GH$4+(DY246+DY247+DY248+DZ246+DZ247+DZ248+EA246+EA247+EA248+EB246+EB247-16)*Percapita/30*GH$4))))))</f>
        <v>0</v>
      </c>
      <c r="GI246" s="177">
        <f>IF(C246=4,SUM(EC246+EC247+EC248+EE246+EE247+EE248)*Percapita/30*GI$4+(ED246+ED247+ED248+EF246+EF247+EF248)*Cadeirante/30*GI$4,IF(C246=3,IF(EC249+EE249=10,Fixo/30*GI$4+(EC246+EC247+EC248+EE246+EE247+EE248)*Percapita/30*GI$4+(ED249+EF249)*Cadeirante/30*GI$4,IF(EC249+EE249&lt;=9,(EC249+EE249)*Crechee/30*GI$4)+(ED249+EF249)*Cadeirante/30*GI$4+(EC246+EC247+EC248+EE246+EE247+EE248)*Percapita/30*GI$4)+IF(EC249+EE249&gt;=11,Fixo/30*GI$4+(EC249+EE249-10)*Crechee/30*GI$4,0),IF(C246=2,IF(ED246+ED247+ED248+ED249+EF246+EF247+EF248+EF249=1,Cadeirante/30*GI$4,IF(ED246+ED247+ED248+ED249+EF246+EF247+EF248+EF249=2,Fixo/30*GI$4,IF(ED246+ED247+ED248+ED249+EF246+EF247+EF248+EF249&gt;2,Fixo/30*GI$4+(ED246+ED247+ED248+ED249+EF246+EF247+EF248+EF249-2)*Cadeirante/30*GI$4)))+(EC246+EC247+EC248+EE246+EE247+EE248)*Percapita/30*GI$4+(EC249+EE249)*Crechee/30*GI$4,IF(C246=1,IF(EC246+EC247+EC248+ED246+ED247+ED248+EE246+EE247+EE248+EF246+EF247+EF248&lt;=15,(EC246+EC247+EC248+EE246+EE247+EE248)*Percapita/30*GI$4,IF(EC246+EC247+EC248+ED246+ED247+ED248+EE246+EE247+EE248+EF246+EF247+EF248&gt;=16,Fixo/30*GI$4+(EC246+EC247+EC248+ED246+ED247+ED248+EE246+EE247+EE248+EF246+EF247-16)*Percapita/30*GI$4))))))</f>
        <v>0</v>
      </c>
      <c r="GJ246" s="177">
        <f>IF(C246=4,SUM(EG246+EG247+EG248+EI246+EI247+EI248)*Percapita/30*GJ$4+(EH246+EH247+EH248+EJ246+EJ247+EJ248)*Cadeirante/30*GJ$4,IF(C246=3,IF(EG249+EI249=10,Fixo/30*GJ$4+(EG246+EG247+EG248+EI246+EI247+EI248)*Percapita/30*GJ$4+(EH249+EJ249)*Cadeirante/30*GJ$4,IF(EG249+EI249&lt;=9,(EG249+EI249)*Crechee/30*GJ$4)+(EH249+EJ249)*Cadeirante/30*GJ$4+(EG246+EG247+EG248+EI246+EI247+EI248)*Percapita/30*GJ$4)+IF(EG249+EI249&gt;=11,Fixo/30*GJ$4+(EG249+EI249-10)*Crechee/30*GJ$4,0),IF(C246=2,IF(EH246+EH247+EH248+EH249+EJ246+EJ247+EJ248+EJ249=1,Cadeirante/30*GJ$4,IF(EH246+EH247+EH248+EH249+EJ246+EJ247+EJ248+EJ249=2,Fixo/30*GJ$4,IF(EH246+EH247+EH248+EH249+EJ246+EJ247+EJ248+EJ249&gt;2,Fixo/30*GJ$4+(EH246+EH247+EH248+EH249+EJ246+EJ247+EJ248+EJ249-2)*Cadeirante/30*GJ$4)))+(EG246+EG247+EG248+EI246+EI247+EI248)*Percapita/30*GJ$4+(EG249+EI249)*Crechee/30*GJ$4,IF(C246=1,IF(EG246+EG247+EG248+EH246+EH247+EH248+EI246+EI247+EI248+EJ246+EJ247+EJ248&lt;=15,(EG246+EG247+EG248+EI246+EI247+EI248)*Percapita/30*GJ$4,IF(EG246+EG247+EG248+EH246+EH247+EH248+EI246+EI247+EI248+EJ246+EJ247+EJ248&gt;=16,Fixo/30*GJ$4+(EG246+EG247+EG248+EH246+EH247+EH248+EI246+EI247+EI248+EJ246+EJ247-16)*Percapita/30*GJ$4))))))</f>
        <v>0</v>
      </c>
      <c r="GK246" s="178"/>
      <c r="GL246" s="103">
        <f t="shared" si="248"/>
        <v>0</v>
      </c>
      <c r="GM246" s="124"/>
      <c r="GN246" s="104">
        <f>SUMIF(V246:V249,"&lt;0")*Cadeirante/30*GN$4+SUMIF(X246:X249,"&lt;0")*Cadeirante/30*GN$4</f>
        <v>0</v>
      </c>
      <c r="GO246" s="104">
        <f>SUMIF(Z246:Z249,"&lt;0")*Cadeirante/30*GO$4+SUMIF(AB246:AB249,"&lt;0")*Cadeirante/30*GO$4</f>
        <v>0</v>
      </c>
      <c r="GP246" s="104">
        <f>SUMIF(AD246:AD249,"&lt;0")*Cadeirante/30*GP$4+SUMIF(AF246:AF249,"&lt;0")*Cadeirante/30*GP$4</f>
        <v>0</v>
      </c>
      <c r="GQ246" s="104">
        <f>SUMIF(AH246:AH249,"&lt;0")*Cadeirante/30*GQ$4+SUMIF(AJ246:AJ249,"&lt;0")*Cadeirante/30*GQ$4</f>
        <v>0</v>
      </c>
      <c r="GR246" s="104">
        <f>SUMIF(AL246:AL249,"&lt;0")*Cadeirante/30*GR$4+SUMIF(AN246:AN249,"&lt;0")*Cadeirante/30*GR$4</f>
        <v>0</v>
      </c>
      <c r="GS246" s="104">
        <f>SUMIF(AP246:AP249,"&lt;0")*Cadeirante/30*GS$4+SUMIF(AR246:AR249,"&lt;0")*Cadeirante/30*GS$4</f>
        <v>0</v>
      </c>
      <c r="GT246" s="104">
        <f>SUMIF(AT246:AT249,"&lt;0")*Cadeirante/30*GT$4+SUMIF(AV246:AV249,"&lt;0")*Cadeirante/30*GT$4</f>
        <v>0</v>
      </c>
      <c r="GU246" s="104">
        <f>SUMIF(AX246:AX249,"&lt;0")*Cadeirante/30*GU$4+SUMIF(AZ246:AZ249,"&lt;0")*Cadeirante/30*GU$4</f>
        <v>0</v>
      </c>
      <c r="GV246" s="104">
        <f>SUMIF(BB246:BB249,"&lt;0")*Cadeirante/30*GV$4+SUMIF(BD246:BD249,"&lt;0")*Cadeirante/30*GV$4</f>
        <v>0</v>
      </c>
      <c r="GW246" s="104">
        <f>SUMIF(BF246:BF249,"&lt;0")*Cadeirante/30*GW$4+SUMIF(BH246:BH249,"&lt;0")*Cadeirante/30*GW$4</f>
        <v>0</v>
      </c>
      <c r="GX246" s="104">
        <f>SUMIF(BJ246:BJ249,"&lt;0")*Cadeirante/30*GX$4+SUMIF(BL246:BL249,"&lt;0")*Cadeirante/30*GX$4</f>
        <v>0</v>
      </c>
      <c r="GY246" s="104">
        <f>SUMIF(BN246:BN249,"&lt;0")*Cadeirante/30*GY$4+SUMIF(BP246:BP249,"&lt;0")*Cadeirante/30*GY$4</f>
        <v>0</v>
      </c>
      <c r="GZ246" s="104">
        <f>SUMIF(BR246:BR249,"&lt;0")*Cadeirante/30*GZ$4+SUMIF(BT246:BT249,"&lt;0")*Cadeirante/30*GZ$4</f>
        <v>0</v>
      </c>
      <c r="HA246" s="104">
        <f>SUMIF(BV246:BV249,"&lt;0")*Cadeirante/30*HA$4+SUMIF(BX246:BX249,"&lt;0")*Cadeirante/30*HA$4</f>
        <v>0</v>
      </c>
      <c r="HB246" s="104">
        <f>SUMIF(BZ246:BZ249,"&lt;0")*Cadeirante/30*HB$4+SUMIF(CB246:CB249,"&lt;0")*Cadeirante/30*HB$4</f>
        <v>0</v>
      </c>
      <c r="HC246" s="104">
        <f>SUMIF(CD246:CD249,"&lt;0")*Cadeirante/30*HC$4+SUMIF(CF246:CF249,"&lt;0")*Cadeirante/30*HC$4</f>
        <v>0</v>
      </c>
      <c r="HD246" s="104">
        <f>SUMIF(CH246:CH249,"&lt;0")*Cadeirante/30*HD$4+SUMIF(CJ246:CJ249,"&lt;0")*Cadeirante/30*HD$4</f>
        <v>0</v>
      </c>
      <c r="HE246" s="104">
        <f>SUMIF(CL246:CL249,"&lt;0")*Cadeirante/30*HE$4+SUMIF(CN246:CN249,"&lt;0")*Cadeirante/30*HE$4</f>
        <v>0</v>
      </c>
      <c r="HF246" s="104">
        <f>SUMIF(CP246:CP249,"&lt;0")*Cadeirante/30*HF$4+SUMIF(CR246:CR249,"&lt;0")*Cadeirante/30*HF$4</f>
        <v>0</v>
      </c>
      <c r="HG246" s="104">
        <f>SUMIF(CT246:CT249,"&lt;0")*Cadeirante/30*HG$4+SUMIF(CV246:CV249,"&lt;0")*Cadeirante/30*HG$4</f>
        <v>0</v>
      </c>
      <c r="HH246" s="104">
        <f>SUMIF(CX246:CX249,"&lt;0")*Cadeirante/30*HH$4+SUMIF(CZ246:CZ249,"&lt;0")*Cadeirante/30*HH$4</f>
        <v>0</v>
      </c>
      <c r="HI246" s="104">
        <f>SUMIF(DB246:DB249,"&lt;0")*Cadeirante/30*HI$4+SUMIF(DD246:DD249,"&lt;0")*Cadeirante/30*HI$4</f>
        <v>0</v>
      </c>
      <c r="HJ246" s="104">
        <f>SUMIF(DF246:DF249,"&lt;0")*Cadeirante/30*HJ$4+SUMIF(DH246:DH249,"&lt;0")*Cadeirante/30*HJ$4</f>
        <v>0</v>
      </c>
      <c r="HK246" s="104">
        <f>SUMIF(DJ246:DJ249,"&lt;0")*Cadeirante/30*HK$4+SUMIF(DL246:DL249,"&lt;0")*Cadeirante/30*HK$4</f>
        <v>0</v>
      </c>
      <c r="HL246" s="104">
        <f>SUMIF(DN246:DN249,"&lt;0")*Cadeirante/30*HL$4+SUMIF(DP246:DP249,"&lt;0")*Cadeirante/30*HL$4</f>
        <v>0</v>
      </c>
      <c r="HM246" s="104">
        <f>SUMIF(DR246:DR249,"&lt;0")*Cadeirante/30*HM$4+SUMIF(DT246:DT249,"&lt;0")*Cadeirante/30*HM$4</f>
        <v>0</v>
      </c>
      <c r="HN246" s="104">
        <f>SUMIF(DV246:DV249,"&lt;0")*Cadeirante/30*HN$4+SUMIF(DX246:DX249,"&lt;0")*Cadeirante/30*HN$4</f>
        <v>0</v>
      </c>
      <c r="HO246" s="104">
        <f>SUMIF(DZ246:DZ249,"&lt;0")*Cadeirante/30*HO$4+SUMIF(EB246:EB249,"&lt;0")*Cadeirante/30*HO$4</f>
        <v>0</v>
      </c>
      <c r="HP246" s="104">
        <f>SUMIF(ED246:ED249,"&lt;0")*Cadeirante/30*HP$4+SUMIF(EF246:EF249,"&lt;0")*Cadeirante/30*HP$4</f>
        <v>0</v>
      </c>
      <c r="HQ246" s="64"/>
      <c r="HR246" s="64"/>
      <c r="HS246" s="64"/>
      <c r="HT246" s="64"/>
      <c r="HU246" s="64"/>
      <c r="HV246" s="64"/>
      <c r="HW246" s="176">
        <v>17629.309999999998</v>
      </c>
      <c r="HX246" s="64"/>
      <c r="HY246" s="280">
        <f>IF(ISTEXT(EM246), VALUE(EM246), EM246)</f>
        <v>0</v>
      </c>
      <c r="HZ246" s="280">
        <f>IF(ISTEXT(EN246), VALUE(EN246), EN246)</f>
        <v>0</v>
      </c>
      <c r="IA246" s="280">
        <f>IF(ISTEXT(EO246), VALUE(EO246), EO246)</f>
        <v>0</v>
      </c>
      <c r="IB246" s="64" t="b">
        <f>HW246=FE246</f>
        <v>0</v>
      </c>
      <c r="IC246" s="64"/>
    </row>
    <row r="247" spans="1:237" s="106" customFormat="1" ht="22.5" customHeight="1" x14ac:dyDescent="0.25">
      <c r="A247" s="368" t="s">
        <v>3387</v>
      </c>
      <c r="B247" s="369" t="s">
        <v>3388</v>
      </c>
      <c r="C247" s="370" t="s">
        <v>3192</v>
      </c>
      <c r="D247" s="371" t="s">
        <v>3389</v>
      </c>
      <c r="E247" s="371" t="s">
        <v>3390</v>
      </c>
      <c r="F247" s="372" t="s">
        <v>3181</v>
      </c>
      <c r="G247" s="372" t="s">
        <v>3182</v>
      </c>
      <c r="H247" s="373" t="s">
        <v>2855</v>
      </c>
      <c r="I247" s="374" t="s">
        <v>2855</v>
      </c>
      <c r="J247" s="421" t="s">
        <v>3183</v>
      </c>
      <c r="K247" s="421" t="s">
        <v>3185</v>
      </c>
      <c r="L247" s="329">
        <f>CONTINUA!BV247</f>
        <v>0</v>
      </c>
      <c r="M247" s="329">
        <f>CONTINUA!BW247</f>
        <v>0</v>
      </c>
      <c r="N247" s="895"/>
      <c r="O247" s="896" t="s">
        <v>3452</v>
      </c>
      <c r="P247" s="897">
        <v>0</v>
      </c>
      <c r="Q247" s="400"/>
      <c r="R247" s="401"/>
      <c r="S247" s="400"/>
      <c r="T247" s="401"/>
      <c r="U247" s="400"/>
      <c r="V247" s="401"/>
      <c r="W247" s="400"/>
      <c r="X247" s="401"/>
      <c r="Y247" s="400"/>
      <c r="Z247" s="401"/>
      <c r="AA247" s="400"/>
      <c r="AB247" s="401"/>
      <c r="AC247" s="400"/>
      <c r="AD247" s="401"/>
      <c r="AE247" s="400"/>
      <c r="AF247" s="401"/>
      <c r="AG247" s="400"/>
      <c r="AH247" s="401"/>
      <c r="AI247" s="400"/>
      <c r="AJ247" s="401"/>
      <c r="AK247" s="400"/>
      <c r="AL247" s="401"/>
      <c r="AM247" s="400"/>
      <c r="AN247" s="401"/>
      <c r="AO247" s="400"/>
      <c r="AP247" s="401"/>
      <c r="AQ247" s="400"/>
      <c r="AR247" s="401"/>
      <c r="AS247" s="400"/>
      <c r="AT247" s="401"/>
      <c r="AU247" s="400"/>
      <c r="AV247" s="401"/>
      <c r="AW247" s="400"/>
      <c r="AX247" s="401"/>
      <c r="AY247" s="400"/>
      <c r="AZ247" s="401"/>
      <c r="BA247" s="400"/>
      <c r="BB247" s="401"/>
      <c r="BC247" s="400"/>
      <c r="BD247" s="401"/>
      <c r="BE247" s="400"/>
      <c r="BF247" s="401"/>
      <c r="BG247" s="400"/>
      <c r="BH247" s="401"/>
      <c r="BI247" s="400"/>
      <c r="BJ247" s="401"/>
      <c r="BK247" s="400"/>
      <c r="BL247" s="401"/>
      <c r="BM247" s="400"/>
      <c r="BN247" s="401"/>
      <c r="BO247" s="400"/>
      <c r="BP247" s="401"/>
      <c r="BQ247" s="400"/>
      <c r="BR247" s="401"/>
      <c r="BS247" s="400"/>
      <c r="BT247" s="401"/>
      <c r="BU247" s="400"/>
      <c r="BV247" s="401"/>
      <c r="BW247" s="400"/>
      <c r="BX247" s="401"/>
      <c r="BY247" s="400"/>
      <c r="BZ247" s="401"/>
      <c r="CA247" s="400"/>
      <c r="CB247" s="401"/>
      <c r="CC247" s="400"/>
      <c r="CD247" s="401"/>
      <c r="CE247" s="400"/>
      <c r="CF247" s="401"/>
      <c r="CG247" s="400"/>
      <c r="CH247" s="401"/>
      <c r="CI247" s="400"/>
      <c r="CJ247" s="401"/>
      <c r="CK247" s="400"/>
      <c r="CL247" s="401"/>
      <c r="CM247" s="400"/>
      <c r="CN247" s="401"/>
      <c r="CO247" s="400"/>
      <c r="CP247" s="401"/>
      <c r="CQ247" s="400"/>
      <c r="CR247" s="401"/>
      <c r="CS247" s="400"/>
      <c r="CT247" s="401"/>
      <c r="CU247" s="400"/>
      <c r="CV247" s="401"/>
      <c r="CW247" s="400"/>
      <c r="CX247" s="401"/>
      <c r="CY247" s="400"/>
      <c r="CZ247" s="401"/>
      <c r="DA247" s="400"/>
      <c r="DB247" s="401"/>
      <c r="DC247" s="400"/>
      <c r="DD247" s="401"/>
      <c r="DE247" s="400"/>
      <c r="DF247" s="401"/>
      <c r="DG247" s="400"/>
      <c r="DH247" s="401"/>
      <c r="DI247" s="400"/>
      <c r="DJ247" s="401"/>
      <c r="DK247" s="400"/>
      <c r="DL247" s="401"/>
      <c r="DM247" s="400"/>
      <c r="DN247" s="401"/>
      <c r="DO247" s="400"/>
      <c r="DP247" s="401"/>
      <c r="DQ247" s="400"/>
      <c r="DR247" s="401"/>
      <c r="DS247" s="400"/>
      <c r="DT247" s="401"/>
      <c r="DU247" s="400"/>
      <c r="DV247" s="401"/>
      <c r="DW247" s="400"/>
      <c r="DX247" s="401"/>
      <c r="DY247" s="400"/>
      <c r="DZ247" s="401"/>
      <c r="EA247" s="400"/>
      <c r="EB247" s="401"/>
      <c r="EC247" s="400"/>
      <c r="ED247" s="401"/>
      <c r="EE247" s="400"/>
      <c r="EF247" s="401"/>
      <c r="EG247" s="400"/>
      <c r="EH247" s="401"/>
      <c r="EI247" s="400"/>
      <c r="EJ247" s="447"/>
      <c r="EK247" s="511"/>
      <c r="EL247" s="514"/>
      <c r="EM247" s="448"/>
      <c r="EN247" s="344"/>
      <c r="EO247" s="345"/>
      <c r="EP247" s="171">
        <f t="shared" si="241"/>
        <v>0</v>
      </c>
      <c r="EQ247" s="171">
        <f t="shared" si="242"/>
        <v>0</v>
      </c>
      <c r="ER247" s="171">
        <f t="shared" si="243"/>
        <v>0</v>
      </c>
      <c r="ES247" s="171">
        <f t="shared" si="244"/>
        <v>0</v>
      </c>
      <c r="ET247" s="171">
        <f t="shared" si="245"/>
        <v>0</v>
      </c>
      <c r="EU247" s="171">
        <f t="shared" si="246"/>
        <v>0</v>
      </c>
      <c r="EV247" s="172">
        <f t="shared" si="247"/>
        <v>0</v>
      </c>
      <c r="EW247" s="173"/>
      <c r="EX247" s="248">
        <f t="shared" si="289"/>
        <v>0</v>
      </c>
      <c r="EY247" s="174">
        <f>(L247*regular)+(M247*Cadeirantee)</f>
        <v>0</v>
      </c>
      <c r="EZ247" s="249">
        <f>SUMIF(FG247:GJ247,"&gt;0")</f>
        <v>0</v>
      </c>
      <c r="FA247" s="249">
        <f>SUMIF(FG247:GJ247,"&lt;0")+SUMIF(GN247:HP247,"&lt;0")</f>
        <v>0</v>
      </c>
      <c r="FB247" s="174">
        <v>0</v>
      </c>
      <c r="FC247" s="126">
        <f>N247*km*'VALORES TABELA'!$B$13</f>
        <v>0</v>
      </c>
      <c r="FD247" s="250">
        <f t="shared" ref="FD247:FD250" si="290">GL247</f>
        <v>0</v>
      </c>
      <c r="FE247" s="105"/>
      <c r="FF247" s="119"/>
      <c r="FG247" s="119"/>
      <c r="FH247" s="119"/>
      <c r="FI247" s="119"/>
      <c r="FJ247" s="119"/>
      <c r="FK247" s="119"/>
      <c r="FL247" s="119"/>
      <c r="FM247" s="119"/>
      <c r="FN247" s="119"/>
      <c r="FO247" s="119"/>
      <c r="FP247" s="119"/>
      <c r="FQ247" s="119"/>
      <c r="FR247" s="119"/>
      <c r="FS247" s="119"/>
      <c r="FT247" s="119"/>
      <c r="FU247" s="119"/>
      <c r="FV247" s="119"/>
      <c r="FW247" s="119"/>
      <c r="FX247" s="119"/>
      <c r="FY247" s="119"/>
      <c r="FZ247" s="119"/>
      <c r="GA247" s="119"/>
      <c r="GB247" s="119"/>
      <c r="GC247" s="119"/>
      <c r="GD247" s="119"/>
      <c r="GE247" s="119"/>
      <c r="GF247" s="119"/>
      <c r="GG247" s="119"/>
      <c r="GH247" s="119"/>
      <c r="GI247" s="119"/>
      <c r="GJ247" s="119"/>
      <c r="GK247" s="251"/>
      <c r="GL247" s="103">
        <f t="shared" si="248"/>
        <v>0</v>
      </c>
      <c r="GM247" s="124"/>
      <c r="GN247" s="104"/>
      <c r="GO247" s="104"/>
      <c r="GP247" s="104"/>
      <c r="GQ247" s="104"/>
      <c r="GR247" s="104"/>
      <c r="GS247" s="104"/>
      <c r="GT247" s="104"/>
      <c r="GU247" s="104"/>
      <c r="GV247" s="104"/>
      <c r="GW247" s="104"/>
      <c r="GX247" s="104"/>
      <c r="GY247" s="104"/>
      <c r="GZ247" s="104"/>
      <c r="HA247" s="104"/>
      <c r="HB247" s="104"/>
      <c r="HC247" s="104"/>
      <c r="HD247" s="104"/>
      <c r="HE247" s="104"/>
      <c r="HF247" s="104"/>
      <c r="HG247" s="104"/>
      <c r="HH247" s="104"/>
      <c r="HI247" s="104"/>
      <c r="HJ247" s="104"/>
      <c r="HK247" s="104"/>
      <c r="HL247" s="104"/>
      <c r="HM247" s="104"/>
      <c r="HN247" s="104"/>
      <c r="HO247" s="104"/>
      <c r="HP247" s="104"/>
      <c r="HQ247" s="64"/>
      <c r="HR247" s="64"/>
      <c r="HS247" s="64"/>
      <c r="HT247" s="64"/>
      <c r="HU247" s="64"/>
      <c r="HV247" s="64"/>
      <c r="HW247" s="105"/>
      <c r="HX247" s="64"/>
      <c r="HY247" s="280">
        <f t="shared" ref="HY247:HY250" si="291">IF(ISTEXT(EM247), VALUE(EM247), EM247)</f>
        <v>0</v>
      </c>
      <c r="HZ247" s="280">
        <f t="shared" ref="HZ247:HZ250" si="292">IF(ISTEXT(EN247), VALUE(EN247), EN247)</f>
        <v>0</v>
      </c>
      <c r="IA247" s="280">
        <f t="shared" ref="IA247:IA250" si="293">IF(ISTEXT(EO247), VALUE(EO247), EO247)</f>
        <v>0</v>
      </c>
      <c r="IB247" s="64"/>
      <c r="IC247" s="64"/>
    </row>
    <row r="248" spans="1:237" s="106" customFormat="1" ht="22.5" customHeight="1" x14ac:dyDescent="0.25">
      <c r="A248" s="368" t="s">
        <v>3387</v>
      </c>
      <c r="B248" s="369" t="s">
        <v>3388</v>
      </c>
      <c r="C248" s="375" t="s">
        <v>3192</v>
      </c>
      <c r="D248" s="371" t="s">
        <v>3389</v>
      </c>
      <c r="E248" s="371" t="s">
        <v>3390</v>
      </c>
      <c r="F248" s="376" t="s">
        <v>3181</v>
      </c>
      <c r="G248" s="376" t="s">
        <v>3182</v>
      </c>
      <c r="H248" s="373" t="s">
        <v>2855</v>
      </c>
      <c r="I248" s="374" t="s">
        <v>2855</v>
      </c>
      <c r="J248" s="421" t="s">
        <v>3183</v>
      </c>
      <c r="K248" s="422" t="s">
        <v>3186</v>
      </c>
      <c r="L248" s="329">
        <f>CONTINUA!BV248</f>
        <v>0</v>
      </c>
      <c r="M248" s="329">
        <f>CONTINUA!BW248</f>
        <v>0</v>
      </c>
      <c r="N248" s="895"/>
      <c r="O248" s="896" t="s">
        <v>3452</v>
      </c>
      <c r="P248" s="897">
        <v>0</v>
      </c>
      <c r="Q248" s="400">
        <v>5</v>
      </c>
      <c r="R248" s="401"/>
      <c r="S248" s="400"/>
      <c r="T248" s="401"/>
      <c r="U248" s="400"/>
      <c r="V248" s="401"/>
      <c r="W248" s="400"/>
      <c r="X248" s="401"/>
      <c r="Y248" s="400"/>
      <c r="Z248" s="401"/>
      <c r="AA248" s="400"/>
      <c r="AB248" s="401"/>
      <c r="AC248" s="400"/>
      <c r="AD248" s="401"/>
      <c r="AE248" s="400"/>
      <c r="AF248" s="401"/>
      <c r="AG248" s="400"/>
      <c r="AH248" s="401"/>
      <c r="AI248" s="400"/>
      <c r="AJ248" s="401"/>
      <c r="AK248" s="400"/>
      <c r="AL248" s="401"/>
      <c r="AM248" s="400"/>
      <c r="AN248" s="401"/>
      <c r="AO248" s="400"/>
      <c r="AP248" s="401"/>
      <c r="AQ248" s="400"/>
      <c r="AR248" s="401"/>
      <c r="AS248" s="400"/>
      <c r="AT248" s="401"/>
      <c r="AU248" s="400"/>
      <c r="AV248" s="401"/>
      <c r="AW248" s="400"/>
      <c r="AX248" s="401"/>
      <c r="AY248" s="400"/>
      <c r="AZ248" s="401"/>
      <c r="BA248" s="400"/>
      <c r="BB248" s="401"/>
      <c r="BC248" s="400"/>
      <c r="BD248" s="401"/>
      <c r="BE248" s="400"/>
      <c r="BF248" s="401"/>
      <c r="BG248" s="400"/>
      <c r="BH248" s="401"/>
      <c r="BI248" s="400"/>
      <c r="BJ248" s="401"/>
      <c r="BK248" s="400"/>
      <c r="BL248" s="401"/>
      <c r="BM248" s="400"/>
      <c r="BN248" s="401"/>
      <c r="BO248" s="400"/>
      <c r="BP248" s="401"/>
      <c r="BQ248" s="400"/>
      <c r="BR248" s="401"/>
      <c r="BS248" s="400"/>
      <c r="BT248" s="401"/>
      <c r="BU248" s="400"/>
      <c r="BV248" s="401"/>
      <c r="BW248" s="400"/>
      <c r="BX248" s="401"/>
      <c r="BY248" s="400"/>
      <c r="BZ248" s="401"/>
      <c r="CA248" s="400"/>
      <c r="CB248" s="401"/>
      <c r="CC248" s="400"/>
      <c r="CD248" s="401"/>
      <c r="CE248" s="400"/>
      <c r="CF248" s="401"/>
      <c r="CG248" s="400"/>
      <c r="CH248" s="401"/>
      <c r="CI248" s="400"/>
      <c r="CJ248" s="401"/>
      <c r="CK248" s="400"/>
      <c r="CL248" s="401"/>
      <c r="CM248" s="400"/>
      <c r="CN248" s="401"/>
      <c r="CO248" s="400"/>
      <c r="CP248" s="401"/>
      <c r="CQ248" s="400"/>
      <c r="CR248" s="401"/>
      <c r="CS248" s="400"/>
      <c r="CT248" s="401"/>
      <c r="CU248" s="400"/>
      <c r="CV248" s="401"/>
      <c r="CW248" s="400"/>
      <c r="CX248" s="401"/>
      <c r="CY248" s="400"/>
      <c r="CZ248" s="401"/>
      <c r="DA248" s="400"/>
      <c r="DB248" s="401"/>
      <c r="DC248" s="400"/>
      <c r="DD248" s="401"/>
      <c r="DE248" s="400"/>
      <c r="DF248" s="401"/>
      <c r="DG248" s="400"/>
      <c r="DH248" s="401"/>
      <c r="DI248" s="400"/>
      <c r="DJ248" s="401"/>
      <c r="DK248" s="400"/>
      <c r="DL248" s="401"/>
      <c r="DM248" s="400"/>
      <c r="DN248" s="401"/>
      <c r="DO248" s="400"/>
      <c r="DP248" s="401"/>
      <c r="DQ248" s="400"/>
      <c r="DR248" s="401"/>
      <c r="DS248" s="400"/>
      <c r="DT248" s="401"/>
      <c r="DU248" s="400"/>
      <c r="DV248" s="401"/>
      <c r="DW248" s="400"/>
      <c r="DX248" s="401"/>
      <c r="DY248" s="400"/>
      <c r="DZ248" s="401"/>
      <c r="EA248" s="400"/>
      <c r="EB248" s="401"/>
      <c r="EC248" s="400"/>
      <c r="ED248" s="401"/>
      <c r="EE248" s="400"/>
      <c r="EF248" s="401"/>
      <c r="EG248" s="400"/>
      <c r="EH248" s="401"/>
      <c r="EI248" s="400"/>
      <c r="EJ248" s="447"/>
      <c r="EK248" s="511"/>
      <c r="EL248" s="514"/>
      <c r="EM248" s="448"/>
      <c r="EN248" s="344"/>
      <c r="EO248" s="345"/>
      <c r="EP248" s="171">
        <f t="shared" si="241"/>
        <v>5</v>
      </c>
      <c r="EQ248" s="171">
        <f t="shared" si="242"/>
        <v>0</v>
      </c>
      <c r="ER248" s="171">
        <f t="shared" si="243"/>
        <v>0</v>
      </c>
      <c r="ES248" s="171">
        <f t="shared" si="244"/>
        <v>0</v>
      </c>
      <c r="ET248" s="171">
        <f t="shared" si="245"/>
        <v>0</v>
      </c>
      <c r="EU248" s="171">
        <f t="shared" si="246"/>
        <v>0</v>
      </c>
      <c r="EV248" s="172">
        <f t="shared" si="247"/>
        <v>5</v>
      </c>
      <c r="EW248" s="125"/>
      <c r="EX248" s="248">
        <f t="shared" si="289"/>
        <v>0</v>
      </c>
      <c r="EY248" s="174">
        <f>(L248*regular)+(M248*Cadeirantee)</f>
        <v>0</v>
      </c>
      <c r="EZ248" s="249">
        <f>SUMIF(FG248:GJ248,"&gt;0")</f>
        <v>0</v>
      </c>
      <c r="FA248" s="249">
        <f>SUMIF(FG248:GJ248,"&lt;0")+SUMIF(GN248:HP248,"&lt;0")</f>
        <v>0</v>
      </c>
      <c r="FB248" s="174">
        <v>0</v>
      </c>
      <c r="FC248" s="126">
        <f>N248*km*'VALORES TABELA'!$B$13</f>
        <v>0</v>
      </c>
      <c r="FD248" s="250">
        <f t="shared" si="290"/>
        <v>0</v>
      </c>
      <c r="FE248" s="105"/>
      <c r="FF248" s="108"/>
      <c r="FG248" s="108"/>
      <c r="FH248" s="108"/>
      <c r="FI248" s="108"/>
      <c r="FJ248" s="108"/>
      <c r="FK248" s="108"/>
      <c r="FL248" s="108"/>
      <c r="FM248" s="108"/>
      <c r="FN248" s="108"/>
      <c r="FO248" s="108"/>
      <c r="FP248" s="108"/>
      <c r="FQ248" s="108"/>
      <c r="FR248" s="108"/>
      <c r="FS248" s="108"/>
      <c r="FT248" s="108"/>
      <c r="FU248" s="108"/>
      <c r="FV248" s="108"/>
      <c r="FW248" s="108"/>
      <c r="FX248" s="108"/>
      <c r="FY248" s="108"/>
      <c r="FZ248" s="108"/>
      <c r="GA248" s="108"/>
      <c r="GB248" s="108"/>
      <c r="GC248" s="108"/>
      <c r="GD248" s="108"/>
      <c r="GE248" s="108"/>
      <c r="GF248" s="108"/>
      <c r="GG248" s="108"/>
      <c r="GH248" s="108"/>
      <c r="GI248" s="108"/>
      <c r="GJ248" s="108"/>
      <c r="GK248" s="251"/>
      <c r="GL248" s="103">
        <f t="shared" si="248"/>
        <v>0</v>
      </c>
      <c r="GM248" s="124"/>
      <c r="GN248" s="104"/>
      <c r="GO248" s="104"/>
      <c r="GP248" s="104"/>
      <c r="GQ248" s="104"/>
      <c r="GR248" s="104"/>
      <c r="GS248" s="104"/>
      <c r="GT248" s="104"/>
      <c r="GU248" s="104"/>
      <c r="GV248" s="104"/>
      <c r="GW248" s="104"/>
      <c r="GX248" s="104"/>
      <c r="GY248" s="104"/>
      <c r="GZ248" s="104"/>
      <c r="HA248" s="104"/>
      <c r="HB248" s="104"/>
      <c r="HC248" s="104"/>
      <c r="HD248" s="104"/>
      <c r="HE248" s="104"/>
      <c r="HF248" s="104"/>
      <c r="HG248" s="104"/>
      <c r="HH248" s="104"/>
      <c r="HI248" s="104"/>
      <c r="HJ248" s="104"/>
      <c r="HK248" s="104"/>
      <c r="HL248" s="104"/>
      <c r="HM248" s="104"/>
      <c r="HN248" s="104"/>
      <c r="HO248" s="104"/>
      <c r="HP248" s="104"/>
      <c r="HQ248" s="64"/>
      <c r="HR248" s="64"/>
      <c r="HS248" s="64"/>
      <c r="HT248" s="64"/>
      <c r="HU248" s="64"/>
      <c r="HV248" s="64"/>
      <c r="HW248" s="105"/>
      <c r="HX248" s="64"/>
      <c r="HY248" s="280">
        <f t="shared" si="291"/>
        <v>0</v>
      </c>
      <c r="HZ248" s="280">
        <f t="shared" si="292"/>
        <v>0</v>
      </c>
      <c r="IA248" s="280">
        <f t="shared" si="293"/>
        <v>0</v>
      </c>
      <c r="IB248" s="64"/>
      <c r="IC248" s="64"/>
    </row>
    <row r="249" spans="1:237" s="106" customFormat="1" ht="22.5" customHeight="1" x14ac:dyDescent="0.25">
      <c r="A249" s="368" t="s">
        <v>3387</v>
      </c>
      <c r="B249" s="369" t="s">
        <v>3388</v>
      </c>
      <c r="C249" s="375" t="s">
        <v>3192</v>
      </c>
      <c r="D249" s="371" t="s">
        <v>3389</v>
      </c>
      <c r="E249" s="371" t="s">
        <v>3390</v>
      </c>
      <c r="F249" s="376" t="s">
        <v>3181</v>
      </c>
      <c r="G249" s="376" t="s">
        <v>3182</v>
      </c>
      <c r="H249" s="373" t="s">
        <v>2855</v>
      </c>
      <c r="I249" s="374" t="s">
        <v>2855</v>
      </c>
      <c r="J249" s="421" t="s">
        <v>3183</v>
      </c>
      <c r="K249" s="423" t="s">
        <v>3187</v>
      </c>
      <c r="L249" s="329">
        <f>CONTINUA!BV249</f>
        <v>0</v>
      </c>
      <c r="M249" s="329">
        <f>CONTINUA!BW249</f>
        <v>0</v>
      </c>
      <c r="N249" s="895"/>
      <c r="O249" s="896" t="s">
        <v>3452</v>
      </c>
      <c r="P249" s="897">
        <v>0</v>
      </c>
      <c r="Q249" s="400"/>
      <c r="R249" s="401"/>
      <c r="S249" s="400"/>
      <c r="T249" s="401"/>
      <c r="U249" s="400"/>
      <c r="V249" s="401"/>
      <c r="W249" s="400"/>
      <c r="X249" s="401"/>
      <c r="Y249" s="400"/>
      <c r="Z249" s="401"/>
      <c r="AA249" s="400"/>
      <c r="AB249" s="401"/>
      <c r="AC249" s="400"/>
      <c r="AD249" s="401"/>
      <c r="AE249" s="400"/>
      <c r="AF249" s="401"/>
      <c r="AG249" s="400"/>
      <c r="AH249" s="401"/>
      <c r="AI249" s="400"/>
      <c r="AJ249" s="401"/>
      <c r="AK249" s="400"/>
      <c r="AL249" s="401"/>
      <c r="AM249" s="400"/>
      <c r="AN249" s="401"/>
      <c r="AO249" s="400"/>
      <c r="AP249" s="401"/>
      <c r="AQ249" s="400"/>
      <c r="AR249" s="401"/>
      <c r="AS249" s="400"/>
      <c r="AT249" s="401"/>
      <c r="AU249" s="400"/>
      <c r="AV249" s="401"/>
      <c r="AW249" s="400"/>
      <c r="AX249" s="401"/>
      <c r="AY249" s="400"/>
      <c r="AZ249" s="401"/>
      <c r="BA249" s="400"/>
      <c r="BB249" s="401"/>
      <c r="BC249" s="400"/>
      <c r="BD249" s="401"/>
      <c r="BE249" s="400"/>
      <c r="BF249" s="401"/>
      <c r="BG249" s="400"/>
      <c r="BH249" s="401"/>
      <c r="BI249" s="400"/>
      <c r="BJ249" s="401"/>
      <c r="BK249" s="400"/>
      <c r="BL249" s="401"/>
      <c r="BM249" s="400"/>
      <c r="BN249" s="401"/>
      <c r="BO249" s="400"/>
      <c r="BP249" s="401"/>
      <c r="BQ249" s="400"/>
      <c r="BR249" s="401"/>
      <c r="BS249" s="400"/>
      <c r="BT249" s="401"/>
      <c r="BU249" s="400"/>
      <c r="BV249" s="401"/>
      <c r="BW249" s="400"/>
      <c r="BX249" s="401"/>
      <c r="BY249" s="400"/>
      <c r="BZ249" s="401"/>
      <c r="CA249" s="400"/>
      <c r="CB249" s="401"/>
      <c r="CC249" s="400"/>
      <c r="CD249" s="401"/>
      <c r="CE249" s="400"/>
      <c r="CF249" s="401"/>
      <c r="CG249" s="400"/>
      <c r="CH249" s="401"/>
      <c r="CI249" s="400"/>
      <c r="CJ249" s="401"/>
      <c r="CK249" s="400"/>
      <c r="CL249" s="401"/>
      <c r="CM249" s="400"/>
      <c r="CN249" s="401"/>
      <c r="CO249" s="400"/>
      <c r="CP249" s="401"/>
      <c r="CQ249" s="400"/>
      <c r="CR249" s="401"/>
      <c r="CS249" s="400"/>
      <c r="CT249" s="401"/>
      <c r="CU249" s="400"/>
      <c r="CV249" s="401"/>
      <c r="CW249" s="400"/>
      <c r="CX249" s="401"/>
      <c r="CY249" s="400"/>
      <c r="CZ249" s="401"/>
      <c r="DA249" s="400"/>
      <c r="DB249" s="401"/>
      <c r="DC249" s="400"/>
      <c r="DD249" s="401"/>
      <c r="DE249" s="400"/>
      <c r="DF249" s="401"/>
      <c r="DG249" s="400"/>
      <c r="DH249" s="401"/>
      <c r="DI249" s="400"/>
      <c r="DJ249" s="401"/>
      <c r="DK249" s="400"/>
      <c r="DL249" s="401"/>
      <c r="DM249" s="400"/>
      <c r="DN249" s="401"/>
      <c r="DO249" s="400"/>
      <c r="DP249" s="401"/>
      <c r="DQ249" s="400"/>
      <c r="DR249" s="401"/>
      <c r="DS249" s="400"/>
      <c r="DT249" s="401"/>
      <c r="DU249" s="400"/>
      <c r="DV249" s="401"/>
      <c r="DW249" s="400"/>
      <c r="DX249" s="401"/>
      <c r="DY249" s="400"/>
      <c r="DZ249" s="401"/>
      <c r="EA249" s="400"/>
      <c r="EB249" s="401"/>
      <c r="EC249" s="400"/>
      <c r="ED249" s="401"/>
      <c r="EE249" s="400"/>
      <c r="EF249" s="401"/>
      <c r="EG249" s="400"/>
      <c r="EH249" s="401"/>
      <c r="EI249" s="400"/>
      <c r="EJ249" s="447"/>
      <c r="EK249" s="511"/>
      <c r="EL249" s="514"/>
      <c r="EM249" s="448"/>
      <c r="EN249" s="344"/>
      <c r="EO249" s="345"/>
      <c r="EP249" s="171">
        <f t="shared" si="241"/>
        <v>0</v>
      </c>
      <c r="EQ249" s="171">
        <f t="shared" si="242"/>
        <v>0</v>
      </c>
      <c r="ER249" s="171">
        <f t="shared" si="243"/>
        <v>0</v>
      </c>
      <c r="ES249" s="171">
        <f t="shared" si="244"/>
        <v>0</v>
      </c>
      <c r="ET249" s="171">
        <f t="shared" si="245"/>
        <v>0</v>
      </c>
      <c r="EU249" s="171">
        <f t="shared" si="246"/>
        <v>0</v>
      </c>
      <c r="EV249" s="172">
        <f t="shared" si="247"/>
        <v>0</v>
      </c>
      <c r="EW249" s="127"/>
      <c r="EX249" s="248">
        <f t="shared" si="289"/>
        <v>0</v>
      </c>
      <c r="EY249" s="174">
        <f>(L249*regular)+(M249*Cadeirantee)</f>
        <v>0</v>
      </c>
      <c r="EZ249" s="249">
        <f>SUMIF(FG249:GJ249,"&gt;0")</f>
        <v>0</v>
      </c>
      <c r="FA249" s="249">
        <f>SUMIF(FG249:GJ249,"&lt;0")+SUMIF(GN249:HP249,"&lt;0")</f>
        <v>0</v>
      </c>
      <c r="FB249" s="174">
        <v>0</v>
      </c>
      <c r="FC249" s="126">
        <f>N249*km*'VALORES TABELA'!$B$13</f>
        <v>0</v>
      </c>
      <c r="FD249" s="250">
        <f t="shared" si="290"/>
        <v>0</v>
      </c>
      <c r="FE249" s="105"/>
      <c r="FF249" s="118"/>
      <c r="FG249" s="118"/>
      <c r="FH249" s="118"/>
      <c r="FI249" s="118"/>
      <c r="FJ249" s="118"/>
      <c r="FK249" s="118"/>
      <c r="FL249" s="118"/>
      <c r="FM249" s="118"/>
      <c r="FN249" s="118"/>
      <c r="FO249" s="118"/>
      <c r="FP249" s="118"/>
      <c r="FQ249" s="118"/>
      <c r="FR249" s="118"/>
      <c r="FS249" s="118"/>
      <c r="FT249" s="118"/>
      <c r="FU249" s="118"/>
      <c r="FV249" s="118"/>
      <c r="FW249" s="118"/>
      <c r="FX249" s="118"/>
      <c r="FY249" s="118"/>
      <c r="FZ249" s="118"/>
      <c r="GA249" s="118"/>
      <c r="GB249" s="118"/>
      <c r="GC249" s="118"/>
      <c r="GD249" s="118"/>
      <c r="GE249" s="118"/>
      <c r="GF249" s="118"/>
      <c r="GG249" s="118"/>
      <c r="GH249" s="118"/>
      <c r="GI249" s="118"/>
      <c r="GJ249" s="118"/>
      <c r="GK249" s="252"/>
      <c r="GL249" s="103">
        <f t="shared" si="248"/>
        <v>0</v>
      </c>
      <c r="GM249" s="124"/>
      <c r="GN249" s="104"/>
      <c r="GO249" s="104"/>
      <c r="GP249" s="104"/>
      <c r="GQ249" s="104"/>
      <c r="GR249" s="104"/>
      <c r="GS249" s="104"/>
      <c r="GT249" s="104"/>
      <c r="GU249" s="104"/>
      <c r="GV249" s="104"/>
      <c r="GW249" s="104"/>
      <c r="GX249" s="104"/>
      <c r="GY249" s="104"/>
      <c r="GZ249" s="104"/>
      <c r="HA249" s="104"/>
      <c r="HB249" s="104"/>
      <c r="HC249" s="104"/>
      <c r="HD249" s="104"/>
      <c r="HE249" s="104"/>
      <c r="HF249" s="104"/>
      <c r="HG249" s="104"/>
      <c r="HH249" s="104"/>
      <c r="HI249" s="104"/>
      <c r="HJ249" s="104"/>
      <c r="HK249" s="104"/>
      <c r="HL249" s="104"/>
      <c r="HM249" s="104"/>
      <c r="HN249" s="104"/>
      <c r="HO249" s="104"/>
      <c r="HP249" s="104"/>
      <c r="HQ249" s="64"/>
      <c r="HR249" s="65"/>
      <c r="HS249" s="65"/>
      <c r="HT249" s="65"/>
      <c r="HU249" s="65"/>
      <c r="HV249" s="65"/>
      <c r="HW249" s="105"/>
      <c r="HX249" s="65"/>
      <c r="HY249" s="280">
        <f t="shared" si="291"/>
        <v>0</v>
      </c>
      <c r="HZ249" s="280">
        <f t="shared" si="292"/>
        <v>0</v>
      </c>
      <c r="IA249" s="280">
        <f t="shared" si="293"/>
        <v>0</v>
      </c>
      <c r="IB249" s="65"/>
      <c r="IC249" s="65"/>
    </row>
    <row r="250" spans="1:237" s="106" customFormat="1" ht="22.5" customHeight="1" thickBot="1" x14ac:dyDescent="0.3">
      <c r="A250" s="377" t="s">
        <v>3387</v>
      </c>
      <c r="B250" s="378" t="s">
        <v>3388</v>
      </c>
      <c r="C250" s="379" t="s">
        <v>3192</v>
      </c>
      <c r="D250" s="380" t="s">
        <v>3389</v>
      </c>
      <c r="E250" s="380" t="s">
        <v>3390</v>
      </c>
      <c r="F250" s="381" t="s">
        <v>3181</v>
      </c>
      <c r="G250" s="381" t="s">
        <v>3182</v>
      </c>
      <c r="H250" s="382" t="s">
        <v>2855</v>
      </c>
      <c r="I250" s="383" t="s">
        <v>2855</v>
      </c>
      <c r="J250" s="421" t="s">
        <v>3183</v>
      </c>
      <c r="K250" s="424" t="s">
        <v>60</v>
      </c>
      <c r="L250" s="329">
        <f>CONTINUA!BV250</f>
        <v>0</v>
      </c>
      <c r="M250" s="329">
        <f>CONTINUA!BW250</f>
        <v>0</v>
      </c>
      <c r="N250" s="895"/>
      <c r="O250" s="896" t="s">
        <v>3452</v>
      </c>
      <c r="P250" s="897">
        <v>0</v>
      </c>
      <c r="Q250" s="400"/>
      <c r="R250" s="401"/>
      <c r="S250" s="400"/>
      <c r="T250" s="401"/>
      <c r="U250" s="400"/>
      <c r="V250" s="401"/>
      <c r="W250" s="400"/>
      <c r="X250" s="401"/>
      <c r="Y250" s="400"/>
      <c r="Z250" s="401"/>
      <c r="AA250" s="400"/>
      <c r="AB250" s="401"/>
      <c r="AC250" s="400"/>
      <c r="AD250" s="401"/>
      <c r="AE250" s="400"/>
      <c r="AF250" s="401"/>
      <c r="AG250" s="400"/>
      <c r="AH250" s="401"/>
      <c r="AI250" s="400"/>
      <c r="AJ250" s="401"/>
      <c r="AK250" s="400"/>
      <c r="AL250" s="401"/>
      <c r="AM250" s="400"/>
      <c r="AN250" s="401"/>
      <c r="AO250" s="400"/>
      <c r="AP250" s="401"/>
      <c r="AQ250" s="400"/>
      <c r="AR250" s="401"/>
      <c r="AS250" s="400"/>
      <c r="AT250" s="401"/>
      <c r="AU250" s="400"/>
      <c r="AV250" s="401"/>
      <c r="AW250" s="400"/>
      <c r="AX250" s="401"/>
      <c r="AY250" s="400"/>
      <c r="AZ250" s="401"/>
      <c r="BA250" s="400"/>
      <c r="BB250" s="401"/>
      <c r="BC250" s="400"/>
      <c r="BD250" s="401"/>
      <c r="BE250" s="400"/>
      <c r="BF250" s="401"/>
      <c r="BG250" s="400"/>
      <c r="BH250" s="401"/>
      <c r="BI250" s="400"/>
      <c r="BJ250" s="401"/>
      <c r="BK250" s="400"/>
      <c r="BL250" s="401"/>
      <c r="BM250" s="400"/>
      <c r="BN250" s="401"/>
      <c r="BO250" s="400"/>
      <c r="BP250" s="401"/>
      <c r="BQ250" s="400"/>
      <c r="BR250" s="401"/>
      <c r="BS250" s="400"/>
      <c r="BT250" s="401"/>
      <c r="BU250" s="400"/>
      <c r="BV250" s="401"/>
      <c r="BW250" s="400"/>
      <c r="BX250" s="401"/>
      <c r="BY250" s="400"/>
      <c r="BZ250" s="401"/>
      <c r="CA250" s="400"/>
      <c r="CB250" s="401"/>
      <c r="CC250" s="400"/>
      <c r="CD250" s="401"/>
      <c r="CE250" s="400"/>
      <c r="CF250" s="401"/>
      <c r="CG250" s="400"/>
      <c r="CH250" s="401"/>
      <c r="CI250" s="400"/>
      <c r="CJ250" s="401"/>
      <c r="CK250" s="400"/>
      <c r="CL250" s="401"/>
      <c r="CM250" s="400"/>
      <c r="CN250" s="401"/>
      <c r="CO250" s="400"/>
      <c r="CP250" s="401"/>
      <c r="CQ250" s="400"/>
      <c r="CR250" s="401"/>
      <c r="CS250" s="400"/>
      <c r="CT250" s="401"/>
      <c r="CU250" s="400"/>
      <c r="CV250" s="401"/>
      <c r="CW250" s="400"/>
      <c r="CX250" s="401"/>
      <c r="CY250" s="400"/>
      <c r="CZ250" s="401"/>
      <c r="DA250" s="400"/>
      <c r="DB250" s="401"/>
      <c r="DC250" s="400"/>
      <c r="DD250" s="401"/>
      <c r="DE250" s="400"/>
      <c r="DF250" s="401"/>
      <c r="DG250" s="400"/>
      <c r="DH250" s="401"/>
      <c r="DI250" s="400"/>
      <c r="DJ250" s="401"/>
      <c r="DK250" s="400"/>
      <c r="DL250" s="401"/>
      <c r="DM250" s="400"/>
      <c r="DN250" s="401"/>
      <c r="DO250" s="400"/>
      <c r="DP250" s="401"/>
      <c r="DQ250" s="400"/>
      <c r="DR250" s="401"/>
      <c r="DS250" s="400"/>
      <c r="DT250" s="401"/>
      <c r="DU250" s="400"/>
      <c r="DV250" s="401"/>
      <c r="DW250" s="400"/>
      <c r="DX250" s="401"/>
      <c r="DY250" s="400"/>
      <c r="DZ250" s="401"/>
      <c r="EA250" s="400"/>
      <c r="EB250" s="401"/>
      <c r="EC250" s="400"/>
      <c r="ED250" s="401"/>
      <c r="EE250" s="400"/>
      <c r="EF250" s="401"/>
      <c r="EG250" s="400"/>
      <c r="EH250" s="401"/>
      <c r="EI250" s="400"/>
      <c r="EJ250" s="447"/>
      <c r="EK250" s="512"/>
      <c r="EL250" s="515"/>
      <c r="EM250" s="450"/>
      <c r="EN250" s="348"/>
      <c r="EO250" s="348"/>
      <c r="EP250" s="179">
        <f t="shared" si="241"/>
        <v>0</v>
      </c>
      <c r="EQ250" s="179">
        <f t="shared" si="242"/>
        <v>0</v>
      </c>
      <c r="ER250" s="179">
        <f t="shared" si="243"/>
        <v>0</v>
      </c>
      <c r="ES250" s="179">
        <f t="shared" si="244"/>
        <v>0</v>
      </c>
      <c r="ET250" s="179">
        <f t="shared" si="245"/>
        <v>0</v>
      </c>
      <c r="EU250" s="179">
        <f t="shared" si="246"/>
        <v>0</v>
      </c>
      <c r="EV250" s="172">
        <f t="shared" si="247"/>
        <v>0</v>
      </c>
      <c r="EW250" s="253"/>
      <c r="EX250" s="254">
        <v>0</v>
      </c>
      <c r="EY250" s="180">
        <v>0</v>
      </c>
      <c r="EZ250" s="255">
        <v>0</v>
      </c>
      <c r="FA250" s="255">
        <v>0</v>
      </c>
      <c r="FB250" s="180">
        <f>SUM(FF250:GI250)/2</f>
        <v>0</v>
      </c>
      <c r="FC250" s="256">
        <f>N250*km*'VALORES TABELA'!$B$13</f>
        <v>0</v>
      </c>
      <c r="FD250" s="250">
        <f t="shared" si="290"/>
        <v>0</v>
      </c>
      <c r="FE250" s="257"/>
      <c r="FF250" s="181">
        <f>((Q250+S250)*Percapita)+((R250+T250)*Cadeirante)</f>
        <v>0</v>
      </c>
      <c r="FG250" s="181">
        <f>((U250+W250)*Percapita/30*FG$4)+((V250+X250)*Cadeirante/30*FG$4)</f>
        <v>0</v>
      </c>
      <c r="FH250" s="181">
        <f>((Y250+AA250)*Percapita/30*FH$4)+((Z250+AB250)*Cadeirante/30*FH$4)</f>
        <v>0</v>
      </c>
      <c r="FI250" s="181">
        <f>((AC250+AE250)*Percapita/30*FI$4)+((AD250+AF250)*Cadeirante/30*FI$4)</f>
        <v>0</v>
      </c>
      <c r="FJ250" s="181">
        <f>((AG250+AI250)*Percapita/30*FJ$4)+((AH250+AJ250)*Cadeirante/30*FJ$4)</f>
        <v>0</v>
      </c>
      <c r="FK250" s="181">
        <f>((AK250+AM250)*Percapita/30*FK$4)+((AL250+AN250)*Cadeirante/30*FK$4)</f>
        <v>0</v>
      </c>
      <c r="FL250" s="181">
        <f>((AO250+AQ250)*Percapita/30*FL$4)+((AP250+AR250)*Cadeirante/30*FL$4)</f>
        <v>0</v>
      </c>
      <c r="FM250" s="181">
        <f>((AS250+AU250)*Percapita/30*FM$4)+((AT250+AV250)*Cadeirante/30*FM$4)</f>
        <v>0</v>
      </c>
      <c r="FN250" s="181">
        <f>((AW250+AY250)*Percapita/30*FN$4)+((AX250+AZ250)*Cadeirante/30*FN$4)</f>
        <v>0</v>
      </c>
      <c r="FO250" s="181">
        <f>((BA250+BC250)*Percapita/30*FO$4)+((BB250+BD250)*Cadeirante/30*FO$4)</f>
        <v>0</v>
      </c>
      <c r="FP250" s="181">
        <f>((BE250+BG250)*Percapita/30*FP$4)+((BF250+BH250)*Cadeirante/30*FP$4)</f>
        <v>0</v>
      </c>
      <c r="FQ250" s="181">
        <f>((BI250+BK250)*Percapita/30*FQ$4)+((BJ250+BL250)*Cadeirante/30*FQ$4)</f>
        <v>0</v>
      </c>
      <c r="FR250" s="181">
        <f>((BM250+BO250)*Percapita/30*FR$4)+((BN250+BP250)*Cadeirante/30*FR$4)</f>
        <v>0</v>
      </c>
      <c r="FS250" s="181">
        <f>((BQ250+BS250)*Percapita/30*FS$4)+((BR250+BT250)*Cadeirante/30*FS$4)</f>
        <v>0</v>
      </c>
      <c r="FT250" s="181">
        <f>((BU250+BW250)*Percapita/30*FT$4)+((BV250+BX250)*Cadeirante/30*FT$4)</f>
        <v>0</v>
      </c>
      <c r="FU250" s="181">
        <f>((BY250+CA250)*Percapita/30*FU$4)+((BZ250+CB250)*Cadeirante/30*FU$4)</f>
        <v>0</v>
      </c>
      <c r="FV250" s="181">
        <f>((CC250+CE250)*Percapita/30*FV$4)+((CD250+CF250)*Cadeirante/30*FV$4)</f>
        <v>0</v>
      </c>
      <c r="FW250" s="181">
        <f>((CG250+CI250)*Percapita/30*FW$4)+((CI250+CK250)*Cadeirante/30*FW$4)</f>
        <v>0</v>
      </c>
      <c r="FX250" s="181">
        <f>((CK250+CM250)*Percapita/30*FX$4)+((CL250+CN250)*Cadeirante/30*FX$4)</f>
        <v>0</v>
      </c>
      <c r="FY250" s="181">
        <f>((CO250+CQ250)*Percapita/30*FY$4)+((CP250+CR250)*Cadeirante/30*FY$4)</f>
        <v>0</v>
      </c>
      <c r="FZ250" s="181">
        <f>((CS250+CU250)*Percapita/30*FZ$4)+((CT250+CV250)*Cadeirante/30*FZ$4)</f>
        <v>0</v>
      </c>
      <c r="GA250" s="181">
        <f>((CW250+CY250)*Percapita/30*GA$4)+((CX250+CZ250)*Cadeirante/30*GA$4)</f>
        <v>0</v>
      </c>
      <c r="GB250" s="181">
        <f>((DA250+DC250)*Percapita/30*GB$4)+((DB250+DD250)*Cadeirante/30*GB$4)</f>
        <v>0</v>
      </c>
      <c r="GC250" s="181">
        <f>((DE250+DG250)*Percapita/30*GC$4)+((DF250+DH250)*Cadeirante/30*GC$4)</f>
        <v>0</v>
      </c>
      <c r="GD250" s="181">
        <f>((DI250+DK250)*Percapita/30*GD$4)+((DJ250+DL250)*Cadeirante/30*GD$4)</f>
        <v>0</v>
      </c>
      <c r="GE250" s="181">
        <f>((DM250+DO250)*Percapita/30*GE$4)+((DN250+DP250)*Cadeirante/30*GE$4)</f>
        <v>0</v>
      </c>
      <c r="GF250" s="181">
        <f>((DQ250+DS250)*Percapita/30*GF$4)+((DR250+DT250)*Cadeirante/30*GF$4)</f>
        <v>0</v>
      </c>
      <c r="GG250" s="181">
        <f>((DU250+DW250)*Percapita/30*GG$4)+((DV250+DX250)*Cadeirante/30*GG$4)</f>
        <v>0</v>
      </c>
      <c r="GH250" s="181">
        <f>((DY250+EA250)*Percapita/30*GH$4)+((DZ250+EB250)*Cadeirante/30*GH$4)</f>
        <v>0</v>
      </c>
      <c r="GI250" s="181">
        <f>((EC250+EE250)*Percapita/30*GI$4)+((ED250+EF250)*Cadeirante/30*GI$4)</f>
        <v>0</v>
      </c>
      <c r="GJ250" s="181">
        <f>((EG250+EI250)*Percapita)+((EH250+EJ250)*Cadeirante)</f>
        <v>0</v>
      </c>
      <c r="GK250" s="258"/>
      <c r="GL250" s="103">
        <f t="shared" si="248"/>
        <v>0</v>
      </c>
      <c r="GM250" s="124"/>
      <c r="GN250" s="182"/>
      <c r="GO250" s="182"/>
      <c r="GP250" s="182"/>
      <c r="GQ250" s="182"/>
      <c r="GR250" s="182"/>
      <c r="GS250" s="182"/>
      <c r="GT250" s="182"/>
      <c r="GU250" s="182"/>
      <c r="GV250" s="182"/>
      <c r="GW250" s="182"/>
      <c r="GX250" s="182"/>
      <c r="GY250" s="182"/>
      <c r="GZ250" s="182"/>
      <c r="HA250" s="182"/>
      <c r="HB250" s="182"/>
      <c r="HC250" s="182"/>
      <c r="HD250" s="182"/>
      <c r="HE250" s="182"/>
      <c r="HF250" s="182"/>
      <c r="HG250" s="182"/>
      <c r="HH250" s="182"/>
      <c r="HI250" s="182"/>
      <c r="HJ250" s="182"/>
      <c r="HK250" s="182"/>
      <c r="HL250" s="182"/>
      <c r="HM250" s="182"/>
      <c r="HN250" s="182"/>
      <c r="HO250" s="182"/>
      <c r="HP250" s="259"/>
      <c r="HQ250" s="64"/>
      <c r="HW250" s="257"/>
      <c r="HY250" s="280">
        <f t="shared" si="291"/>
        <v>0</v>
      </c>
      <c r="HZ250" s="280">
        <f t="shared" si="292"/>
        <v>0</v>
      </c>
      <c r="IA250" s="280">
        <f t="shared" si="293"/>
        <v>0</v>
      </c>
    </row>
    <row r="251" spans="1:237" s="106" customFormat="1" ht="22.5" customHeight="1" x14ac:dyDescent="0.25">
      <c r="A251" t="s">
        <v>3391</v>
      </c>
      <c r="B251" s="522" t="s">
        <v>3392</v>
      </c>
      <c r="C251" s="523">
        <v>3</v>
      </c>
      <c r="D251" s="524" t="s">
        <v>3393</v>
      </c>
      <c r="E251" s="524" t="s">
        <v>3394</v>
      </c>
      <c r="F251" s="525" t="s">
        <v>3181</v>
      </c>
      <c r="G251" s="525" t="s">
        <v>3182</v>
      </c>
      <c r="H251" s="350" t="s">
        <v>2859</v>
      </c>
      <c r="I251" s="351" t="s">
        <v>2859</v>
      </c>
      <c r="J251" s="409" t="s">
        <v>3189</v>
      </c>
      <c r="K251" s="410" t="s">
        <v>3184</v>
      </c>
      <c r="L251" s="329">
        <f>CONTINUA!BV251</f>
        <v>0</v>
      </c>
      <c r="M251" s="329">
        <f>CONTINUA!BW251</f>
        <v>0</v>
      </c>
      <c r="N251" s="895"/>
      <c r="O251" s="896" t="s">
        <v>3453</v>
      </c>
      <c r="P251" s="897">
        <v>0</v>
      </c>
      <c r="Q251" s="400"/>
      <c r="R251" s="401"/>
      <c r="S251" s="400"/>
      <c r="T251" s="401"/>
      <c r="U251" s="400"/>
      <c r="V251" s="401"/>
      <c r="W251" s="400"/>
      <c r="X251" s="401"/>
      <c r="Y251" s="400"/>
      <c r="Z251" s="401"/>
      <c r="AA251" s="400"/>
      <c r="AB251" s="401"/>
      <c r="AC251" s="400"/>
      <c r="AD251" s="401"/>
      <c r="AE251" s="400"/>
      <c r="AF251" s="401"/>
      <c r="AG251" s="400"/>
      <c r="AH251" s="401"/>
      <c r="AI251" s="400"/>
      <c r="AJ251" s="401"/>
      <c r="AK251" s="400"/>
      <c r="AL251" s="401"/>
      <c r="AM251" s="400"/>
      <c r="AN251" s="401"/>
      <c r="AO251" s="400"/>
      <c r="AP251" s="401"/>
      <c r="AQ251" s="400"/>
      <c r="AR251" s="401"/>
      <c r="AS251" s="400"/>
      <c r="AT251" s="401"/>
      <c r="AU251" s="400"/>
      <c r="AV251" s="401"/>
      <c r="AW251" s="400"/>
      <c r="AX251" s="401"/>
      <c r="AY251" s="400"/>
      <c r="AZ251" s="401"/>
      <c r="BA251" s="400"/>
      <c r="BB251" s="401"/>
      <c r="BC251" s="400"/>
      <c r="BD251" s="401"/>
      <c r="BE251" s="400"/>
      <c r="BF251" s="401"/>
      <c r="BG251" s="400"/>
      <c r="BH251" s="401"/>
      <c r="BI251" s="400"/>
      <c r="BJ251" s="401"/>
      <c r="BK251" s="400"/>
      <c r="BL251" s="401"/>
      <c r="BM251" s="400"/>
      <c r="BN251" s="401"/>
      <c r="BO251" s="400"/>
      <c r="BP251" s="401"/>
      <c r="BQ251" s="400"/>
      <c r="BR251" s="401"/>
      <c r="BS251" s="400"/>
      <c r="BT251" s="401"/>
      <c r="BU251" s="400"/>
      <c r="BV251" s="401"/>
      <c r="BW251" s="400"/>
      <c r="BX251" s="401"/>
      <c r="BY251" s="400"/>
      <c r="BZ251" s="401"/>
      <c r="CA251" s="400"/>
      <c r="CB251" s="401"/>
      <c r="CC251" s="400"/>
      <c r="CD251" s="401"/>
      <c r="CE251" s="400"/>
      <c r="CF251" s="401"/>
      <c r="CG251" s="400"/>
      <c r="CH251" s="401"/>
      <c r="CI251" s="400"/>
      <c r="CJ251" s="401"/>
      <c r="CK251" s="400"/>
      <c r="CL251" s="401"/>
      <c r="CM251" s="400"/>
      <c r="CN251" s="401"/>
      <c r="CO251" s="400"/>
      <c r="CP251" s="401"/>
      <c r="CQ251" s="400"/>
      <c r="CR251" s="401"/>
      <c r="CS251" s="400"/>
      <c r="CT251" s="401"/>
      <c r="CU251" s="400"/>
      <c r="CV251" s="401"/>
      <c r="CW251" s="400"/>
      <c r="CX251" s="401"/>
      <c r="CY251" s="400"/>
      <c r="CZ251" s="401"/>
      <c r="DA251" s="400"/>
      <c r="DB251" s="401"/>
      <c r="DC251" s="400"/>
      <c r="DD251" s="401"/>
      <c r="DE251" s="400"/>
      <c r="DF251" s="401"/>
      <c r="DG251" s="400"/>
      <c r="DH251" s="401"/>
      <c r="DI251" s="400"/>
      <c r="DJ251" s="401"/>
      <c r="DK251" s="400"/>
      <c r="DL251" s="401"/>
      <c r="DM251" s="400"/>
      <c r="DN251" s="401"/>
      <c r="DO251" s="400"/>
      <c r="DP251" s="401"/>
      <c r="DQ251" s="400"/>
      <c r="DR251" s="401"/>
      <c r="DS251" s="400"/>
      <c r="DT251" s="401"/>
      <c r="DU251" s="400"/>
      <c r="DV251" s="401"/>
      <c r="DW251" s="400"/>
      <c r="DX251" s="401"/>
      <c r="DY251" s="400"/>
      <c r="DZ251" s="401"/>
      <c r="EA251" s="400"/>
      <c r="EB251" s="401"/>
      <c r="EC251" s="400"/>
      <c r="ED251" s="401"/>
      <c r="EE251" s="400"/>
      <c r="EF251" s="401"/>
      <c r="EG251" s="400"/>
      <c r="EH251" s="401"/>
      <c r="EI251" s="400"/>
      <c r="EJ251" s="447"/>
      <c r="EK251" s="510"/>
      <c r="EL251" s="513"/>
      <c r="EM251" s="520"/>
      <c r="EN251" s="520"/>
      <c r="EO251" s="520"/>
      <c r="EP251" s="171">
        <f t="shared" si="241"/>
        <v>0</v>
      </c>
      <c r="EQ251" s="171">
        <f t="shared" si="242"/>
        <v>0</v>
      </c>
      <c r="ER251" s="171">
        <f t="shared" si="243"/>
        <v>0</v>
      </c>
      <c r="ES251" s="171">
        <f t="shared" si="244"/>
        <v>0</v>
      </c>
      <c r="ET251" s="171">
        <f t="shared" si="245"/>
        <v>0</v>
      </c>
      <c r="EU251" s="171">
        <f t="shared" si="246"/>
        <v>0</v>
      </c>
      <c r="EV251" s="172">
        <f t="shared" si="247"/>
        <v>0</v>
      </c>
      <c r="EW251" s="367">
        <f>IF(C251=4,IF(MAX(Q251:EJ253)&gt;0,(Especiall/30*(IF(($G251-$F251)=($G$5-$F$5),30,IF(DAY($G251)=31,($G251-$F251),($G251-$F251)+1)))),0),0)</f>
        <v>0</v>
      </c>
      <c r="EX251" s="248">
        <f t="shared" ref="EX251:EX254" si="294">FF251</f>
        <v>3726.84</v>
      </c>
      <c r="EY251" s="174">
        <f>(L251*regular)+(M251*Cadeirantee)</f>
        <v>0</v>
      </c>
      <c r="EZ251" s="249">
        <f>SUMIF(FG251:GJ251,"&gt;0")</f>
        <v>0</v>
      </c>
      <c r="FA251" s="249">
        <f>SUMIF(FG251:GJ251,"&lt;0")+SUMIF(GN251:HP251,"&lt;0")</f>
        <v>0</v>
      </c>
      <c r="FB251" s="174">
        <v>0</v>
      </c>
      <c r="FC251" s="175">
        <f>N251*km*'VALORES TABELA'!$B$13</f>
        <v>0</v>
      </c>
      <c r="FD251" s="250">
        <f>GL251</f>
        <v>0</v>
      </c>
      <c r="FE251" s="176">
        <f>(EW251+EW252+EW253+EW254+EX251+EX252+EX253+EX254+EY251+EY252+EY253+EY254+EY255+EZ251+EZ252+EZ253+EZ254+FA251+FA252+FA253+FA254+FC251+FC252+FC253+FC254+HY251-HZ251-IA251+FD251+FD252+FD253+FD254+FB255)</f>
        <v>3726.84</v>
      </c>
      <c r="FF251" s="177">
        <f>IF(C251=4,SUM(Q251+Q252+Q253+S251+S252+S253)*Percapita/30*FF$4+(R251+R252+R253+T251+T252+T253)*Cadeirante/30*FF$4,IF(C251=3,IF(Q254+S254=10,Fixo/30*FF$4+(Q251+Q252+Q253+S251+S252+S253)*Percapita/30*FF$4+(R254+T254)*Cadeirante/30*FF$4,IF(Q254+S254&lt;=9,(Q254+S254)*Crechee/30*FF$4)+(R254+T254)*Cadeirante/30*FF$4+(Q251+Q252+Q253+S251+S252+S253)*Percapita/30*FF$4)+IF(Q254+S254&gt;=11,Fixo/30*FF$4+(Q254+S254-10)*Crechee/30*FF$4,0),IF(C251=2,IF(R251+R252+R253+R254+T251+T252+T253+T254=1,Cadeirante/30*FF$4,IF(R251+R252+R253+R254+T251+T252+T253+T254=2,Fixo/30*FF$4,IF(R251+R252+R253+R254+T251+T252+T253+T254&gt;2,Fixo/30*FF$4+(R251+R252+R253+R254+T251+T252+T253+T254-2)*Cadeirante/30*FF$4)))+(Q251+Q252+Q253+S251+S252+S253)*Percapita/30*FF$4+(Q254+S254)*Crechee/30*FF$4,IF(C251=1,IF(Q251+Q252+Q253+R251+R252+R253+S251+S252+S253+T251+T252+T253&lt;=15,(Q251+Q252+Q253+S251+S252+S253)*Percapita/30*FF$4,IF(Q251+Q252+Q253+R251+R252+R253+S251+S252+S253+T251+T252+T253&gt;=16,Fixo/30*FF$4+(Q251+Q252+Q253+R251+R252+R253+S251+S252+S253+T251+T252-16)*Percapita/30*FF$4))))))</f>
        <v>3726.84</v>
      </c>
      <c r="FG251" s="177">
        <f>IF(C251=4,SUM(U251+U252+U253+W251+W252+W253)*Percapita/30*FG$4+(V251+V252+V253+X251+X252+X253)*Cadeirante/30*FG$4,IF(C251=3,IF(U254+W254=10,Fixo/30*FG$4+(U251+U252+U253+W251+W252+W253)*Percapita/30*FG$4+(V254+X254)*Cadeirante/30*FG$4,IF(U254+W254&lt;=9,(U254+W254)*Crechee/30*FG$4)+(V254+X254)*Cadeirante/30*FG$4+(U251+U252+U253+W251+W252+W253)*Percapita/30*FG$4)+IF(U254+W254&gt;=11,Fixo/30*FG$4+(U254+W254-10)*Crechee/30*FG$4,0),IF(C251=2,IF(V251+V252+V253+V254+X251+X252+X253+X254=1,Cadeirante/30*FG$4,IF(V251+V252+V253+V254+X251+X252+X253+X254=2,Fixo/30*FG$4,IF(V251+V252+V253+V254+X251+X252+X253+X254&gt;2,Fixo/30*FG$4+(V251+V252+V253+V254+X251+X252+X253+X254-2)*Cadeirante/30*FG$4)))+(U251+U252+U253+W251+W252+W253)*Percapita/30*FG$4+(U254+W254)*Crechee/30*FG$4,IF(C251=1,IF(U251+U252+U253+V251+V252+V253+W251+W252+W253+X251+X252+X253&lt;=15,(U251+U252+U253+W251+W252+W253)*Percapita/30*FG$4,IF(U251+U252+U253+V251+V252+V253+W251+W252+W253+X251+X252+X253&gt;=16,Fixo/30*FG$4+(U251+U252+U253+V251+V252+V253+W251+W252+W253+X251+X252-16)*Percapita/30*FG$4))))))</f>
        <v>0</v>
      </c>
      <c r="FH251" s="177">
        <f>IF(C251=4,SUM(Y251+Y252+Y253+AA251+AA252+AA253)*Percapita/30*FH$4+(Z251+Z252+Z253+AB251+AB252+AB253)*Cadeirante/30*FH$4,IF(C251=3,IF(Y254+AA254=10,Fixo/30*FH$4+(Y251+Y252+Y253+AA251+AA252+AA253)*Percapita/30*FH$4+(Z254+AB254)*Cadeirante/30*FH$4,IF(Y254+AA254&lt;=9,(Y254+AA254)*Crechee/30*FH$4)+(Z254+AB254)*Cadeirante/30*FH$4+(Y251+Y252+Y253+AA251+AA252+AA253)*Percapita/30*FH$4)+IF(Y254+AA254&gt;=11,Fixo/30*FH$4+(Y254+AA254-10)*Crechee/30*FH$4,0),IF(C251=2,IF(Z251+Z252+Z253+Z254+AB251+AB252+AB253+AB254=1,Cadeirante/30*FH$4,IF(Z251+Z252+Z253+Z254+AB251+AB252+AB253+AB254=2,Fixo/30*FH$4,IF(Z251+Z252+Z253+Z254+AB251+AB252+AB253+AB254&gt;2,Fixo/30*FH$4+(Z251+Z252+Z253+Z254+AB251+AB252+AB253+AB254-2)*Cadeirante/30*FH$4)))+(Y251+Y252+Y253+AA251+AA252+AA253)*Percapita/30*FH$4+(Y254+AA254)*Crechee/30*FH$4,IF(C251=1,IF(Y251+Y252+Y253+Z251+Z252+Z253+AA251+AA252+AA253+AB251+AB252+AB253&lt;=15,(Y251+Y252+Y253+AA251+AA252+AA253)*Percapita/30*FH$4,IF(Y251+Y252+Y253+Z251+Z252+Z253+AA251+AA252+AA253+AB251+AB252+AB253&gt;=16,Fixo/30*FH$4+(Y251+Y252+Y253+Z251+Z252+Z253+AA251+AA252+AA253+AB251+AB252-16)*Percapita/30*FH$4))))))</f>
        <v>0</v>
      </c>
      <c r="FI251" s="177">
        <f>IF(C251=4,SUM(AC251+AC252+AC253+AE251+AE252+AE253)*Percapita/30*FI$4+(AD251+AD252+AD253+AF251+AF252+AF253)*Cadeirante/30*FI$4,IF(C251=3,IF(AC254+AE254=10,Fixo/30*FI$4+(AC251+AC252+AC253+AE251+AE252+AE253)*Percapita/30*FI$4+(AD254+AF254)*Cadeirante/30*FI$4,IF(AC254+AE254&lt;=9,(AC254+AE254)*Crechee/30*FI$4)+(AD254+AF254)*Cadeirante/30*FI$4+(AC251+AC252+AC253+AE251+AE252+AE253)*Percapita/30*FI$4)+IF(AC254+AE254&gt;=11,Fixo/30*FI$4+(AC254+AE254-10)*Crechee/30*FI$4,0),IF(C251=2,IF(AD251+AD252+AD253+AD254+AF251+AF252+AF253+AF254=1,Cadeirante/30*FI$4,IF(AD251+AD252+AD253+AD254+AF251+AF252+AF253+AF254=2,Fixo/30*FI$4,IF(AD251+AD252+AD253+AD254+AF251+AF252+AF253+AF254&gt;2,Fixo/30*FI$4+(AD251+AD252+AD253+AD254+AF251+AF252+AF253+AF254-2)*Cadeirante/30*FI$4)))+(AC251+AC252+AC253+AE251+AE252+AE253)*Percapita/30*FI$4+(AC254+AE254)*Crechee/30*FI$4,IF(C251=1,IF(AC251+AC252+AC253+AD251+AD252+AD253+AE251+AE252+AE253+AF251+AF252+AF253&lt;=15,(AC251+AC252+AC253+AE251+AE252+AE253)*Percapita/30*FI$4,IF(AC251+AC252+AC253+AD251+AD252+AD253+AE251+AE252+AE253+AF251+AF252+AF253&gt;=16,Fixo/30*FI$4+(AC251+AC252+AC253+AD251+AD252+AD253+AE251+AE252+AE253+AF251+AF252-16)*Percapita/30*FI$4))))))</f>
        <v>0</v>
      </c>
      <c r="FJ251" s="177">
        <f>IF(C251=4,SUM(AG251+AG252+AG253+AI251+AI252+AI253)*Percapita/30*FJ$4+(AH251+AH252+AH253+AJ251+AJ252+AJ253)*Cadeirante/30*FJ$4,IF(C251=3,IF(AG254+AI254=10,Fixo/30*FJ$4+(AG251+AG252+AG253+AI251+AI252+AI253)*Percapita/30*FJ$4+(AH254+AJ254)*Cadeirante/30*FJ$4,IF(AG254+AI254&lt;=9,(AG254+AI254)*Crechee/30*FJ$4)+(AH254+AJ254)*Cadeirante/30*FJ$4+(AG251+AG252+AG253+AI251+AI252+AI253)*Percapita/30*FJ$4)+IF(AG254+AI254&gt;=11,Fixo/30*FJ$4+(AG254+AI254-10)*Crechee/30*FJ$4,0),IF(C251=2,IF(AH251+AH252+AH253+AH254+AJ251+AJ252+AJ253+AJ254=1,Cadeirante/30*FJ$4,IF(AH251+AH252+AH253+AH254+AJ251+AJ252+AJ253+AJ254=2,Fixo/30*FJ$4,IF(AH251+AH252+AH253+AH254+AJ251+AJ252+AJ253+AJ254&gt;2,Fixo/30*FJ$4+(AH251+AH252+AH253+AH254+AJ251+AJ252+AJ253+AJ254-2)*Cadeirante/30*FJ$4)))+(AG251+AG252+AG253+AI251+AI252+AI253)*Percapita/30*FJ$4+(AG254+AI254)*Crechee/30*FJ$4,IF(C251=1,IF(AG251+AG252+AG253+AH251+AH252+AH253+AI251+AI252+AI253+AJ251+AJ252+AJ253&lt;=15,(AG251+AG252+AG253+AI251+AI252+AI253)*Percapita/30*FJ$4,IF(AG251+AG252+AG253+AH251+AH252+AH253+AI251+AI252+AI253+AJ251+AJ252+AJ253&gt;=16,Fixo/30*FJ$4+(AG251+AG252+AG253+AH251+AH252+AH253+AI251+AI252+AI253+AJ251+AJ252-16)*Percapita/30*FJ$4))))))</f>
        <v>0</v>
      </c>
      <c r="FK251" s="177">
        <f>IF(C251=4,SUM(AK251+AK252+AK253+AM251+AM252+AM253)*Percapita/30*FK$4+(AL251+AL252+AL253+AN251+AN252+AN253)*Cadeirante/30*FK$4,IF(C251=3,IF(AK254+AM254=10,Fixo/30*FK$4+(AK251+AK252+AK253+AM251+AM252+AM253)*Percapita/30*FK$4+(AL254+AN254)*Cadeirante/30*FK$4,IF(AK254+AM254&lt;=9,(AK254+AM254)*Crechee/30*FK$4)+(AL254+AN254)*Cadeirante/30*FK$4+(AK251+AK252+AK253+AM251+AM252+AM253)*Percapita/30*FK$4)+IF(AK254+AM254&gt;=11,Fixo/30*FK$4+(AK254+AM254-10)*Crechee/30*FK$4,0),IF(C251=2,IF(AL251+AL252+AL253+AL254+AN251+AN252+AN253+AN254=1,Cadeirante/30*FK$4,IF(AL251+AL252+AL253+AL254+AN251+AN252+AN253+AN254=2,Fixo/30*FK$4,IF(AL251+AL252+AL253+AL254+AN251+AN252+AN253+AN254&gt;2,Fixo/30*FK$4+(AL251+AL252+AL253+AL254+AN251+AN252+AN253+AN254-2)*Cadeirante/30*FK$4)))+(AK251+AK252+AK253+AM251+AM252+AM253)*Percapita/30*FK$4+(AK254+AM254)*Crechee/30*FK$4,IF(C251=1,IF(AK251+AK252+AK253+AL251+AL252+AL253+AM251+AM252+AM253+AN251+AN252+AN253&lt;=15,(AK251+AK252+AK253+AM251+AM252+AM253)*Percapita/30*FK$4,IF(AK251+AK252+AK253+AL251+AL252+AL253+AM251+AM252+AM253+AN251+AN252+AN253&gt;=16,Fixo/30*FK$4+(AK251+AK252+AK253+AL251+AL252+AL253+AM251+AM252+AM253+AN251+AN252-16)*Percapita/30*FK$4))))))</f>
        <v>0</v>
      </c>
      <c r="FL251" s="177">
        <f>IF(C251=4,SUM(AO251+AO252+AO253+AQ251+AQ252+AQ253)*Percapita/30*FL$4+(AP251+AP252+AP253+AR251+AR252+AR253)*Cadeirante/30*FL$4,IF(C251=3,IF(AO254+AQ254=10,Fixo/30*FL$4+(AO251+AO252+AO253+AQ251+AQ252+AQ253)*Percapita/30*FL$4+(AP254+AR254)*Cadeirante/30*FL$4,IF(AO254+AQ254&lt;=9,(AO254+AQ254)*Crechee/30*FL$4)+(AP254+AR254)*Cadeirante/30*FL$4+(AO251+AO252+AO253+AQ251+AQ252+AQ253)*Percapita/30*FL$4)+IF(AO254+AQ254&gt;=11,Fixo/30*FL$4+(AO254+AQ254-10)*Crechee/30*FL$4,0),IF(C251=2,IF(AP251+AP252+AP253+AP254+AR251+AR252+AR253+AR254=1,Cadeirante/30*FL$4,IF(AP251+AP252+AP253+AP254+AR251+AR252+AR253+AR254=2,Fixo/30*FL$4,IF(AP251+AP252+AP253+AP254+AR251+AR252+AR253+AR254&gt;2,Fixo/30*FL$4+(AP251+AP252+AP253+AP254+AR251+AR252+AR253+AR254-2)*Cadeirante/30*FL$4)))+(AO251+AO252+AO253+AQ251+AQ252+AQ253)*Percapita/30*FL$4+(AO254+AQ254)*Crechee/30*FL$4,IF(C251=1,IF(AO251+AO252+AO253+AP251+AP252+AP253+AQ251+AQ252+AQ253+AR251+AR252+AR253&lt;=15,(AO251+AO252+AO253+AQ251+AQ252+AQ253)*Percapita/30*FL$4,IF(AO251+AO252+AO253+AP251+AP252+AP253+AQ251+AQ252+AQ253+AR251+AR252+AR253&gt;=16,Fixo/30*FL$4+(AO251+AO252+AO253+AP251+AP252+AP253+AQ251+AQ252+AQ253+AR251+AR252-16)*Percapita/30*FL$4))))))</f>
        <v>0</v>
      </c>
      <c r="FM251" s="177">
        <f>IF(C251=4,SUM(AS251+AS252+AS253+AU251+AU252+AU253)*Percapita/30*FM$4+(AT251+AT252+AT253+AV251+AV252+AV253)*Cadeirante/30*FM$4,IF(C251=3,IF(AS254+AU254=10,Fixo/30*FM$4+(AS251+AS252+AS253+AU251+AU252+AU253)*Percapita/30*FM$4+(AT254+AV254)*Cadeirante/30*FM$4,IF(AS254+AU254&lt;=9,(AS254+AU254)*Crechee/30*FM$4)+(AT254+AV254)*Cadeirante/30*FM$4+(AS251+AS252+AS253+AU251+AU252+AU253)*Percapita/30*FM$4)+IF(AS254+AU254&gt;=11,Fixo/30*FM$4+(AS254+AU254-10)*Crechee/30*FM$4,0),IF(C251=2,IF(AT251+AT252+AT253+AT254+AV251+AV252+AV253+AV254=1,Cadeirante/30*FM$4,IF(AT251+AT252+AT253+AT254+AV251+AV252+AV253+AV254=2,Fixo/30*FM$4,IF(AT251+AT252+AT253+AT254+AV251+AV252+AV253+AV254&gt;2,Fixo/30*FM$4+(AT251+AT252+AT253+AT254+AV251+AV252+AV253+AV254-2)*Cadeirante/30*FM$4)))+(AS251+AS252+AS253+AU251+AU252+AU253)*Percapita/30*FM$4+(AS254+AU254)*Crechee/30*FM$4,IF(C251=1,IF(AS251+AS252+AS253+AT251+AT252+AT253+AU251+AU252+AU253+AV251+AV252+AV253&lt;=15,(AS251+AS252+AS253+AU251+AU252+AU253)*Percapita/30*FM$4,IF(AS251+AS252+AS253+AT251+AT252+AT253+AU251+AU252+AU253+AV251+AV252+AV253&gt;=16,Fixo/30*FM$4+(AS251+AS252+AS253+AT251+AT252+AT253+AU251+AU252+AU253+AV251+AV252-16)*Percapita/30*FM$4))))))</f>
        <v>0</v>
      </c>
      <c r="FN251" s="177">
        <f>IF(C251=4,SUM(AW251+AW252+AW253+AY251+AY252+AY253)*Percapita/30*FN$4+(AX251+AX252+AX253+AZ251+AZ252+AZ253)*Cadeirante/30*FN$4,IF(C251=3,IF(AW254+AY254=10,Fixo/30*FN$4+(AW251+AW252+AW253+AY251+AY252+AY253)*Percapita/30*FN$4+(AX254+AZ254)*Cadeirante/30*FN$4,IF(AW254+AY254&lt;=9,(AW254+AY254)*Crechee/30*FN$4)+(AX254+AZ254)*Cadeirante/30*FN$4+(AW251+AW252+AW253+AY251+AY252+AY253)*Percapita/30*FN$4)+IF(AW254+AY254&gt;=11,Fixo/30*FN$4+(AW254+AY254-10)*Crechee/30*FN$4,0),IF(C251=2,IF(AX251+AX252+AX253+AX254+AZ251+AZ252+AZ253+AZ254=1,Cadeirante/30*FN$4,IF(AX251+AX252+AX253+AX254+AZ251+AZ252+AZ253+AZ254=2,Fixo/30*FN$4,IF(AX251+AX252+AX253+AX254+AZ251+AZ252+AZ253+AZ254&gt;2,Fixo/30*FN$4+(AX251+AX252+AX253+AX254+AZ251+AZ252+AZ253+AZ254-2)*Cadeirante/30*FN$4)))+(AW251+AW252+AW253+AY251+AY252+AY253)*Percapita/30*FN$4+(AW254+AY254)*Crechee/30*FN$4,IF(C251=1,IF(AW251+AW252+AW253+AX251+AX252+AX253+AY251+AY252+AY253+AZ251+AZ252+AZ253&lt;=15,(AW251+AW252+AW253+AY251+AY252+AY253)*Percapita/30*FN$4,IF(AW251+AW252+AW253+AX251+AX252+AX253+AY251+AY252+AY253+AZ251+AZ252+AZ253&gt;=16,Fixo/30*FN$4+(AW251+AW252+AW253+AX251+AX252+AX253+AY251+AY252+AY253+AZ251+AZ252-16)*Percapita/30*FN$4))))))</f>
        <v>0</v>
      </c>
      <c r="FO251" s="177">
        <f>IF(C251=4,SUM(BA251+BA252+BA253+BC251+BC252+BC253)*Percapita/30*FO$4+(BB251+BB252+BB253+BD251+BD252+BD253)*Cadeirante/30*FO$4,IF(C251=3,IF(BA254+BC254=10,Fixo/30*FO$4+(BA251+BA252+BA253+BC251+BC252+BC253)*Percapita/30*FO$4+(BB254+BD254)*Cadeirante/30*FO$4,IF(BA254+BC254&lt;=9,(BA254+BC254)*Crechee/30*FO$4)+(BB254+BD254)*Cadeirante/30*FO$4+(BA251+BA252+BA253+BC251+BC252+BC253)*Percapita/30*FO$4)+IF(BA254+BC254&gt;=11,Fixo/30*FO$4+(BA254+BC254-10)*Crechee/30*FO$4,0),IF(C251=2,IF(BB251+BB252+BB253+BB254+BD251+BD252+BD253+BD254=1,Cadeirante/30*FO$4,IF(BB251+BB252+BB253+BB254+BD251+BD252+BD253+BD254=2,Fixo/30*FO$4,IF(BB251+BB252+BB253+BB254+BD251+BD252+BD253+BD254&gt;2,Fixo/30*FO$4+(BB251+BB252+BB253+BB254+BD251+BD252+BD253+BD254-2)*Cadeirante/30*FO$4)))+(BA251+BA252+BA253+BC251+BC252+BC253)*Percapita/30*FO$4+(BA254+BC254)*Crechee/30*FO$4,IF(C251=1,IF(BA251+BA252+BA253+BB251+BB252+BB253+BC251+BC252+BC253+BD251+BD252+BD253&lt;=15,(BA251+BA252+BA253+BC251+BC252+BC253)*Percapita/30*FO$4,IF(BA251+BA252+BA253+BB251+BB252+BB253+BC251+BC252+BC253+BD251+BD252+BD253&gt;=16,Fixo/30*FO$4+(BA251+BA252+BA253+BB251+BB252+BB253+BC251+BC252+BC253+BD251+BD252-16)*Percapita/30*FO$4))))))</f>
        <v>0</v>
      </c>
      <c r="FP251" s="177">
        <f>IF(C251=4,SUM(BE251+BE252+BE253+BG251+BG252+BG253)*Percapita/30*FP$4+(BF251+BF252+BF253+BH251+BH252+BH253)*Cadeirante/30*FP$4,IF(C251=3,IF(BE254+BG254=10,Fixo/30*FP$4+(BE251+BE252+BE253+BG251+BG252+BG253)*Percapita/30*FP$4+(BF254+BH254)*Cadeirante/30*FP$4,IF(BE254+BG254&lt;=9,(BE254+BG254)*Crechee/30*FP$4)+(BF254+BH254)*Cadeirante/30*FP$4+(BE251+BE252+BE253+BG251+BG252+BG253)*Percapita/30*FP$4)+IF(BE254+BG254&gt;=11,Fixo/30*FP$4+(BE254+BG254-10)*Crechee/30*FP$4,0),IF(C251=2,IF(BF251+BF252+BF253+BF254+BH251+BH252+BH253+BH254=1,Cadeirante/30*FP$4,IF(BF251+BF252+BF253+BF254+BH251+BH252+BH253+BH254=2,Fixo/30*FP$4,IF(BF251+BF252+BF253+BF254+BH251+BH252+BH253+BH254&gt;2,Fixo/30*FP$4+(BF251+BF252+BF253+BF254+BH251+BH252+BH253+BH254-2)*Cadeirante/30*FP$4)))+(BE251+BE252+BE253+BG251+BG252+BG253)*Percapita/30*FP$4+(BE254+BG254)*Crechee/30*FP$4,IF(C251=1,IF(BE251+BE252+BE253+BF251+BF252+BF253+BG251+BG252+BG253+BH251+BH252+BH253&lt;=15,(BE251+BE252+BE253+BG251+BG252+BG253)*Percapita/30*FP$4,IF(BE251+BE252+BE253+BF251+BF252+BF253+BG251+BG252+BG253+BH251+BH252+BH253&gt;=16,Fixo/30*FP$4+(BE251+BE252+BE253+BF251+BF252+BF253+BG251+BG252+BG253+BH251+BH252-16)*Percapita/30*FP$4))))))</f>
        <v>0</v>
      </c>
      <c r="FQ251" s="177">
        <f>IF(C251=4,SUM(BI251+BI252+BI253+BK251+BK252+BK253)*Percapita/30*FQ$4+(BJ251+BJ252+BJ253+BL251+BL252+BL253)*Cadeirante/30*FQ$4,IF(C251=3,IF(BI254+BK254=10,Fixo/30*FQ$4+(BI251+BI252+BI253+BK251+BK252+BK253)*Percapita/30*FQ$4+(BJ254+BL254)*Cadeirante/30*FQ$4,IF(BI254+BK254&lt;=9,(BI254+BK254)*Crechee/30*FQ$4)+(BJ254+BL254)*Cadeirante/30*FQ$4+(BI251+BI252+BI253+BK251+BK252+BK253)*Percapita/30*FQ$4)+IF(BI254+BK254&gt;=11,Fixo/30*FQ$4+(BI254+BK254-10)*Crechee/30*FQ$4,0),IF(C251=2,IF(BJ251+BJ252+BJ253+BJ254+BL251+BL252+BL253+BL254=1,Cadeirante/30*FQ$4,IF(BJ251+BJ252+BJ253+BJ254+BL251+BL252+BL253+BL254=2,Fixo/30*FQ$4,IF(BJ251+BJ252+BJ253+BJ254+BL251+BL252+BL253+BL254&gt;2,Fixo/30*FQ$4+(BJ251+BJ252+BJ253+BJ254+BL251+BL252+BL253+BL254-2)*Cadeirante/30*FQ$4)))+(BI251+BI252+BI253+BK251+BK252+BK253)*Percapita/30*FQ$4+(BI254+BK254)*Crechee/30*FQ$4,IF(C251=1,IF(BI251+BI252+BI253+BJ251+BJ252+BJ253+BK251+BK252+BK253+BL251+BL252+BL253&lt;=15,(BI251+BI252+BI253+BK251+BK252+BK253)*Percapita/30*FQ$4,IF(BI251+BI252+BI253+BJ251+BJ252+BJ253+BK251+BK252+BK253+BL251+BL252+BL253&gt;=16,Fixo/30*FQ$4+(BI251+BI252+BI253+BJ251+BJ252+BJ253+BK251+BK252+BK253+BL251+BL252-16)*Percapita/30*FQ$4))))))</f>
        <v>0</v>
      </c>
      <c r="FR251" s="177">
        <f>IF(C251=4,SUM(BM251+BM252+BM253+BO251+BO252+BO253)*Percapita/30*FR$4+(BN251+BN252+BN253+BP251+BP252+BP253)*Cadeirante/30*FR$4,IF(C251=3,IF(BM254+BO254=10,Fixo/30*FR$4+(BM251+BM252+BM253+BO251+BO252+BO253)*Percapita/30*FR$4+(BN254+BP254)*Cadeirante/30*FR$4,IF(BM254+BO254&lt;=9,(BM254+BO254)*Crechee/30*FR$4)+(BN254+BP254)*Cadeirante/30*FR$4+(BM251+BM252+BM253+BO251+BO252+BO253)*Percapita/30*FR$4)+IF(BM254+BO254&gt;=11,Fixo/30*FR$4+(BM254+BO254-10)*Crechee/30*FR$4,0),IF(C251=2,IF(BN251+BN252+BN253+BN254+BP251+BP252+BP253+BP254=1,Cadeirante/30*FR$4,IF(BN251+BN252+BN253+BN254+BP251+BP252+BP253+BP254=2,Fixo/30*FR$4,IF(BN251+BN252+BN253+BN254+BP251+BP252+BP253+BP254&gt;2,Fixo/30*FR$4+(BN251+BN252+BN253+BN254+BP251+BP252+BP253+BP254-2)*Cadeirante/30*FR$4)))+(BM251+BM252+BM253+BO251+BO252+BO253)*Percapita/30*FR$4+(BM254+BO254)*Crechee/30*FR$4,IF(C251=1,IF(BM251+BM252+BM253+BN251+BN252+BN253+BO251+BO252+BO253+BP251+BP252+BP253&lt;=15,(BM251+BM252+BM253+BO251+BO252+BO253)*Percapita/30*FR$4,IF(BM251+BM252+BM253+BN251+BN252+BN253+BO251+BO252+BO253+BP251+BP252+BP253&gt;=16,Fixo/30*FR$4+(BM251+BM252+BM253+BN251+BN252+BN253+BO251+BO252+BO253+BP251+BP252-16)*Percapita/30*FR$4))))))</f>
        <v>0</v>
      </c>
      <c r="FS251" s="177">
        <f>IF(C251=4,SUM(BQ251+BQ252+BQ253+BS251+BS252+BS253)*Percapita/30*FS$4+(BR251+BR252+BR253+BT251+BT252+BT253)*Cadeirante/30*FS$4,IF(C251=3,IF(BQ254+BS254=10,Fixo/30*FS$4+(BQ251+BQ252+BQ253+BS251+BS252+BS253)*Percapita/30*FS$4+(BR254+BT254)*Cadeirante/30*FS$4,IF(BQ254+BS254&lt;=9,(BQ254+BS254)*Crechee/30*FS$4)+(BR254+BT254)*Cadeirante/30*FS$4+(BQ251+BQ252+BQ253+BS251+BS252+BS253)*Percapita/30*FS$4)+IF(BQ254+BS254&gt;=11,Fixo/30*FS$4+(BQ254+BS254-10)*Crechee/30*FS$4,0),IF(C251=2,IF(BR251+BR252+BR253+BR254+BT251+BT252+BT253+BT254=1,Cadeirante/30*FS$4,IF(BR251+BR252+BR253+BR254+BT251+BT252+BT253+BT254=2,Fixo/30*FS$4,IF(BR251+BR252+BR253+BR254+BT251+BT252+BT253+BT254&gt;2,Fixo/30*FS$4+(BR251+BR252+BR253+BR254+BT251+BT252+BT253+BT254-2)*Cadeirante/30*FS$4)))+(BQ251+BQ252+BQ253+BS251+BS252+BS253)*Percapita/30*FS$4+(BQ254+BS254)*Crechee/30*FS$4,IF(C251=1,IF(BQ251+BQ252+BQ253+BR251+BR252+BR253+BS251+BS252+BS253+BT251+BT252+BT253&lt;=15,(BQ251+BQ252+BQ253+BS251+BS252+BS253)*Percapita/30*FS$4,IF(BQ251+BQ252+BQ253+BR251+BR252+BR253+BS251+BS252+BS253+BT251+BT252+BT253&gt;=16,Fixo/30*FS$4+(BQ251+BQ252+BQ253+BR251+BR252+BR253+BS251+BS252+BS253+BT251+BT252-16)*Percapita/30*FS$4))))))</f>
        <v>0</v>
      </c>
      <c r="FT251" s="177">
        <f>IF(C251=4,SUM(BU251+BU252+BU253+BW251+BW252+BW253)*Percapita/30*FT$4+(BV251+BV252+BV253+BX251+BX252+BX253)*Cadeirante/30*FT$4,IF(C251=3,IF(BU254+BW254=10,Fixo/30*FT$4+(BU251+BU252+BU253+BW251+BW252+BW253)*Percapita/30*FT$4+(BV254+BX254)*Cadeirante/30*FT$4,IF(BU254+BW254&lt;=9,(BU254+BW254)*Crechee/30*FT$4)+(BV254+BX254)*Cadeirante/30*FT$4+(BU251+BU252+BU253+BW251+BW252+BW253)*Percapita/30*FT$4)+IF(BU254+BW254&gt;=11,Fixo/30*FT$4+(BU254+BW254-10)*Crechee/30*FT$4,0),IF(C251=2,IF(BV251+BV252+BV253+BV254+BX251+BX252+BX253+BX254=1,Cadeirante/30*FT$4,IF(BV251+BV252+BV253+BV254+BX251+BX252+BX253+BX254=2,Fixo/30*FT$4,IF(BV251+BV252+BV253+BV254+BX251+BX252+BX253+BX254&gt;2,Fixo/30*FT$4+(BV251+BV252+BV253+BV254+BX251+BX252+BX253+BX254-2)*Cadeirante/30*FT$4)))+(BU251+BU252+BU253+BW251+BW252+BW253)*Percapita/30*FT$4+(BU254+BW254)*Crechee/30*FT$4,IF(C251=1,IF(BU251+BU252+BU253+BV251+BV252+BV253+BW251+BW252+BW253+BX251+BX252+BX253&lt;=15,(BU251+BU252+BU253+BW251+BW252+BW253)*Percapita/30*FT$4,IF(BU251+BU252+BU253+BV251+BV252+BV253+BW251+BW252+BW253+BX251+BX252+BX253&gt;=16,Fixo/30*FT$4+(BU251+BU252+BU253+BV251+BV252+BV253+BW251+BW252+BW253+BX251+BX252-16)*Percapita/30*FT$4))))))</f>
        <v>0</v>
      </c>
      <c r="FU251" s="177">
        <f>IF(C251=4,SUM(BY251+BY252+BY253+CA251+CA252+CA253)*Percapita/30*FU$4+(BZ251+BZ252+BZ253+CB251+CB252+CB253)*Cadeirante/30*FU$4,IF(C251=3,IF(BY254+CA254=10,Fixo/30*FU$4+(BY251+BY252+BY253+CA251+CA252+CA253)*Percapita/30*FU$4+(BZ254+CB254)*Cadeirante/30*FU$4,IF(BY254+CA254&lt;=9,(BY254+CA254)*Crechee/30*FU$4)+(BZ254+CB254)*Cadeirante/30*FU$4+(BY251+BY252+BY253+CA251+CA252+CA253)*Percapita/30*FU$4)+IF(BY254+CA254&gt;=11,Fixo/30*FU$4+(BY254+CA254-10)*Crechee/30*FU$4,0),IF(C251=2,IF(BZ251+BZ252+BZ253+BZ254+CB251+CB252+CB253+CB254=1,Cadeirante/30*FU$4,IF(BZ251+BZ252+BZ253+BZ254+CB251+CB252+CB253+CB254=2,Fixo/30*FU$4,IF(BZ251+BZ252+BZ253+BZ254+CB251+CB252+CB253+CB254&gt;2,Fixo/30*FU$4+(BZ251+BZ252+BZ253+BZ254+CB251+CB252+CB253+CB254-2)*Cadeirante/30*FU$4)))+(BY251+BY252+BY253+CA251+CA252+CA253)*Percapita/30*FU$4+(BY254+CA254)*Crechee/30*FU$4,IF(C251=1,IF(BY251+BY252+BY253+BZ251+BZ252+BZ253+CA251+CA252+CA253+CB251+CB252+CB253&lt;=15,(BY251+BY252+BY253+CA251+CA252+CA253)*Percapita/30*FU$4,IF(BY251+BY252+BY253+BZ251+BZ252+BZ253+CA251+CA252+CA253+CB251+CB252+CB253&gt;=16,Fixo/30*FU$4+(BY251+BY252+BY253+BZ251+BZ252+BZ253+CA251+CA252+CA253+CB251+CB252-16)*Percapita/30*FU$4))))))</f>
        <v>0</v>
      </c>
      <c r="FV251" s="177">
        <f>IF(C251=4,SUM(CC251+CC252+CC253+CE251+CE252+CE253)*Percapita/30*FV$4+(CD251+CD252+CD253+CF251+CF252+CF253)*Cadeirante/30*FV$4,IF(C251=3,IF(CC254+CE254=10,Fixo/30*FV$4+(CC251+CC252+CC253+CE251+CE252+CE253)*Percapita/30*FV$4+(CD254+CF254)*Cadeirante/30*FV$4,IF(CC254+CE254&lt;=9,(CC254+CE254)*Crechee/30*FV$4)+(CD254+CF254)*Cadeirante/30*FV$4+(CC251+CC252+CC253+CE251+CE252+CE253)*Percapita/30*FV$4)+IF(CC254+CE254&gt;=11,Fixo/30*FV$4+(CC254+CE254-10)*Crechee/30*FV$4,0),IF(C251=2,IF(CD251+CD252+CD253+CD254+CF251+CF252+CF253+CF254=1,Cadeirante/30*FV$4,IF(CD251+CD252+CD253+CD254+CF251+CF252+CF253+CF254=2,Fixo/30*FV$4,IF(CD251+CD252+CD253+CD254+CF251+CF252+CF253+CF254&gt;2,Fixo/30*FV$4+(CD251+CD252+CD253+CD254+CF251+CF252+CF253+CF254-2)*Cadeirante/30*FV$4)))+(CC251+CC252+CC253+CE251+CE252+CE253)*Percapita/30*FV$4+(CC254+CE254)*Crechee/30*FV$4,IF(C251=1,IF(CC251+CC252+CC253+CD251+CD252+CD253+CE251+CE252+CE253+CF251+CF252+CF253&lt;=15,(CC251+CC252+CC253+CE251+CE252+CE253)*Percapita/30*FV$4,IF(CC251+CC252+CC253+CD251+CD252+CD253+CE251+CE252+CE253+CF251+CF252+CF253&gt;=16,Fixo/30*FV$4+(CC251+CC252+CC253+CD251+CD252+CD253+CE251+CE252+CE253+CF251+CF252-16)*Percapita/30*FV$4))))))</f>
        <v>0</v>
      </c>
      <c r="FW251" s="177">
        <f>IF(C251=4,SUM(CG251+CG252+CG253+CI251+CI252+CI253)*Percapita/30*FW$4+(CH251+CH252+CH253+CJ251+CJ252+CJ253)*Cadeirante/30*FW$4,IF(C251=3,IF(CG254+CI254=10,Fixo/30*FW$4+(CG251+CG252+CG253+CI251+CI252+CI253)*Percapita/30*FW$4+(CH254+CJ254)*Cadeirante/30*FW$4,IF(CG254+CI254&lt;=9,(CG254+CI254)*Crechee/30*FW$4)+(CH254+CJ254)*Cadeirante/30*FW$4+(CG251+CG252+CG253+CI251+CI252+CI253)*Percapita/30*FW$4)+IF(CG254+CI254&gt;=11,Fixo/30*FW$4+(CG254+CI254-10)*Crechee/30*FW$4,0),IF(C251=2,IF(CH251+CH252+CH253+CH254+CJ251+CJ252+CJ253+CJ254=1,Cadeirante/30*FW$4,IF(CH251+CH252+CH253+CH254+CJ251+CJ252+CJ253+CJ254=2,Fixo/30*FW$4,IF(CH251+CH252+CH253+CH254+CJ251+CJ252+CJ253+CJ254&gt;2,Fixo/30*FW$4+(CH251+CH252+CH253+CH254+CJ251+CJ252+CJ253+CJ254-2)*Cadeirante/30*FW$4)))+(CG251+CG252+CG253+CI251+CI252+CI253)*Percapita/30*FW$4+(CG254+CI254)*Crechee/30*FW$4,IF(C251=1,IF(CG251+CG252+CG253+CH251+CH252+CH253+CI251+CI252+CI253+CJ251+CJ252+CJ253&lt;=15,(CG251+CG252+CG253+CI251+CI252+CI253)*Percapita/30*FW$4,IF(CG251+CG252+CG253+CH251+CH252+CH253+CI251+CI252+CI253+CJ251+CJ252+CJ253&gt;=16,Fixo/30*FW$4+(CG251+CG252+CG253+CH251+CH252+CH253+CI251+CI252+CI253+CJ251+CJ252-16)*Percapita/30*FW$4))))))</f>
        <v>0</v>
      </c>
      <c r="FX251" s="177">
        <f>IF(C251=4,SUM(CK251+CK252+CK253+CM251+CM252+CM253)*Percapita/30*FX$4+(CL251+CL252+CL253+CN251+CN252+CN253)*Cadeirante/30*FX$4,IF(C251=3,IF(CK254+CM254=10,Fixo/30*FX$4+(CK251+CK252+CK253+CM251+CM252+CM253)*Percapita/30*FX$4+(CL254+CN254)*Cadeirante/30*FX$4,IF(CK254+CM254&lt;=9,(CK254+CM254)*Crechee/30*FX$4)+(CL254+CN254)*Cadeirante/30*FX$4+(CK251+CK252+CK253+CM251+CM252+CM253)*Percapita/30*FX$4)+IF(CK254+CM254&gt;=11,Fixo/30*FX$4+(CK254+CM254-10)*Crechee/30*FX$4,0),IF(C251=2,IF(CL251+CL252+CL253+CL254+CN251+CN252+CN253+CN254=1,Cadeirante/30*FX$4,IF(CL251+CL252+CL253+CL254+CN251+CN252+CN253+CN254=2,Fixo/30*FX$4,IF(CL251+CL252+CL253+CL254+CN251+CN252+CN253+CN254&gt;2,Fixo/30*FX$4+(CL251+CL252+CL253+CL254+CN251+CN252+CN253+CN254-2)*Cadeirante/30*FX$4)))+(CK251+CK252+CK253+CM251+CM252+CM253)*Percapita/30*FX$4+(CK254+CM254)*Crechee/30*FX$4,IF(C251=1,IF(CK251+CK252+CK253+CL251+CL252+CL253+CM251+CM252+CM253+CN251+CN252+CN253&lt;=15,(CK251+CK252+CK253+CM251+CM252+CM253)*Percapita/30*FX$4,IF(CK251+CK252+CK253+CL251+CL252+CL253+CM251+CM252+CM253+CN251+CN252+CN253&gt;=16,Fixo/30*FX$4+(CK251+CK252+CK253+CL251+CL252+CL253+CM251+CM252+CM253+CN251+CN252-16)*Percapita/30*FX$4))))))</f>
        <v>0</v>
      </c>
      <c r="FY251" s="177">
        <f>IF(C251=4,SUM(CO251+CO252+CO253+CQ251+CQ252+CQ253)*Percapita/30*FY$4+(CP251+CP252+CP253+CR251+CR252+CR253)*Cadeirante/30*FY$4,IF(C251=3,IF(CO254+CQ254=10,Fixo/30*FY$4+(CO251+CO252+CO253+CQ251+CQ252+CQ253)*Percapita/30*FY$4+(CP254+CR254)*Cadeirante/30*FY$4,IF(CO254+CQ254&lt;=9,(CO254+CQ254)*Crechee/30*FY$4)+(CP254+CR254)*Cadeirante/30*FY$4+(CO251+CO252+CO253+CQ251+CQ252+CQ253)*Percapita/30*FY$4)+IF(CO254+CQ254&gt;=11,Fixo/30*FY$4+(CO254+CQ254-10)*Crechee/30*FY$4,0),IF(C251=2,IF(CP251+CP252+CP253+CP254+CR251+CR252+CR253+CR254=1,Cadeirante/30*FY$4,IF(CP251+CP252+CP253+CP254+CR251+CR252+CR253+CR254=2,Fixo/30*FY$4,IF(CP251+CP252+CP253+CP254+CR251+CR252+CR253+CR254&gt;2,Fixo/30*FY$4+(CP251+CP252+CP253+CP254+CR251+CR252+CR253+CR254-2)*Cadeirante/30*FY$4)))+(CO251+CO252+CO253+CQ251+CQ252+CQ253)*Percapita/30*FY$4+(CO254+CQ254)*Crechee/30*FY$4,IF(C251=1,IF(CO251+CO252+CO253+CP251+CP252+CP253+CQ251+CQ252+CQ253+CR251+CR252+CR253&lt;=15,(CO251+CO252+CO253+CQ251+CQ252+CQ253)*Percapita/30*FY$4,IF(CO251+CO252+CO253+CP251+CP252+CP253+CQ251+CQ252+CQ253+CR251+CR252+CR253&gt;=16,Fixo/30*FY$4+(CO251+CO252+CO253+CP251+CP252+CP253+CQ251+CQ252+CQ253+CR251+CR252-16)*Percapita/30*FY$4))))))</f>
        <v>0</v>
      </c>
      <c r="FZ251" s="177">
        <f>IF(C251=4,SUM(CS251+CS252+CS253+CU251+CU252+CU253)*Percapita/30*FZ$4+(CT251+CT252+CT253+CV251+CV252+CV253)*Cadeirante/30*FZ$4,IF(C251=3,IF(CS254+CU254=10,Fixo/30*FZ$4+(CS251+CS252+CS253+CU251+CU252+CU253)*Percapita/30*FZ$4+(CT254+CV254)*Cadeirante/30*FZ$4,IF(CS254+CU254&lt;=9,(CS254+CU254)*Crechee/30*FZ$4)+(CT254+CV254)*Cadeirante/30*FZ$4+(CS251+CS252+CS253+CU251+CU252+CU253)*Percapita/30*FZ$4)+IF(CS254+CU254&gt;=11,Fixo/30*FZ$4+(CS254+CU254-10)*Crechee/30*FZ$4,0),IF(C251=2,IF(CT251+CT252+CT253+CT254+CV251+CV252+CV253+CV254=1,Cadeirante/30*FZ$4,IF(CT251+CT252+CT253+CT254+CV251+CV252+CV253+CV254=2,Fixo/30*FZ$4,IF(CT251+CT252+CT253+CT254+CV251+CV252+CV253+CV254&gt;2,Fixo/30*FZ$4+(CT251+CT252+CT253+CT254+CV251+CV252+CV253+CV254-2)*Cadeirante/30*FZ$4)))+(CS251+CS252+CS253+CU251+CU252+CU253)*Percapita/30*FZ$4+(CS254+CU254)*Crechee/30*FZ$4,IF(C251=1,IF(CS251+CS252+CS253+CT251+CT252+CT253+CU251+CU252+CU253+CV251+CV252+CV253&lt;=15,(CS251+CS252+CS253+CU251+CU252+CU253)*Percapita/30*FZ$4,IF(CS251+CS252+CS253+CT251+CT252+CT253+CU251+CU252+CU253+CV251+CV252+CV253&gt;=16,Fixo/30*FZ$4+(CS251+CS252+CS253+CT251+CT252+CT253+CU251+CU252+CU253+CV251+CV252-16)*Percapita/30*FZ$4))))))</f>
        <v>0</v>
      </c>
      <c r="GA251" s="177">
        <f>IF(C251=4,SUM(CW251+CW252+CW253+CY251+CY252+CY253)*Percapita/30*GA$4+(CX251+CX252+CX253+CZ251+CZ252+CZ253)*Cadeirante/30*GA$4,IF(C251=3,IF(CW254+CY254=10,Fixo/30*GA$4+(CW251+CW252+CW253+CY251+CY252+CY253)*Percapita/30*GA$4+(CX254+CZ254)*Cadeirante/30*GA$4,IF(CW254+CY254&lt;=9,(CW254+CY254)*Crechee/30*GA$4)+(CX254+CZ254)*Cadeirante/30*GA$4+(CW251+CW252+CW253+CY251+CY252+CY253)*Percapita/30*GA$4)+IF(CW254+CY254&gt;=11,Fixo/30*GA$4+(CW254+CY254-10)*Crechee/30*GA$4,0),IF(C251=2,IF(CX251+CX252+CX253+CX254+CZ251+CZ252+CZ253+CZ254=1,Cadeirante/30*GA$4,IF(CX251+CX252+CX253+CX254+CZ251+CZ252+CZ253+CZ254=2,Fixo/30*GA$4,IF(CX251+CX252+CX253+CX254+CZ251+CZ252+CZ253+CZ254&gt;2,Fixo/30*GA$4+(CX251+CX252+CX253+CX254+CZ251+CZ252+CZ253+CZ254-2)*Cadeirante/30*GA$4)))+(CW251+CW252+CW253+CY251+CY252+CY253)*Percapita/30*GA$4+(CW254+CY254)*Crechee/30*GA$4,IF(C251=1,IF(CW251+CW252+CW253+CX251+CX252+CX253+CY251+CY252+CY253+CZ251+CZ252+CZ253&lt;=15,(CW251+CW252+CW253+CY251+CY252+CY253)*Percapita/30*GA$4,IF(CW251+CW252+CW253+CX251+CX252+CX253+CY251+CY252+CY253+CZ251+CZ252+CZ253&gt;=16,Fixo/30*GA$4+(CW251+CW252+CW253+CX251+CX252+CX253+CY251+CY252+CY253+CZ251+CZ252-16)*Percapita/30*GA$4))))))</f>
        <v>0</v>
      </c>
      <c r="GB251" s="177">
        <f>IF(C251=4,SUM(DA251+DA252+DA253+DC251+DC252+DC253)*Percapita/30*GB$4+(DB251+DB252+DB253+DD251+DD252+DD253)*Cadeirante/30*GB$4,IF(C251=3,IF(DA254+DC254=10,Fixo/30*GB$4+(DA251+DA252+DA253+DC251+DC252+DC253)*Percapita/30*GB$4+(DB254+DD254)*Cadeirante/30*GB$4,IF(DA254+DC254&lt;=9,(DA254+DC254)*Crechee/30*GB$4)+(DB254+DD254)*Cadeirante/30*GB$4+(DA251+DA252+DA253+DC251+DC252+DC253)*Percapita/30*GB$4)+IF(DA254+DC254&gt;=11,Fixo/30*GB$4+(DA254+DC254-10)*Crechee/30*GB$4,0),IF(C251=2,IF(DB251+DB252+DB253+DB254+DD251+DD252+DD253+DD254=1,Cadeirante/30*GB$4,IF(DB251+DB252+DB253+DB254+DD251+DD252+DD253+DD254=2,Fixo/30*GB$4,IF(DB251+DB252+DB253+DB254+DD251+DD252+DD253+DD254&gt;2,Fixo/30*GB$4+(DB251+DB252+DB253+DB254+DD251+DD252+DD253+DD254-2)*Cadeirante/30*GB$4)))+(DA251+DA252+DA253+DC251+DC252+DC253)*Percapita/30*GB$4+(DA254+DC254)*Crechee/30*GB$4,IF(C251=1,IF(DA251+DA252+DA253+DB251+DB252+DB253+DC251+DC252+DC253+DD251+DD252+DD253&lt;=15,(DA251+DA252+DA253+DC251+DC252+DC253)*Percapita/30*GB$4,IF(DA251+DA252+DA253+DB251+DB252+DB253+DC251+DC252+DC253+DD251+DD252+DD253&gt;=16,Fixo/30*GB$4+(DA251+DA252+DA253+DB251+DB252+DB253+DC251+DC252+DC253+DD251+DD252-16)*Percapita/30*GB$4))))))</f>
        <v>0</v>
      </c>
      <c r="GC251" s="177">
        <f>IF(C251=4,SUM(DE251+DE252+DE253+DG251+DG252+DG253)*Percapita/30*GC$4+(DF251+DF252+DF253+DH251+DH252+DH253)*Cadeirante/30*GC$4,IF(C251=3,IF(DE254+DG254=10,Fixo/30*GC$4+(DE251+DE252+DE253+DG251+DG252+DG253)*Percapita/30*GC$4+(DF254+DH254)*Cadeirante/30*GC$4,IF(DE254+DG254&lt;=9,(DE254+DG254)*Crechee/30*GC$4)+(DF254+DH254)*Cadeirante/30*GC$4+(DE251+DE252+DE253+DG251+DG252+DG253)*Percapita/30*GC$4)+IF(DE254+DG254&gt;=11,Fixo/30*GC$4+(DE254+DG254-10)*Crechee/30*GC$4,0),IF(C251=2,IF(DF251+DF252+DF253+DF254+DH251+DH252+DH253+DH254=1,Cadeirante/30*GC$4,IF(DF251+DF252+DF253+DF254+DH251+DH252+DH253+DH254=2,Fixo/30*GC$4,IF(DF251+DF252+DF253+DF254+DH251+DH252+DH253+DH254&gt;2,Fixo/30*GC$4+(DF251+DF252+DF253+DF254+DH251+DH252+DH253+DH254-2)*Cadeirante/30*GC$4)))+(DE251+DE252+DE253+DG251+DG252+DG253)*Percapita/30*GC$4+(DE254+DG254)*Crechee/30*GC$4,IF(C251=1,IF(DE251+DE252+DE253+DF251+DF252+DF253+DG251+DG252+DG253+DH251+DH252+DH253&lt;=15,(DE251+DE252+DE253+DG251+DG252+DG253)*Percapita/30*GC$4,IF(DE251+DE252+DE253+DF251+DF252+DF253+DG251+DG252+DG253+DH251+DH252+DH253&gt;=16,Fixo/30*GC$4+(DE251+DE252+DE253+DF251+DF252+DF253+DG251+DG252+DG253+DH251+DH252-16)*Percapita/30*GC$4))))))</f>
        <v>0</v>
      </c>
      <c r="GD251" s="177">
        <f>IF(C251=4,SUM(DI251+DI252+DI253+DK251+DK252+DK253)*Percapita/30*GD$4+(DJ251+DJ252+DJ253+DL251+DL252+DL253)*Cadeirante/30*GD$4,IF(C251=3,IF(DI254+DK254=10,Fixo/30*GD$4+(DI251+DI252+DI253+DK251+DK252+DK253)*Percapita/30*GD$4+(DJ254+DL254)*Cadeirante/30*GD$4,IF(DI254+DK254&lt;=9,(DI254+DK254)*Crechee/30*GD$4)+(DJ254+DL254)*Cadeirante/30*GD$4+(DI251+DI252+DI253+DK251+DK252+DK253)*Percapita/30*GD$4)+IF(DI254+DK254&gt;=11,Fixo/30*GD$4+(DI254+DK254-10)*Crechee/30*GD$4,0),IF(C251=2,IF(DJ251+DJ252+DJ253+DJ254+DL251+DL252+DL253+DL254=1,Cadeirante/30*GD$4,IF(DJ251+DJ252+DJ253+DJ254+DL251+DL252+DL253+DL254=2,Fixo/30*GD$4,IF(DJ251+DJ252+DJ253+DJ254+DL251+DL252+DL253+DL254&gt;2,Fixo/30*GD$4+(DJ251+DJ252+DJ253+DJ254+DL251+DL252+DL253+DL254-2)*Cadeirante/30*GD$4)))+(DI251+DI252+DI253+DK251+DK252+DK253)*Percapita/30*GD$4+(DI254+DK254)*Crechee/30*GD$4,IF(C251=1,IF(DI251+DI252+DI253+DJ251+DJ252+DJ253+DK251+DK252+DK253+DL251+DL252+DL253&lt;=15,(DI251+DI252+DI253+DK251+DK252+DK253)*Percapita/30*GD$4,IF(DI251+DI252+DI253+DJ251+DJ252+DJ253+DK251+DK252+DK253+DL251+DL252+DL253&gt;=16,Fixo/30*GD$4+(DI251+DI252+DI253+DJ251+DJ252+DJ253+DK251+DK252+DK253+DL251+DL252-16)*Percapita/30*GD$4))))))</f>
        <v>0</v>
      </c>
      <c r="GE251" s="177">
        <f>IF(C251=4,SUM(DM251+DM252+DM253+DO251+DO252+DO253)*Percapita/30*GE$4+(DN251+DN252+DN253+DP251+DP252+DP253)*Cadeirante/30*GE$4,IF(C251=3,IF(DM254+DO254=10,Fixo/30*GE$4+(DM251+DM252+DM253+DO251+DO252+DO253)*Percapita/30*GE$4+(DN254+DP254)*Cadeirante/30*GE$4,IF(DM254+DO254&lt;=9,(DM254+DO254)*Crechee/30*GE$4)+(DN254+DP254)*Cadeirante/30*GE$4+(DM251+DM252+DM253+DO251+DO252+DO253)*Percapita/30*GE$4)+IF(DM254+DO254&gt;=11,Fixo/30*GE$4+(DM254+DO254-10)*Crechee/30*GE$4,0),IF(C251=2,IF(DN251+DN252+DN253+DN254+DP251+DP252+DP253+DP254=1,Cadeirante/30*GE$4,IF(DN251+DN252+DN253+DN254+DP251+DP252+DP253+DP254=2,Fixo/30*GE$4,IF(DN251+DN252+DN253+DN254+DP251+DP252+DP253+DP254&gt;2,Fixo/30*GE$4+(DN251+DN252+DN253+DN254+DP251+DP252+DP253+DP254-2)*Cadeirante/30*GE$4)))+(DM251+DM252+DM253+DO251+DO252+DO253)*Percapita/30*GE$4+(DM254+DO254)*Crechee/30*GE$4,IF(C251=1,IF(DM251+DM252+DM253+DN251+DN252+DN253+DO251+DO252+DO253+DP251+DP252+DP253&lt;=15,(DM251+DM252+DM253+DO251+DO252+DO253)*Percapita/30*GE$4,IF(DM251+DM252+DM253+DN251+DN252+DN253+DO251+DO252+DO253+DP251+DP252+DP253&gt;=16,Fixo/30*GE$4+(DM251+DM252+DM253+DN251+DN252+DN253+DO251+DO252+DO253+DP251+DP252-16)*Percapita/30*GE$4))))))</f>
        <v>0</v>
      </c>
      <c r="GF251" s="177">
        <f>IF(C251=4,SUM(DQ251+DQ252+DQ253+DS251+DS252+DS253)*Percapita/30*GF$4+(DR251+DR252+DR253+DT251+DT252+DT253)*Cadeirante/30*GF$4,IF(C251=3,IF(DQ254+DS254=10,Fixo/30*GF$4+(DQ251+DQ252+DQ253+DS251+DS252+DS253)*Percapita/30*GF$4+(DR254+DT254)*Cadeirante/30*GF$4,IF(DQ254+DS254&lt;=9,(DQ254+DS254)*Crechee/30*GF$4)+(DR254+DT254)*Cadeirante/30*GF$4+(DQ251+DQ252+DQ253+DS251+DS252+DS253)*Percapita/30*GF$4)+IF(DQ254+DS254&gt;=11,Fixo/30*GF$4+(DQ254+DS254-10)*Crechee/30*GF$4,0),IF(C251=2,IF(DR251+DR252+DR253+DR254+DT251+DT252+DT253+DT254=1,Cadeirante/30*GF$4,IF(DR251+DR252+DR253+DR254+DT251+DT252+DT253+DT254=2,Fixo/30*GF$4,IF(DR251+DR252+DR253+DR254+DT251+DT252+DT253+DT254&gt;2,Fixo/30*GF$4+(DR251+DR252+DR253+DR254+DT251+DT252+DT253+DT254-2)*Cadeirante/30*GF$4)))+(DQ251+DQ252+DQ253+DS251+DS252+DS253)*Percapita/30*GF$4+(DQ254+DS254)*Crechee/30*GF$4,IF(C251=1,IF(DQ251+DQ252+DQ253+DR251+DR252+DR253+DS251+DS252+DS253+DT251+DT252+DT253&lt;=15,(DQ251+DQ252+DQ253+DS251+DS252+DS253)*Percapita/30*GF$4,IF(DQ251+DQ252+DQ253+DR251+DR252+DR253+DS251+DS252+DS253+DT251+DT252+DT253&gt;=16,Fixo/30*GF$4+(DQ251+DQ252+DQ253+DR251+DR252+DR253+DS251+DS252+DS253+DT251+DT252-16)*Percapita/30*GF$4))))))</f>
        <v>0</v>
      </c>
      <c r="GG251" s="177">
        <f>IF(C251=4,SUM(DU251+DU252+DU253+DW251+DW252+DW253)*Percapita/30*GG$4+(DV251+DV252+DV253+DX251+DX252+DX253)*Cadeirante/30*GG$4,IF(C251=3,IF(DU254+DW254=10,Fixo/30*GG$4+(DU251+DU252+DU253+DW251+DW252+DW253)*Percapita/30*GG$4+(DV254+DX254)*Cadeirante/30*GG$4,IF(DU254+DW254&lt;=9,(DU254+DW254)*Crechee/30*GG$4)+(DV254+DX254)*Cadeirante/30*GG$4+(DU251+DU252+DU253+DW251+DW252+DW253)*Percapita/30*GG$4)+IF(DU254+DW254&gt;=11,Fixo/30*GG$4+(DU254+DW254-10)*Crechee/30*GG$4,0),IF(C251=2,IF(DV251+DV252+DV253+DV254+DX251+DX252+DX253+DX254=1,Cadeirante/30*GG$4,IF(DV251+DV252+DV253+DV254+DX251+DX252+DX253+DX254=2,Fixo/30*GG$4,IF(DV251+DV252+DV253+DV254+DX251+DX252+DX253+DX254&gt;2,Fixo/30*GG$4+(DV251+DV252+DV253+DV254+DX251+DX252+DX253+DX254-2)*Cadeirante/30*GG$4)))+(DU251+DU252+DU253+DW251+DW252+DW253)*Percapita/30*GG$4+(DU254+DW254)*Crechee/30*GG$4,IF(C251=1,IF(DU251+DU252+DU253+DV251+DV252+DV253+DW251+DW252+DW253+DX251+DX252+DX253&lt;=15,(DU251+DU252+DU253+DW251+DW252+DW253)*Percapita/30*GG$4,IF(DU251+DU252+DU253+DV251+DV252+DV253+DW251+DW252+DW253+DX251+DX252+DX253&gt;=16,Fixo/30*GG$4+(DU251+DU252+DU253+DV251+DV252+DV253+DW251+DW252+DW253+DX251+DX252-16)*Percapita/30*GG$4))))))</f>
        <v>0</v>
      </c>
      <c r="GH251" s="177">
        <f>IF(C251=4,SUM(DY251+DY252+DY253+EA251+EA252+EA253)*Percapita/30*GH$4+(DZ251+DZ252+DZ253+EB251+EB252+EB253)*Cadeirante/30*GH$4,IF(C251=3,IF(DY254+EA254=10,Fixo/30*GH$4+(DY251+DY252+DY253+EA251+EA252+EA253)*Percapita/30*GH$4+(DZ254+EB254)*Cadeirante/30*GH$4,IF(DY254+EA254&lt;=9,(DY254+EA254)*Crechee/30*GH$4)+(DZ254+EB254)*Cadeirante/30*GH$4+(DY251+DY252+DY253+EA251+EA252+EA253)*Percapita/30*GH$4)+IF(DY254+EA254&gt;=11,Fixo/30*GH$4+(DY254+EA254-10)*Crechee/30*GH$4,0),IF(C251=2,IF(DZ251+DZ252+DZ253+DZ254+EB251+EB252+EB253+EB254=1,Cadeirante/30*GH$4,IF(DZ251+DZ252+DZ253+DZ254+EB251+EB252+EB253+EB254=2,Fixo/30*GH$4,IF(DZ251+DZ252+DZ253+DZ254+EB251+EB252+EB253+EB254&gt;2,Fixo/30*GH$4+(DZ251+DZ252+DZ253+DZ254+EB251+EB252+EB253+EB254-2)*Cadeirante/30*GH$4)))+(DY251+DY252+DY253+EA251+EA252+EA253)*Percapita/30*GH$4+(DY254+EA254)*Crechee/30*GH$4,IF(C251=1,IF(DY251+DY252+DY253+DZ251+DZ252+DZ253+EA251+EA252+EA253+EB251+EB252+EB253&lt;=15,(DY251+DY252+DY253+EA251+EA252+EA253)*Percapita/30*GH$4,IF(DY251+DY252+DY253+DZ251+DZ252+DZ253+EA251+EA252+EA253+EB251+EB252+EB253&gt;=16,Fixo/30*GH$4+(DY251+DY252+DY253+DZ251+DZ252+DZ253+EA251+EA252+EA253+EB251+EB252-16)*Percapita/30*GH$4))))))</f>
        <v>0</v>
      </c>
      <c r="GI251" s="177">
        <f>IF(C251=4,SUM(EC251+EC252+EC253+EE251+EE252+EE253)*Percapita/30*GI$4+(ED251+ED252+ED253+EF251+EF252+EF253)*Cadeirante/30*GI$4,IF(C251=3,IF(EC254+EE254=10,Fixo/30*GI$4+(EC251+EC252+EC253+EE251+EE252+EE253)*Percapita/30*GI$4+(ED254+EF254)*Cadeirante/30*GI$4,IF(EC254+EE254&lt;=9,(EC254+EE254)*Crechee/30*GI$4)+(ED254+EF254)*Cadeirante/30*GI$4+(EC251+EC252+EC253+EE251+EE252+EE253)*Percapita/30*GI$4)+IF(EC254+EE254&gt;=11,Fixo/30*GI$4+(EC254+EE254-10)*Crechee/30*GI$4,0),IF(C251=2,IF(ED251+ED252+ED253+ED254+EF251+EF252+EF253+EF254=1,Cadeirante/30*GI$4,IF(ED251+ED252+ED253+ED254+EF251+EF252+EF253+EF254=2,Fixo/30*GI$4,IF(ED251+ED252+ED253+ED254+EF251+EF252+EF253+EF254&gt;2,Fixo/30*GI$4+(ED251+ED252+ED253+ED254+EF251+EF252+EF253+EF254-2)*Cadeirante/30*GI$4)))+(EC251+EC252+EC253+EE251+EE252+EE253)*Percapita/30*GI$4+(EC254+EE254)*Crechee/30*GI$4,IF(C251=1,IF(EC251+EC252+EC253+ED251+ED252+ED253+EE251+EE252+EE253+EF251+EF252+EF253&lt;=15,(EC251+EC252+EC253+EE251+EE252+EE253)*Percapita/30*GI$4,IF(EC251+EC252+EC253+ED251+ED252+ED253+EE251+EE252+EE253+EF251+EF252+EF253&gt;=16,Fixo/30*GI$4+(EC251+EC252+EC253+ED251+ED252+ED253+EE251+EE252+EE253+EF251+EF252-16)*Percapita/30*GI$4))))))</f>
        <v>0</v>
      </c>
      <c r="GJ251" s="177">
        <f>IF(C251=4,SUM(EG251+EG252+EG253+EI251+EI252+EI253)*Percapita/30*GJ$4+(EH251+EH252+EH253+EJ251+EJ252+EJ253)*Cadeirante/30*GJ$4,IF(C251=3,IF(EG254+EI254=10,Fixo/30*GJ$4+(EG251+EG252+EG253+EI251+EI252+EI253)*Percapita/30*GJ$4+(EH254+EJ254)*Cadeirante/30*GJ$4,IF(EG254+EI254&lt;=9,(EG254+EI254)*Crechee/30*GJ$4)+(EH254+EJ254)*Cadeirante/30*GJ$4+(EG251+EG252+EG253+EI251+EI252+EI253)*Percapita/30*GJ$4)+IF(EG254+EI254&gt;=11,Fixo/30*GJ$4+(EG254+EI254-10)*Crechee/30*GJ$4,0),IF(C251=2,IF(EH251+EH252+EH253+EH254+EJ251+EJ252+EJ253+EJ254=1,Cadeirante/30*GJ$4,IF(EH251+EH252+EH253+EH254+EJ251+EJ252+EJ253+EJ254=2,Fixo/30*GJ$4,IF(EH251+EH252+EH253+EH254+EJ251+EJ252+EJ253+EJ254&gt;2,Fixo/30*GJ$4+(EH251+EH252+EH253+EH254+EJ251+EJ252+EJ253+EJ254-2)*Cadeirante/30*GJ$4)))+(EG251+EG252+EG253+EI251+EI252+EI253)*Percapita/30*GJ$4+(EG254+EI254)*Crechee/30*GJ$4,IF(C251=1,IF(EG251+EG252+EG253+EH251+EH252+EH253+EI251+EI252+EI253+EJ251+EJ252+EJ253&lt;=15,(EG251+EG252+EG253+EI251+EI252+EI253)*Percapita/30*GJ$4,IF(EG251+EG252+EG253+EH251+EH252+EH253+EI251+EI252+EI253+EJ251+EJ252+EJ253&gt;=16,Fixo/30*GJ$4+(EG251+EG252+EG253+EH251+EH252+EH253+EI251+EI252+EI253+EJ251+EJ252-16)*Percapita/30*GJ$4))))))</f>
        <v>0</v>
      </c>
      <c r="GK251" s="178"/>
      <c r="GL251" s="103">
        <f t="shared" si="248"/>
        <v>0</v>
      </c>
      <c r="GM251" s="124"/>
      <c r="GN251" s="104">
        <f>SUMIF(V251:V254,"&lt;0")*Cadeirante/30*GN$4+SUMIF(X251:X254,"&lt;0")*Cadeirante/30*GN$4</f>
        <v>0</v>
      </c>
      <c r="GO251" s="104">
        <f>SUMIF(Z251:Z254,"&lt;0")*Cadeirante/30*GO$4+SUMIF(AB251:AB254,"&lt;0")*Cadeirante/30*GO$4</f>
        <v>0</v>
      </c>
      <c r="GP251" s="104">
        <f>SUMIF(AD251:AD254,"&lt;0")*Cadeirante/30*GP$4+SUMIF(AF251:AF254,"&lt;0")*Cadeirante/30*GP$4</f>
        <v>0</v>
      </c>
      <c r="GQ251" s="104">
        <f>SUMIF(AH251:AH254,"&lt;0")*Cadeirante/30*GQ$4+SUMIF(AJ251:AJ254,"&lt;0")*Cadeirante/30*GQ$4</f>
        <v>0</v>
      </c>
      <c r="GR251" s="104">
        <f>SUMIF(AL251:AL254,"&lt;0")*Cadeirante/30*GR$4+SUMIF(AN251:AN254,"&lt;0")*Cadeirante/30*GR$4</f>
        <v>0</v>
      </c>
      <c r="GS251" s="104">
        <f>SUMIF(AP251:AP254,"&lt;0")*Cadeirante/30*GS$4+SUMIF(AR251:AR254,"&lt;0")*Cadeirante/30*GS$4</f>
        <v>0</v>
      </c>
      <c r="GT251" s="104">
        <f>SUMIF(AT251:AT254,"&lt;0")*Cadeirante/30*GT$4+SUMIF(AV251:AV254,"&lt;0")*Cadeirante/30*GT$4</f>
        <v>0</v>
      </c>
      <c r="GU251" s="104">
        <f>SUMIF(AX251:AX254,"&lt;0")*Cadeirante/30*GU$4+SUMIF(AZ251:AZ254,"&lt;0")*Cadeirante/30*GU$4</f>
        <v>0</v>
      </c>
      <c r="GV251" s="104">
        <f>SUMIF(BB251:BB254,"&lt;0")*Cadeirante/30*GV$4+SUMIF(BD251:BD254,"&lt;0")*Cadeirante/30*GV$4</f>
        <v>0</v>
      </c>
      <c r="GW251" s="104">
        <f>SUMIF(BF251:BF254,"&lt;0")*Cadeirante/30*GW$4+SUMIF(BH251:BH254,"&lt;0")*Cadeirante/30*GW$4</f>
        <v>0</v>
      </c>
      <c r="GX251" s="104">
        <f>SUMIF(BJ251:BJ254,"&lt;0")*Cadeirante/30*GX$4+SUMIF(BL251:BL254,"&lt;0")*Cadeirante/30*GX$4</f>
        <v>0</v>
      </c>
      <c r="GY251" s="104">
        <f>SUMIF(BN251:BN254,"&lt;0")*Cadeirante/30*GY$4+SUMIF(BP251:BP254,"&lt;0")*Cadeirante/30*GY$4</f>
        <v>0</v>
      </c>
      <c r="GZ251" s="104">
        <f>SUMIF(BR251:BR254,"&lt;0")*Cadeirante/30*GZ$4+SUMIF(BT251:BT254,"&lt;0")*Cadeirante/30*GZ$4</f>
        <v>0</v>
      </c>
      <c r="HA251" s="104">
        <f>SUMIF(BV251:BV254,"&lt;0")*Cadeirante/30*HA$4+SUMIF(BX251:BX254,"&lt;0")*Cadeirante/30*HA$4</f>
        <v>0</v>
      </c>
      <c r="HB251" s="104">
        <f>SUMIF(BZ251:BZ254,"&lt;0")*Cadeirante/30*HB$4+SUMIF(CB251:CB254,"&lt;0")*Cadeirante/30*HB$4</f>
        <v>0</v>
      </c>
      <c r="HC251" s="104">
        <f>SUMIF(CD251:CD254,"&lt;0")*Cadeirante/30*HC$4+SUMIF(CF251:CF254,"&lt;0")*Cadeirante/30*HC$4</f>
        <v>0</v>
      </c>
      <c r="HD251" s="104">
        <f>SUMIF(CH251:CH254,"&lt;0")*Cadeirante/30*HD$4+SUMIF(CJ251:CJ254,"&lt;0")*Cadeirante/30*HD$4</f>
        <v>0</v>
      </c>
      <c r="HE251" s="104">
        <f>SUMIF(CL251:CL254,"&lt;0")*Cadeirante/30*HE$4+SUMIF(CN251:CN254,"&lt;0")*Cadeirante/30*HE$4</f>
        <v>0</v>
      </c>
      <c r="HF251" s="104">
        <f>SUMIF(CP251:CP254,"&lt;0")*Cadeirante/30*HF$4+SUMIF(CR251:CR254,"&lt;0")*Cadeirante/30*HF$4</f>
        <v>0</v>
      </c>
      <c r="HG251" s="104">
        <f>SUMIF(CT251:CT254,"&lt;0")*Cadeirante/30*HG$4+SUMIF(CV251:CV254,"&lt;0")*Cadeirante/30*HG$4</f>
        <v>0</v>
      </c>
      <c r="HH251" s="104">
        <f>SUMIF(CX251:CX254,"&lt;0")*Cadeirante/30*HH$4+SUMIF(CZ251:CZ254,"&lt;0")*Cadeirante/30*HH$4</f>
        <v>0</v>
      </c>
      <c r="HI251" s="104">
        <f>SUMIF(DB251:DB254,"&lt;0")*Cadeirante/30*HI$4+SUMIF(DD251:DD254,"&lt;0")*Cadeirante/30*HI$4</f>
        <v>0</v>
      </c>
      <c r="HJ251" s="104">
        <f>SUMIF(DF251:DF254,"&lt;0")*Cadeirante/30*HJ$4+SUMIF(DH251:DH254,"&lt;0")*Cadeirante/30*HJ$4</f>
        <v>0</v>
      </c>
      <c r="HK251" s="104">
        <f>SUMIF(DJ251:DJ254,"&lt;0")*Cadeirante/30*HK$4+SUMIF(DL251:DL254,"&lt;0")*Cadeirante/30*HK$4</f>
        <v>0</v>
      </c>
      <c r="HL251" s="104">
        <f>SUMIF(DN251:DN254,"&lt;0")*Cadeirante/30*HL$4+SUMIF(DP251:DP254,"&lt;0")*Cadeirante/30*HL$4</f>
        <v>0</v>
      </c>
      <c r="HM251" s="104">
        <f>SUMIF(DR251:DR254,"&lt;0")*Cadeirante/30*HM$4+SUMIF(DT251:DT254,"&lt;0")*Cadeirante/30*HM$4</f>
        <v>0</v>
      </c>
      <c r="HN251" s="104">
        <f>SUMIF(DV251:DV254,"&lt;0")*Cadeirante/30*HN$4+SUMIF(DX251:DX254,"&lt;0")*Cadeirante/30*HN$4</f>
        <v>0</v>
      </c>
      <c r="HO251" s="104">
        <f>SUMIF(DZ251:DZ254,"&lt;0")*Cadeirante/30*HO$4+SUMIF(EB251:EB254,"&lt;0")*Cadeirante/30*HO$4</f>
        <v>0</v>
      </c>
      <c r="HP251" s="104">
        <f>SUMIF(ED251:ED254,"&lt;0")*Cadeirante/30*HP$4+SUMIF(EF251:EF254,"&lt;0")*Cadeirante/30*HP$4</f>
        <v>0</v>
      </c>
      <c r="HQ251" s="64"/>
      <c r="HR251" s="64"/>
      <c r="HS251" s="64"/>
      <c r="HT251" s="64"/>
      <c r="HU251" s="64"/>
      <c r="HV251" s="64"/>
      <c r="HW251" s="176">
        <v>17629.309999999998</v>
      </c>
      <c r="HX251" s="64"/>
      <c r="HY251" s="280">
        <f>IF(ISTEXT(EM251), VALUE(EM251), EM251)</f>
        <v>0</v>
      </c>
      <c r="HZ251" s="280">
        <f>IF(ISTEXT(EN251), VALUE(EN251), EN251)</f>
        <v>0</v>
      </c>
      <c r="IA251" s="280">
        <f>IF(ISTEXT(EO251), VALUE(EO251), EO251)</f>
        <v>0</v>
      </c>
      <c r="IB251" s="64" t="b">
        <f>HW251=FE251</f>
        <v>0</v>
      </c>
      <c r="IC251" s="64"/>
    </row>
    <row r="252" spans="1:237" s="106" customFormat="1" ht="22.5" customHeight="1" x14ac:dyDescent="0.25">
      <c r="A252" s="368" t="s">
        <v>3391</v>
      </c>
      <c r="B252" s="369" t="s">
        <v>3392</v>
      </c>
      <c r="C252" s="370" t="s">
        <v>3194</v>
      </c>
      <c r="D252" s="371" t="s">
        <v>3393</v>
      </c>
      <c r="E252" s="371" t="s">
        <v>3394</v>
      </c>
      <c r="F252" s="372" t="s">
        <v>3181</v>
      </c>
      <c r="G252" s="372" t="s">
        <v>3182</v>
      </c>
      <c r="H252" s="373" t="s">
        <v>2859</v>
      </c>
      <c r="I252" s="374" t="s">
        <v>2859</v>
      </c>
      <c r="J252" s="421" t="s">
        <v>3189</v>
      </c>
      <c r="K252" s="421" t="s">
        <v>3185</v>
      </c>
      <c r="L252" s="329">
        <f>CONTINUA!BV252</f>
        <v>0</v>
      </c>
      <c r="M252" s="329">
        <f>CONTINUA!BW252</f>
        <v>0</v>
      </c>
      <c r="N252" s="895"/>
      <c r="O252" s="896" t="s">
        <v>3453</v>
      </c>
      <c r="P252" s="897">
        <v>0</v>
      </c>
      <c r="Q252" s="400"/>
      <c r="R252" s="401"/>
      <c r="S252" s="400"/>
      <c r="T252" s="401"/>
      <c r="U252" s="400"/>
      <c r="V252" s="401"/>
      <c r="W252" s="400"/>
      <c r="X252" s="401"/>
      <c r="Y252" s="400"/>
      <c r="Z252" s="401"/>
      <c r="AA252" s="400"/>
      <c r="AB252" s="401"/>
      <c r="AC252" s="400"/>
      <c r="AD252" s="401"/>
      <c r="AE252" s="400"/>
      <c r="AF252" s="401"/>
      <c r="AG252" s="400"/>
      <c r="AH252" s="401"/>
      <c r="AI252" s="400"/>
      <c r="AJ252" s="401"/>
      <c r="AK252" s="400"/>
      <c r="AL252" s="401"/>
      <c r="AM252" s="400"/>
      <c r="AN252" s="401"/>
      <c r="AO252" s="400"/>
      <c r="AP252" s="401"/>
      <c r="AQ252" s="400"/>
      <c r="AR252" s="401"/>
      <c r="AS252" s="400"/>
      <c r="AT252" s="401"/>
      <c r="AU252" s="400"/>
      <c r="AV252" s="401"/>
      <c r="AW252" s="400"/>
      <c r="AX252" s="401"/>
      <c r="AY252" s="400"/>
      <c r="AZ252" s="401"/>
      <c r="BA252" s="400"/>
      <c r="BB252" s="401"/>
      <c r="BC252" s="400"/>
      <c r="BD252" s="401"/>
      <c r="BE252" s="400"/>
      <c r="BF252" s="401"/>
      <c r="BG252" s="400"/>
      <c r="BH252" s="401"/>
      <c r="BI252" s="400"/>
      <c r="BJ252" s="401"/>
      <c r="BK252" s="400"/>
      <c r="BL252" s="401"/>
      <c r="BM252" s="400"/>
      <c r="BN252" s="401"/>
      <c r="BO252" s="400"/>
      <c r="BP252" s="401"/>
      <c r="BQ252" s="400"/>
      <c r="BR252" s="401"/>
      <c r="BS252" s="400"/>
      <c r="BT252" s="401"/>
      <c r="BU252" s="400"/>
      <c r="BV252" s="401"/>
      <c r="BW252" s="400"/>
      <c r="BX252" s="401"/>
      <c r="BY252" s="400"/>
      <c r="BZ252" s="401"/>
      <c r="CA252" s="400"/>
      <c r="CB252" s="401"/>
      <c r="CC252" s="400"/>
      <c r="CD252" s="401"/>
      <c r="CE252" s="400"/>
      <c r="CF252" s="401"/>
      <c r="CG252" s="400"/>
      <c r="CH252" s="401"/>
      <c r="CI252" s="400"/>
      <c r="CJ252" s="401"/>
      <c r="CK252" s="400"/>
      <c r="CL252" s="401"/>
      <c r="CM252" s="400"/>
      <c r="CN252" s="401"/>
      <c r="CO252" s="400"/>
      <c r="CP252" s="401"/>
      <c r="CQ252" s="400"/>
      <c r="CR252" s="401"/>
      <c r="CS252" s="400"/>
      <c r="CT252" s="401"/>
      <c r="CU252" s="400"/>
      <c r="CV252" s="401"/>
      <c r="CW252" s="400"/>
      <c r="CX252" s="401"/>
      <c r="CY252" s="400"/>
      <c r="CZ252" s="401"/>
      <c r="DA252" s="400"/>
      <c r="DB252" s="401"/>
      <c r="DC252" s="400"/>
      <c r="DD252" s="401"/>
      <c r="DE252" s="400"/>
      <c r="DF252" s="401"/>
      <c r="DG252" s="400"/>
      <c r="DH252" s="401"/>
      <c r="DI252" s="400"/>
      <c r="DJ252" s="401"/>
      <c r="DK252" s="400"/>
      <c r="DL252" s="401"/>
      <c r="DM252" s="400"/>
      <c r="DN252" s="401"/>
      <c r="DO252" s="400"/>
      <c r="DP252" s="401"/>
      <c r="DQ252" s="400"/>
      <c r="DR252" s="401"/>
      <c r="DS252" s="400"/>
      <c r="DT252" s="401"/>
      <c r="DU252" s="400"/>
      <c r="DV252" s="401"/>
      <c r="DW252" s="400"/>
      <c r="DX252" s="401"/>
      <c r="DY252" s="400"/>
      <c r="DZ252" s="401"/>
      <c r="EA252" s="400"/>
      <c r="EB252" s="401"/>
      <c r="EC252" s="400"/>
      <c r="ED252" s="401"/>
      <c r="EE252" s="400"/>
      <c r="EF252" s="401"/>
      <c r="EG252" s="400"/>
      <c r="EH252" s="401"/>
      <c r="EI252" s="400"/>
      <c r="EJ252" s="447"/>
      <c r="EK252" s="511"/>
      <c r="EL252" s="514"/>
      <c r="EM252" s="448"/>
      <c r="EN252" s="344"/>
      <c r="EO252" s="345"/>
      <c r="EP252" s="171">
        <f t="shared" si="241"/>
        <v>0</v>
      </c>
      <c r="EQ252" s="171">
        <f t="shared" si="242"/>
        <v>0</v>
      </c>
      <c r="ER252" s="171">
        <f t="shared" si="243"/>
        <v>0</v>
      </c>
      <c r="ES252" s="171">
        <f t="shared" si="244"/>
        <v>0</v>
      </c>
      <c r="ET252" s="171">
        <f t="shared" si="245"/>
        <v>0</v>
      </c>
      <c r="EU252" s="171">
        <f t="shared" si="246"/>
        <v>0</v>
      </c>
      <c r="EV252" s="172">
        <f t="shared" si="247"/>
        <v>0</v>
      </c>
      <c r="EW252" s="173"/>
      <c r="EX252" s="248">
        <f t="shared" si="294"/>
        <v>0</v>
      </c>
      <c r="EY252" s="174">
        <f>(L252*regular)+(M252*Cadeirantee)</f>
        <v>0</v>
      </c>
      <c r="EZ252" s="249">
        <f>SUMIF(FG252:GJ252,"&gt;0")</f>
        <v>0</v>
      </c>
      <c r="FA252" s="249">
        <f>SUMIF(FG252:GJ252,"&lt;0")+SUMIF(GN252:HP252,"&lt;0")</f>
        <v>0</v>
      </c>
      <c r="FB252" s="174">
        <v>0</v>
      </c>
      <c r="FC252" s="126">
        <f>N252*km*'VALORES TABELA'!$B$13</f>
        <v>0</v>
      </c>
      <c r="FD252" s="250">
        <f t="shared" ref="FD252:FD255" si="295">GL252</f>
        <v>0</v>
      </c>
      <c r="FE252" s="105"/>
      <c r="FF252" s="119"/>
      <c r="FG252" s="119"/>
      <c r="FH252" s="119"/>
      <c r="FI252" s="119"/>
      <c r="FJ252" s="119"/>
      <c r="FK252" s="119"/>
      <c r="FL252" s="119"/>
      <c r="FM252" s="119"/>
      <c r="FN252" s="119"/>
      <c r="FO252" s="119"/>
      <c r="FP252" s="119"/>
      <c r="FQ252" s="119"/>
      <c r="FR252" s="119"/>
      <c r="FS252" s="119"/>
      <c r="FT252" s="119"/>
      <c r="FU252" s="119"/>
      <c r="FV252" s="119"/>
      <c r="FW252" s="119"/>
      <c r="FX252" s="119"/>
      <c r="FY252" s="119"/>
      <c r="FZ252" s="119"/>
      <c r="GA252" s="119"/>
      <c r="GB252" s="119"/>
      <c r="GC252" s="119"/>
      <c r="GD252" s="119"/>
      <c r="GE252" s="119"/>
      <c r="GF252" s="119"/>
      <c r="GG252" s="119"/>
      <c r="GH252" s="119"/>
      <c r="GI252" s="119"/>
      <c r="GJ252" s="119"/>
      <c r="GK252" s="251"/>
      <c r="GL252" s="103">
        <f t="shared" si="248"/>
        <v>0</v>
      </c>
      <c r="GM252" s="124"/>
      <c r="GN252" s="104"/>
      <c r="GO252" s="104"/>
      <c r="GP252" s="104"/>
      <c r="GQ252" s="104"/>
      <c r="GR252" s="104"/>
      <c r="GS252" s="104"/>
      <c r="GT252" s="104"/>
      <c r="GU252" s="104"/>
      <c r="GV252" s="104"/>
      <c r="GW252" s="104"/>
      <c r="GX252" s="104"/>
      <c r="GY252" s="104"/>
      <c r="GZ252" s="104"/>
      <c r="HA252" s="104"/>
      <c r="HB252" s="104"/>
      <c r="HC252" s="104"/>
      <c r="HD252" s="104"/>
      <c r="HE252" s="104"/>
      <c r="HF252" s="104"/>
      <c r="HG252" s="104"/>
      <c r="HH252" s="104"/>
      <c r="HI252" s="104"/>
      <c r="HJ252" s="104"/>
      <c r="HK252" s="104"/>
      <c r="HL252" s="104"/>
      <c r="HM252" s="104"/>
      <c r="HN252" s="104"/>
      <c r="HO252" s="104"/>
      <c r="HP252" s="104"/>
      <c r="HQ252" s="64"/>
      <c r="HR252" s="64"/>
      <c r="HS252" s="64"/>
      <c r="HT252" s="64"/>
      <c r="HU252" s="64"/>
      <c r="HV252" s="64"/>
      <c r="HW252" s="105"/>
      <c r="HX252" s="64"/>
      <c r="HY252" s="280">
        <f t="shared" ref="HY252:HY255" si="296">IF(ISTEXT(EM252), VALUE(EM252), EM252)</f>
        <v>0</v>
      </c>
      <c r="HZ252" s="280">
        <f t="shared" ref="HZ252:HZ255" si="297">IF(ISTEXT(EN252), VALUE(EN252), EN252)</f>
        <v>0</v>
      </c>
      <c r="IA252" s="280">
        <f t="shared" ref="IA252:IA255" si="298">IF(ISTEXT(EO252), VALUE(EO252), EO252)</f>
        <v>0</v>
      </c>
      <c r="IB252" s="64"/>
      <c r="IC252" s="64"/>
    </row>
    <row r="253" spans="1:237" s="106" customFormat="1" ht="22.5" customHeight="1" x14ac:dyDescent="0.25">
      <c r="A253" s="368" t="s">
        <v>3391</v>
      </c>
      <c r="B253" s="369" t="s">
        <v>3392</v>
      </c>
      <c r="C253" s="375" t="s">
        <v>3194</v>
      </c>
      <c r="D253" s="371" t="s">
        <v>3393</v>
      </c>
      <c r="E253" s="371" t="s">
        <v>3394</v>
      </c>
      <c r="F253" s="376" t="s">
        <v>3181</v>
      </c>
      <c r="G253" s="376" t="s">
        <v>3182</v>
      </c>
      <c r="H253" s="373" t="s">
        <v>2859</v>
      </c>
      <c r="I253" s="374" t="s">
        <v>2859</v>
      </c>
      <c r="J253" s="421" t="s">
        <v>3189</v>
      </c>
      <c r="K253" s="422" t="s">
        <v>3186</v>
      </c>
      <c r="L253" s="329">
        <f>CONTINUA!BV253</f>
        <v>0</v>
      </c>
      <c r="M253" s="329">
        <f>CONTINUA!BW253</f>
        <v>0</v>
      </c>
      <c r="N253" s="895"/>
      <c r="O253" s="896" t="s">
        <v>3453</v>
      </c>
      <c r="P253" s="897">
        <v>0</v>
      </c>
      <c r="Q253" s="400"/>
      <c r="R253" s="401"/>
      <c r="S253" s="400"/>
      <c r="T253" s="401"/>
      <c r="U253" s="400"/>
      <c r="V253" s="401"/>
      <c r="W253" s="400"/>
      <c r="X253" s="401"/>
      <c r="Y253" s="400"/>
      <c r="Z253" s="401"/>
      <c r="AA253" s="400"/>
      <c r="AB253" s="401"/>
      <c r="AC253" s="400"/>
      <c r="AD253" s="401"/>
      <c r="AE253" s="400"/>
      <c r="AF253" s="401"/>
      <c r="AG253" s="400"/>
      <c r="AH253" s="401"/>
      <c r="AI253" s="400"/>
      <c r="AJ253" s="401"/>
      <c r="AK253" s="400"/>
      <c r="AL253" s="401"/>
      <c r="AM253" s="400"/>
      <c r="AN253" s="401"/>
      <c r="AO253" s="400"/>
      <c r="AP253" s="401"/>
      <c r="AQ253" s="400"/>
      <c r="AR253" s="401"/>
      <c r="AS253" s="400"/>
      <c r="AT253" s="401"/>
      <c r="AU253" s="400"/>
      <c r="AV253" s="401"/>
      <c r="AW253" s="400"/>
      <c r="AX253" s="401"/>
      <c r="AY253" s="400"/>
      <c r="AZ253" s="401"/>
      <c r="BA253" s="400"/>
      <c r="BB253" s="401"/>
      <c r="BC253" s="400"/>
      <c r="BD253" s="401"/>
      <c r="BE253" s="400"/>
      <c r="BF253" s="401"/>
      <c r="BG253" s="400"/>
      <c r="BH253" s="401"/>
      <c r="BI253" s="400"/>
      <c r="BJ253" s="401"/>
      <c r="BK253" s="400"/>
      <c r="BL253" s="401"/>
      <c r="BM253" s="400"/>
      <c r="BN253" s="401"/>
      <c r="BO253" s="400"/>
      <c r="BP253" s="401"/>
      <c r="BQ253" s="400"/>
      <c r="BR253" s="401"/>
      <c r="BS253" s="400"/>
      <c r="BT253" s="401"/>
      <c r="BU253" s="400"/>
      <c r="BV253" s="401"/>
      <c r="BW253" s="400"/>
      <c r="BX253" s="401"/>
      <c r="BY253" s="400"/>
      <c r="BZ253" s="401"/>
      <c r="CA253" s="400"/>
      <c r="CB253" s="401"/>
      <c r="CC253" s="400"/>
      <c r="CD253" s="401"/>
      <c r="CE253" s="400"/>
      <c r="CF253" s="401"/>
      <c r="CG253" s="400"/>
      <c r="CH253" s="401"/>
      <c r="CI253" s="400"/>
      <c r="CJ253" s="401"/>
      <c r="CK253" s="400"/>
      <c r="CL253" s="401"/>
      <c r="CM253" s="400"/>
      <c r="CN253" s="401"/>
      <c r="CO253" s="400"/>
      <c r="CP253" s="401"/>
      <c r="CQ253" s="400"/>
      <c r="CR253" s="401"/>
      <c r="CS253" s="400"/>
      <c r="CT253" s="401"/>
      <c r="CU253" s="400"/>
      <c r="CV253" s="401"/>
      <c r="CW253" s="400"/>
      <c r="CX253" s="401"/>
      <c r="CY253" s="400"/>
      <c r="CZ253" s="401"/>
      <c r="DA253" s="400"/>
      <c r="DB253" s="401"/>
      <c r="DC253" s="400"/>
      <c r="DD253" s="401"/>
      <c r="DE253" s="400"/>
      <c r="DF253" s="401"/>
      <c r="DG253" s="400"/>
      <c r="DH253" s="401"/>
      <c r="DI253" s="400"/>
      <c r="DJ253" s="401"/>
      <c r="DK253" s="400"/>
      <c r="DL253" s="401"/>
      <c r="DM253" s="400"/>
      <c r="DN253" s="401"/>
      <c r="DO253" s="400"/>
      <c r="DP253" s="401"/>
      <c r="DQ253" s="400"/>
      <c r="DR253" s="401"/>
      <c r="DS253" s="400"/>
      <c r="DT253" s="401"/>
      <c r="DU253" s="400"/>
      <c r="DV253" s="401"/>
      <c r="DW253" s="400"/>
      <c r="DX253" s="401"/>
      <c r="DY253" s="400"/>
      <c r="DZ253" s="401"/>
      <c r="EA253" s="400"/>
      <c r="EB253" s="401"/>
      <c r="EC253" s="400"/>
      <c r="ED253" s="401"/>
      <c r="EE253" s="400"/>
      <c r="EF253" s="401"/>
      <c r="EG253" s="400"/>
      <c r="EH253" s="401"/>
      <c r="EI253" s="400"/>
      <c r="EJ253" s="447"/>
      <c r="EK253" s="511"/>
      <c r="EL253" s="514"/>
      <c r="EM253" s="448"/>
      <c r="EN253" s="344"/>
      <c r="EO253" s="345"/>
      <c r="EP253" s="171">
        <f t="shared" si="241"/>
        <v>0</v>
      </c>
      <c r="EQ253" s="171">
        <f t="shared" si="242"/>
        <v>0</v>
      </c>
      <c r="ER253" s="171">
        <f t="shared" si="243"/>
        <v>0</v>
      </c>
      <c r="ES253" s="171">
        <f t="shared" si="244"/>
        <v>0</v>
      </c>
      <c r="ET253" s="171">
        <f t="shared" si="245"/>
        <v>0</v>
      </c>
      <c r="EU253" s="171">
        <f t="shared" si="246"/>
        <v>0</v>
      </c>
      <c r="EV253" s="172">
        <f t="shared" si="247"/>
        <v>0</v>
      </c>
      <c r="EW253" s="125"/>
      <c r="EX253" s="248">
        <f t="shared" si="294"/>
        <v>0</v>
      </c>
      <c r="EY253" s="174">
        <f>(L253*regular)+(M253*Cadeirantee)</f>
        <v>0</v>
      </c>
      <c r="EZ253" s="249">
        <f>SUMIF(FG253:GJ253,"&gt;0")</f>
        <v>0</v>
      </c>
      <c r="FA253" s="249">
        <f>SUMIF(FG253:GJ253,"&lt;0")+SUMIF(GN253:HP253,"&lt;0")</f>
        <v>0</v>
      </c>
      <c r="FB253" s="174">
        <v>0</v>
      </c>
      <c r="FC253" s="126">
        <f>N253*km*'VALORES TABELA'!$B$13</f>
        <v>0</v>
      </c>
      <c r="FD253" s="250">
        <f t="shared" si="295"/>
        <v>0</v>
      </c>
      <c r="FE253" s="105"/>
      <c r="FF253" s="108"/>
      <c r="FG253" s="108"/>
      <c r="FH253" s="108"/>
      <c r="FI253" s="108"/>
      <c r="FJ253" s="108"/>
      <c r="FK253" s="108"/>
      <c r="FL253" s="108"/>
      <c r="FM253" s="108"/>
      <c r="FN253" s="108"/>
      <c r="FO253" s="108"/>
      <c r="FP253" s="108"/>
      <c r="FQ253" s="108"/>
      <c r="FR253" s="108"/>
      <c r="FS253" s="108"/>
      <c r="FT253" s="108"/>
      <c r="FU253" s="108"/>
      <c r="FV253" s="108"/>
      <c r="FW253" s="108"/>
      <c r="FX253" s="108"/>
      <c r="FY253" s="108"/>
      <c r="FZ253" s="108"/>
      <c r="GA253" s="108"/>
      <c r="GB253" s="108"/>
      <c r="GC253" s="108"/>
      <c r="GD253" s="108"/>
      <c r="GE253" s="108"/>
      <c r="GF253" s="108"/>
      <c r="GG253" s="108"/>
      <c r="GH253" s="108"/>
      <c r="GI253" s="108"/>
      <c r="GJ253" s="108"/>
      <c r="GK253" s="251"/>
      <c r="GL253" s="103">
        <f t="shared" si="248"/>
        <v>0</v>
      </c>
      <c r="GM253" s="124"/>
      <c r="GN253" s="104"/>
      <c r="GO253" s="104"/>
      <c r="GP253" s="104"/>
      <c r="GQ253" s="104"/>
      <c r="GR253" s="104"/>
      <c r="GS253" s="104"/>
      <c r="GT253" s="104"/>
      <c r="GU253" s="104"/>
      <c r="GV253" s="104"/>
      <c r="GW253" s="104"/>
      <c r="GX253" s="104"/>
      <c r="GY253" s="104"/>
      <c r="GZ253" s="104"/>
      <c r="HA253" s="104"/>
      <c r="HB253" s="104"/>
      <c r="HC253" s="104"/>
      <c r="HD253" s="104"/>
      <c r="HE253" s="104"/>
      <c r="HF253" s="104"/>
      <c r="HG253" s="104"/>
      <c r="HH253" s="104"/>
      <c r="HI253" s="104"/>
      <c r="HJ253" s="104"/>
      <c r="HK253" s="104"/>
      <c r="HL253" s="104"/>
      <c r="HM253" s="104"/>
      <c r="HN253" s="104"/>
      <c r="HO253" s="104"/>
      <c r="HP253" s="104"/>
      <c r="HQ253" s="64"/>
      <c r="HR253" s="64"/>
      <c r="HS253" s="64"/>
      <c r="HT253" s="64"/>
      <c r="HU253" s="64"/>
      <c r="HV253" s="64"/>
      <c r="HW253" s="105"/>
      <c r="HX253" s="64"/>
      <c r="HY253" s="280">
        <f t="shared" si="296"/>
        <v>0</v>
      </c>
      <c r="HZ253" s="280">
        <f t="shared" si="297"/>
        <v>0</v>
      </c>
      <c r="IA253" s="280">
        <f t="shared" si="298"/>
        <v>0</v>
      </c>
      <c r="IB253" s="64"/>
      <c r="IC253" s="64"/>
    </row>
    <row r="254" spans="1:237" s="106" customFormat="1" ht="22.5" customHeight="1" x14ac:dyDescent="0.25">
      <c r="A254" s="368" t="s">
        <v>3391</v>
      </c>
      <c r="B254" s="369" t="s">
        <v>3392</v>
      </c>
      <c r="C254" s="375" t="s">
        <v>3194</v>
      </c>
      <c r="D254" s="371" t="s">
        <v>3393</v>
      </c>
      <c r="E254" s="371" t="s">
        <v>3394</v>
      </c>
      <c r="F254" s="376" t="s">
        <v>3181</v>
      </c>
      <c r="G254" s="376" t="s">
        <v>3182</v>
      </c>
      <c r="H254" s="373" t="s">
        <v>2859</v>
      </c>
      <c r="I254" s="374" t="s">
        <v>2859</v>
      </c>
      <c r="J254" s="421" t="s">
        <v>3189</v>
      </c>
      <c r="K254" s="423" t="s">
        <v>3187</v>
      </c>
      <c r="L254" s="329">
        <f>CONTINUA!BV254</f>
        <v>0</v>
      </c>
      <c r="M254" s="329">
        <f>CONTINUA!BW254</f>
        <v>0</v>
      </c>
      <c r="N254" s="895"/>
      <c r="O254" s="896" t="s">
        <v>3453</v>
      </c>
      <c r="P254" s="897">
        <v>0</v>
      </c>
      <c r="Q254" s="400">
        <v>6</v>
      </c>
      <c r="R254" s="401"/>
      <c r="S254" s="400"/>
      <c r="T254" s="401"/>
      <c r="U254" s="400"/>
      <c r="V254" s="401"/>
      <c r="W254" s="400"/>
      <c r="X254" s="401"/>
      <c r="Y254" s="400"/>
      <c r="Z254" s="401"/>
      <c r="AA254" s="400"/>
      <c r="AB254" s="401"/>
      <c r="AC254" s="400"/>
      <c r="AD254" s="401"/>
      <c r="AE254" s="400"/>
      <c r="AF254" s="401"/>
      <c r="AG254" s="400"/>
      <c r="AH254" s="401"/>
      <c r="AI254" s="400"/>
      <c r="AJ254" s="401"/>
      <c r="AK254" s="400"/>
      <c r="AL254" s="401"/>
      <c r="AM254" s="400"/>
      <c r="AN254" s="401"/>
      <c r="AO254" s="400"/>
      <c r="AP254" s="401"/>
      <c r="AQ254" s="400"/>
      <c r="AR254" s="401"/>
      <c r="AS254" s="400"/>
      <c r="AT254" s="401"/>
      <c r="AU254" s="400"/>
      <c r="AV254" s="401"/>
      <c r="AW254" s="400"/>
      <c r="AX254" s="401"/>
      <c r="AY254" s="400"/>
      <c r="AZ254" s="401"/>
      <c r="BA254" s="400"/>
      <c r="BB254" s="401"/>
      <c r="BC254" s="400"/>
      <c r="BD254" s="401"/>
      <c r="BE254" s="400"/>
      <c r="BF254" s="401"/>
      <c r="BG254" s="400"/>
      <c r="BH254" s="401"/>
      <c r="BI254" s="400"/>
      <c r="BJ254" s="401"/>
      <c r="BK254" s="400"/>
      <c r="BL254" s="401"/>
      <c r="BM254" s="400"/>
      <c r="BN254" s="401"/>
      <c r="BO254" s="400"/>
      <c r="BP254" s="401"/>
      <c r="BQ254" s="400"/>
      <c r="BR254" s="401"/>
      <c r="BS254" s="400"/>
      <c r="BT254" s="401"/>
      <c r="BU254" s="400"/>
      <c r="BV254" s="401"/>
      <c r="BW254" s="400"/>
      <c r="BX254" s="401"/>
      <c r="BY254" s="400"/>
      <c r="BZ254" s="401"/>
      <c r="CA254" s="400"/>
      <c r="CB254" s="401"/>
      <c r="CC254" s="400"/>
      <c r="CD254" s="401"/>
      <c r="CE254" s="400"/>
      <c r="CF254" s="401"/>
      <c r="CG254" s="400"/>
      <c r="CH254" s="401"/>
      <c r="CI254" s="400"/>
      <c r="CJ254" s="401"/>
      <c r="CK254" s="400"/>
      <c r="CL254" s="401"/>
      <c r="CM254" s="400"/>
      <c r="CN254" s="401"/>
      <c r="CO254" s="400"/>
      <c r="CP254" s="401"/>
      <c r="CQ254" s="400"/>
      <c r="CR254" s="401"/>
      <c r="CS254" s="400"/>
      <c r="CT254" s="401"/>
      <c r="CU254" s="400"/>
      <c r="CV254" s="401"/>
      <c r="CW254" s="400"/>
      <c r="CX254" s="401"/>
      <c r="CY254" s="400"/>
      <c r="CZ254" s="401"/>
      <c r="DA254" s="400"/>
      <c r="DB254" s="401"/>
      <c r="DC254" s="400"/>
      <c r="DD254" s="401"/>
      <c r="DE254" s="400"/>
      <c r="DF254" s="401"/>
      <c r="DG254" s="400"/>
      <c r="DH254" s="401"/>
      <c r="DI254" s="400"/>
      <c r="DJ254" s="401"/>
      <c r="DK254" s="400"/>
      <c r="DL254" s="401"/>
      <c r="DM254" s="400"/>
      <c r="DN254" s="401"/>
      <c r="DO254" s="400"/>
      <c r="DP254" s="401"/>
      <c r="DQ254" s="400"/>
      <c r="DR254" s="401"/>
      <c r="DS254" s="400"/>
      <c r="DT254" s="401"/>
      <c r="DU254" s="400"/>
      <c r="DV254" s="401"/>
      <c r="DW254" s="400"/>
      <c r="DX254" s="401"/>
      <c r="DY254" s="400"/>
      <c r="DZ254" s="401"/>
      <c r="EA254" s="400"/>
      <c r="EB254" s="401"/>
      <c r="EC254" s="400"/>
      <c r="ED254" s="401"/>
      <c r="EE254" s="400"/>
      <c r="EF254" s="401"/>
      <c r="EG254" s="400"/>
      <c r="EH254" s="401"/>
      <c r="EI254" s="400"/>
      <c r="EJ254" s="447"/>
      <c r="EK254" s="511"/>
      <c r="EL254" s="514"/>
      <c r="EM254" s="448"/>
      <c r="EN254" s="344"/>
      <c r="EO254" s="345"/>
      <c r="EP254" s="171">
        <f t="shared" si="241"/>
        <v>6</v>
      </c>
      <c r="EQ254" s="171">
        <f t="shared" si="242"/>
        <v>0</v>
      </c>
      <c r="ER254" s="171">
        <f t="shared" si="243"/>
        <v>0</v>
      </c>
      <c r="ES254" s="171">
        <f t="shared" si="244"/>
        <v>0</v>
      </c>
      <c r="ET254" s="171">
        <f t="shared" si="245"/>
        <v>0</v>
      </c>
      <c r="EU254" s="171">
        <f t="shared" si="246"/>
        <v>0</v>
      </c>
      <c r="EV254" s="172">
        <f t="shared" si="247"/>
        <v>6</v>
      </c>
      <c r="EW254" s="127"/>
      <c r="EX254" s="248">
        <f t="shared" si="294"/>
        <v>0</v>
      </c>
      <c r="EY254" s="174">
        <f>(L254*regular)+(M254*Cadeirantee)</f>
        <v>0</v>
      </c>
      <c r="EZ254" s="249">
        <f>SUMIF(FG254:GJ254,"&gt;0")</f>
        <v>0</v>
      </c>
      <c r="FA254" s="249">
        <f>SUMIF(FG254:GJ254,"&lt;0")+SUMIF(GN254:HP254,"&lt;0")</f>
        <v>0</v>
      </c>
      <c r="FB254" s="174">
        <v>0</v>
      </c>
      <c r="FC254" s="126">
        <f>N254*km*'VALORES TABELA'!$B$13</f>
        <v>0</v>
      </c>
      <c r="FD254" s="250">
        <f t="shared" si="295"/>
        <v>0</v>
      </c>
      <c r="FE254" s="105"/>
      <c r="FF254" s="118"/>
      <c r="FG254" s="118"/>
      <c r="FH254" s="118"/>
      <c r="FI254" s="118"/>
      <c r="FJ254" s="118"/>
      <c r="FK254" s="118"/>
      <c r="FL254" s="118"/>
      <c r="FM254" s="118"/>
      <c r="FN254" s="118"/>
      <c r="FO254" s="118"/>
      <c r="FP254" s="118"/>
      <c r="FQ254" s="118"/>
      <c r="FR254" s="118"/>
      <c r="FS254" s="118"/>
      <c r="FT254" s="118"/>
      <c r="FU254" s="118"/>
      <c r="FV254" s="118"/>
      <c r="FW254" s="118"/>
      <c r="FX254" s="118"/>
      <c r="FY254" s="118"/>
      <c r="FZ254" s="118"/>
      <c r="GA254" s="118"/>
      <c r="GB254" s="118"/>
      <c r="GC254" s="118"/>
      <c r="GD254" s="118"/>
      <c r="GE254" s="118"/>
      <c r="GF254" s="118"/>
      <c r="GG254" s="118"/>
      <c r="GH254" s="118"/>
      <c r="GI254" s="118"/>
      <c r="GJ254" s="118"/>
      <c r="GK254" s="252"/>
      <c r="GL254" s="103">
        <f t="shared" si="248"/>
        <v>0</v>
      </c>
      <c r="GM254" s="124"/>
      <c r="GN254" s="104"/>
      <c r="GO254" s="104"/>
      <c r="GP254" s="104"/>
      <c r="GQ254" s="104"/>
      <c r="GR254" s="104"/>
      <c r="GS254" s="104"/>
      <c r="GT254" s="104"/>
      <c r="GU254" s="104"/>
      <c r="GV254" s="104"/>
      <c r="GW254" s="104"/>
      <c r="GX254" s="104"/>
      <c r="GY254" s="104"/>
      <c r="GZ254" s="104"/>
      <c r="HA254" s="104"/>
      <c r="HB254" s="104"/>
      <c r="HC254" s="104"/>
      <c r="HD254" s="104"/>
      <c r="HE254" s="104"/>
      <c r="HF254" s="104"/>
      <c r="HG254" s="104"/>
      <c r="HH254" s="104"/>
      <c r="HI254" s="104"/>
      <c r="HJ254" s="104"/>
      <c r="HK254" s="104"/>
      <c r="HL254" s="104"/>
      <c r="HM254" s="104"/>
      <c r="HN254" s="104"/>
      <c r="HO254" s="104"/>
      <c r="HP254" s="104"/>
      <c r="HQ254" s="64"/>
      <c r="HR254" s="65"/>
      <c r="HS254" s="65"/>
      <c r="HT254" s="65"/>
      <c r="HU254" s="65"/>
      <c r="HV254" s="65"/>
      <c r="HW254" s="105"/>
      <c r="HX254" s="65"/>
      <c r="HY254" s="280">
        <f t="shared" si="296"/>
        <v>0</v>
      </c>
      <c r="HZ254" s="280">
        <f t="shared" si="297"/>
        <v>0</v>
      </c>
      <c r="IA254" s="280">
        <f t="shared" si="298"/>
        <v>0</v>
      </c>
      <c r="IB254" s="65"/>
      <c r="IC254" s="65"/>
    </row>
    <row r="255" spans="1:237" s="106" customFormat="1" ht="22.5" customHeight="1" thickBot="1" x14ac:dyDescent="0.3">
      <c r="A255" s="377" t="s">
        <v>3391</v>
      </c>
      <c r="B255" s="378" t="s">
        <v>3392</v>
      </c>
      <c r="C255" s="379" t="s">
        <v>3194</v>
      </c>
      <c r="D255" s="380" t="s">
        <v>3393</v>
      </c>
      <c r="E255" s="380" t="s">
        <v>3394</v>
      </c>
      <c r="F255" s="381" t="s">
        <v>3181</v>
      </c>
      <c r="G255" s="381" t="s">
        <v>3182</v>
      </c>
      <c r="H255" s="382" t="s">
        <v>2859</v>
      </c>
      <c r="I255" s="383" t="s">
        <v>2859</v>
      </c>
      <c r="J255" s="421" t="s">
        <v>3189</v>
      </c>
      <c r="K255" s="424" t="s">
        <v>60</v>
      </c>
      <c r="L255" s="329">
        <f>CONTINUA!BV255</f>
        <v>0</v>
      </c>
      <c r="M255" s="329">
        <f>CONTINUA!BW255</f>
        <v>0</v>
      </c>
      <c r="N255" s="895"/>
      <c r="O255" s="896" t="s">
        <v>3453</v>
      </c>
      <c r="P255" s="897">
        <v>0</v>
      </c>
      <c r="Q255" s="400"/>
      <c r="R255" s="401"/>
      <c r="S255" s="400"/>
      <c r="T255" s="401"/>
      <c r="U255" s="400"/>
      <c r="V255" s="401"/>
      <c r="W255" s="400"/>
      <c r="X255" s="401"/>
      <c r="Y255" s="400"/>
      <c r="Z255" s="401"/>
      <c r="AA255" s="400"/>
      <c r="AB255" s="401"/>
      <c r="AC255" s="400"/>
      <c r="AD255" s="401"/>
      <c r="AE255" s="400"/>
      <c r="AF255" s="401"/>
      <c r="AG255" s="400"/>
      <c r="AH255" s="401"/>
      <c r="AI255" s="400"/>
      <c r="AJ255" s="401"/>
      <c r="AK255" s="400"/>
      <c r="AL255" s="401"/>
      <c r="AM255" s="400"/>
      <c r="AN255" s="401"/>
      <c r="AO255" s="400"/>
      <c r="AP255" s="401"/>
      <c r="AQ255" s="400"/>
      <c r="AR255" s="401"/>
      <c r="AS255" s="400"/>
      <c r="AT255" s="401"/>
      <c r="AU255" s="400"/>
      <c r="AV255" s="401"/>
      <c r="AW255" s="400"/>
      <c r="AX255" s="401"/>
      <c r="AY255" s="400"/>
      <c r="AZ255" s="401"/>
      <c r="BA255" s="400"/>
      <c r="BB255" s="401"/>
      <c r="BC255" s="400"/>
      <c r="BD255" s="401"/>
      <c r="BE255" s="400"/>
      <c r="BF255" s="401"/>
      <c r="BG255" s="400"/>
      <c r="BH255" s="401"/>
      <c r="BI255" s="400"/>
      <c r="BJ255" s="401"/>
      <c r="BK255" s="400"/>
      <c r="BL255" s="401"/>
      <c r="BM255" s="400"/>
      <c r="BN255" s="401"/>
      <c r="BO255" s="400"/>
      <c r="BP255" s="401"/>
      <c r="BQ255" s="400"/>
      <c r="BR255" s="401"/>
      <c r="BS255" s="400"/>
      <c r="BT255" s="401"/>
      <c r="BU255" s="400"/>
      <c r="BV255" s="401"/>
      <c r="BW255" s="400"/>
      <c r="BX255" s="401"/>
      <c r="BY255" s="400"/>
      <c r="BZ255" s="401"/>
      <c r="CA255" s="400"/>
      <c r="CB255" s="401"/>
      <c r="CC255" s="400"/>
      <c r="CD255" s="401"/>
      <c r="CE255" s="400"/>
      <c r="CF255" s="401"/>
      <c r="CG255" s="400"/>
      <c r="CH255" s="401"/>
      <c r="CI255" s="400"/>
      <c r="CJ255" s="401"/>
      <c r="CK255" s="400"/>
      <c r="CL255" s="401"/>
      <c r="CM255" s="400"/>
      <c r="CN255" s="401"/>
      <c r="CO255" s="400"/>
      <c r="CP255" s="401"/>
      <c r="CQ255" s="400"/>
      <c r="CR255" s="401"/>
      <c r="CS255" s="400"/>
      <c r="CT255" s="401"/>
      <c r="CU255" s="400"/>
      <c r="CV255" s="401"/>
      <c r="CW255" s="400"/>
      <c r="CX255" s="401"/>
      <c r="CY255" s="400"/>
      <c r="CZ255" s="401"/>
      <c r="DA255" s="400"/>
      <c r="DB255" s="401"/>
      <c r="DC255" s="400"/>
      <c r="DD255" s="401"/>
      <c r="DE255" s="400"/>
      <c r="DF255" s="401"/>
      <c r="DG255" s="400"/>
      <c r="DH255" s="401"/>
      <c r="DI255" s="400"/>
      <c r="DJ255" s="401"/>
      <c r="DK255" s="400"/>
      <c r="DL255" s="401"/>
      <c r="DM255" s="400"/>
      <c r="DN255" s="401"/>
      <c r="DO255" s="400"/>
      <c r="DP255" s="401"/>
      <c r="DQ255" s="400"/>
      <c r="DR255" s="401"/>
      <c r="DS255" s="400"/>
      <c r="DT255" s="401"/>
      <c r="DU255" s="400"/>
      <c r="DV255" s="401"/>
      <c r="DW255" s="400"/>
      <c r="DX255" s="401"/>
      <c r="DY255" s="400"/>
      <c r="DZ255" s="401"/>
      <c r="EA255" s="400"/>
      <c r="EB255" s="401"/>
      <c r="EC255" s="400"/>
      <c r="ED255" s="401"/>
      <c r="EE255" s="400"/>
      <c r="EF255" s="401"/>
      <c r="EG255" s="400"/>
      <c r="EH255" s="401"/>
      <c r="EI255" s="400"/>
      <c r="EJ255" s="447"/>
      <c r="EK255" s="512"/>
      <c r="EL255" s="515"/>
      <c r="EM255" s="450"/>
      <c r="EN255" s="348"/>
      <c r="EO255" s="348"/>
      <c r="EP255" s="179">
        <f t="shared" si="241"/>
        <v>0</v>
      </c>
      <c r="EQ255" s="179">
        <f t="shared" si="242"/>
        <v>0</v>
      </c>
      <c r="ER255" s="179">
        <f t="shared" si="243"/>
        <v>0</v>
      </c>
      <c r="ES255" s="179">
        <f t="shared" si="244"/>
        <v>0</v>
      </c>
      <c r="ET255" s="179">
        <f t="shared" si="245"/>
        <v>0</v>
      </c>
      <c r="EU255" s="179">
        <f t="shared" si="246"/>
        <v>0</v>
      </c>
      <c r="EV255" s="172">
        <f t="shared" si="247"/>
        <v>0</v>
      </c>
      <c r="EW255" s="253"/>
      <c r="EX255" s="254">
        <v>0</v>
      </c>
      <c r="EY255" s="180">
        <v>0</v>
      </c>
      <c r="EZ255" s="255">
        <v>0</v>
      </c>
      <c r="FA255" s="255">
        <v>0</v>
      </c>
      <c r="FB255" s="180">
        <f>SUM(FF255:GI255)/2</f>
        <v>0</v>
      </c>
      <c r="FC255" s="256">
        <f>N255*km*'VALORES TABELA'!$B$13</f>
        <v>0</v>
      </c>
      <c r="FD255" s="250">
        <f t="shared" si="295"/>
        <v>0</v>
      </c>
      <c r="FE255" s="257"/>
      <c r="FF255" s="181">
        <f>((Q255+S255)*Percapita)+((R255+T255)*Cadeirante)</f>
        <v>0</v>
      </c>
      <c r="FG255" s="181">
        <f>((U255+W255)*Percapita/30*FG$4)+((V255+X255)*Cadeirante/30*FG$4)</f>
        <v>0</v>
      </c>
      <c r="FH255" s="181">
        <f>((Y255+AA255)*Percapita/30*FH$4)+((Z255+AB255)*Cadeirante/30*FH$4)</f>
        <v>0</v>
      </c>
      <c r="FI255" s="181">
        <f>((AC255+AE255)*Percapita/30*FI$4)+((AD255+AF255)*Cadeirante/30*FI$4)</f>
        <v>0</v>
      </c>
      <c r="FJ255" s="181">
        <f>((AG255+AI255)*Percapita/30*FJ$4)+((AH255+AJ255)*Cadeirante/30*FJ$4)</f>
        <v>0</v>
      </c>
      <c r="FK255" s="181">
        <f>((AK255+AM255)*Percapita/30*FK$4)+((AL255+AN255)*Cadeirante/30*FK$4)</f>
        <v>0</v>
      </c>
      <c r="FL255" s="181">
        <f>((AO255+AQ255)*Percapita/30*FL$4)+((AP255+AR255)*Cadeirante/30*FL$4)</f>
        <v>0</v>
      </c>
      <c r="FM255" s="181">
        <f>((AS255+AU255)*Percapita/30*FM$4)+((AT255+AV255)*Cadeirante/30*FM$4)</f>
        <v>0</v>
      </c>
      <c r="FN255" s="181">
        <f>((AW255+AY255)*Percapita/30*FN$4)+((AX255+AZ255)*Cadeirante/30*FN$4)</f>
        <v>0</v>
      </c>
      <c r="FO255" s="181">
        <f>((BA255+BC255)*Percapita/30*FO$4)+((BB255+BD255)*Cadeirante/30*FO$4)</f>
        <v>0</v>
      </c>
      <c r="FP255" s="181">
        <f>((BE255+BG255)*Percapita/30*FP$4)+((BF255+BH255)*Cadeirante/30*FP$4)</f>
        <v>0</v>
      </c>
      <c r="FQ255" s="181">
        <f>((BI255+BK255)*Percapita/30*FQ$4)+((BJ255+BL255)*Cadeirante/30*FQ$4)</f>
        <v>0</v>
      </c>
      <c r="FR255" s="181">
        <f>((BM255+BO255)*Percapita/30*FR$4)+((BN255+BP255)*Cadeirante/30*FR$4)</f>
        <v>0</v>
      </c>
      <c r="FS255" s="181">
        <f>((BQ255+BS255)*Percapita/30*FS$4)+((BR255+BT255)*Cadeirante/30*FS$4)</f>
        <v>0</v>
      </c>
      <c r="FT255" s="181">
        <f>((BU255+BW255)*Percapita/30*FT$4)+((BV255+BX255)*Cadeirante/30*FT$4)</f>
        <v>0</v>
      </c>
      <c r="FU255" s="181">
        <f>((BY255+CA255)*Percapita/30*FU$4)+((BZ255+CB255)*Cadeirante/30*FU$4)</f>
        <v>0</v>
      </c>
      <c r="FV255" s="181">
        <f>((CC255+CE255)*Percapita/30*FV$4)+((CD255+CF255)*Cadeirante/30*FV$4)</f>
        <v>0</v>
      </c>
      <c r="FW255" s="181">
        <f>((CG255+CI255)*Percapita/30*FW$4)+((CI255+CK255)*Cadeirante/30*FW$4)</f>
        <v>0</v>
      </c>
      <c r="FX255" s="181">
        <f>((CK255+CM255)*Percapita/30*FX$4)+((CL255+CN255)*Cadeirante/30*FX$4)</f>
        <v>0</v>
      </c>
      <c r="FY255" s="181">
        <f>((CO255+CQ255)*Percapita/30*FY$4)+((CP255+CR255)*Cadeirante/30*FY$4)</f>
        <v>0</v>
      </c>
      <c r="FZ255" s="181">
        <f>((CS255+CU255)*Percapita/30*FZ$4)+((CT255+CV255)*Cadeirante/30*FZ$4)</f>
        <v>0</v>
      </c>
      <c r="GA255" s="181">
        <f>((CW255+CY255)*Percapita/30*GA$4)+((CX255+CZ255)*Cadeirante/30*GA$4)</f>
        <v>0</v>
      </c>
      <c r="GB255" s="181">
        <f>((DA255+DC255)*Percapita/30*GB$4)+((DB255+DD255)*Cadeirante/30*GB$4)</f>
        <v>0</v>
      </c>
      <c r="GC255" s="181">
        <f>((DE255+DG255)*Percapita/30*GC$4)+((DF255+DH255)*Cadeirante/30*GC$4)</f>
        <v>0</v>
      </c>
      <c r="GD255" s="181">
        <f>((DI255+DK255)*Percapita/30*GD$4)+((DJ255+DL255)*Cadeirante/30*GD$4)</f>
        <v>0</v>
      </c>
      <c r="GE255" s="181">
        <f>((DM255+DO255)*Percapita/30*GE$4)+((DN255+DP255)*Cadeirante/30*GE$4)</f>
        <v>0</v>
      </c>
      <c r="GF255" s="181">
        <f>((DQ255+DS255)*Percapita/30*GF$4)+((DR255+DT255)*Cadeirante/30*GF$4)</f>
        <v>0</v>
      </c>
      <c r="GG255" s="181">
        <f>((DU255+DW255)*Percapita/30*GG$4)+((DV255+DX255)*Cadeirante/30*GG$4)</f>
        <v>0</v>
      </c>
      <c r="GH255" s="181">
        <f>((DY255+EA255)*Percapita/30*GH$4)+((DZ255+EB255)*Cadeirante/30*GH$4)</f>
        <v>0</v>
      </c>
      <c r="GI255" s="181">
        <f>((EC255+EE255)*Percapita/30*GI$4)+((ED255+EF255)*Cadeirante/30*GI$4)</f>
        <v>0</v>
      </c>
      <c r="GJ255" s="181">
        <f>((EG255+EI255)*Percapita)+((EH255+EJ255)*Cadeirante)</f>
        <v>0</v>
      </c>
      <c r="GK255" s="258"/>
      <c r="GL255" s="103">
        <f t="shared" si="248"/>
        <v>0</v>
      </c>
      <c r="GM255" s="124"/>
      <c r="GN255" s="182"/>
      <c r="GO255" s="182"/>
      <c r="GP255" s="182"/>
      <c r="GQ255" s="182"/>
      <c r="GR255" s="182"/>
      <c r="GS255" s="182"/>
      <c r="GT255" s="182"/>
      <c r="GU255" s="182"/>
      <c r="GV255" s="182"/>
      <c r="GW255" s="182"/>
      <c r="GX255" s="182"/>
      <c r="GY255" s="182"/>
      <c r="GZ255" s="182"/>
      <c r="HA255" s="182"/>
      <c r="HB255" s="182"/>
      <c r="HC255" s="182"/>
      <c r="HD255" s="182"/>
      <c r="HE255" s="182"/>
      <c r="HF255" s="182"/>
      <c r="HG255" s="182"/>
      <c r="HH255" s="182"/>
      <c r="HI255" s="182"/>
      <c r="HJ255" s="182"/>
      <c r="HK255" s="182"/>
      <c r="HL255" s="182"/>
      <c r="HM255" s="182"/>
      <c r="HN255" s="182"/>
      <c r="HO255" s="182"/>
      <c r="HP255" s="259"/>
      <c r="HQ255" s="64"/>
      <c r="HW255" s="257"/>
      <c r="HY255" s="280">
        <f t="shared" si="296"/>
        <v>0</v>
      </c>
      <c r="HZ255" s="280">
        <f t="shared" si="297"/>
        <v>0</v>
      </c>
      <c r="IA255" s="280">
        <f t="shared" si="298"/>
        <v>0</v>
      </c>
    </row>
    <row r="256" spans="1:237" s="106" customFormat="1" ht="22.5" customHeight="1" x14ac:dyDescent="0.25">
      <c r="A256" t="s">
        <v>3395</v>
      </c>
      <c r="B256" s="522" t="s">
        <v>3396</v>
      </c>
      <c r="C256" s="523">
        <v>3</v>
      </c>
      <c r="D256" s="524" t="s">
        <v>3397</v>
      </c>
      <c r="E256" s="524" t="s">
        <v>3398</v>
      </c>
      <c r="F256" s="525" t="s">
        <v>3181</v>
      </c>
      <c r="G256" s="525" t="s">
        <v>3182</v>
      </c>
      <c r="H256" s="350" t="s">
        <v>2860</v>
      </c>
      <c r="I256" s="351" t="s">
        <v>2860</v>
      </c>
      <c r="J256" s="409" t="s">
        <v>3189</v>
      </c>
      <c r="K256" s="410" t="s">
        <v>3184</v>
      </c>
      <c r="L256" s="329">
        <f>CONTINUA!BV256</f>
        <v>0</v>
      </c>
      <c r="M256" s="329">
        <f>CONTINUA!BW256</f>
        <v>0</v>
      </c>
      <c r="N256" s="895"/>
      <c r="O256" s="896" t="s">
        <v>3454</v>
      </c>
      <c r="P256" s="897">
        <v>0</v>
      </c>
      <c r="Q256" s="400"/>
      <c r="R256" s="401"/>
      <c r="S256" s="400"/>
      <c r="T256" s="401"/>
      <c r="U256" s="400"/>
      <c r="V256" s="401"/>
      <c r="W256" s="400"/>
      <c r="X256" s="401"/>
      <c r="Y256" s="400"/>
      <c r="Z256" s="401"/>
      <c r="AA256" s="400"/>
      <c r="AB256" s="401"/>
      <c r="AC256" s="400"/>
      <c r="AD256" s="401"/>
      <c r="AE256" s="400"/>
      <c r="AF256" s="401"/>
      <c r="AG256" s="400"/>
      <c r="AH256" s="401"/>
      <c r="AI256" s="400"/>
      <c r="AJ256" s="401"/>
      <c r="AK256" s="400"/>
      <c r="AL256" s="401"/>
      <c r="AM256" s="400"/>
      <c r="AN256" s="401"/>
      <c r="AO256" s="400"/>
      <c r="AP256" s="401"/>
      <c r="AQ256" s="400"/>
      <c r="AR256" s="401"/>
      <c r="AS256" s="400"/>
      <c r="AT256" s="401"/>
      <c r="AU256" s="400"/>
      <c r="AV256" s="401"/>
      <c r="AW256" s="400"/>
      <c r="AX256" s="401"/>
      <c r="AY256" s="400"/>
      <c r="AZ256" s="401"/>
      <c r="BA256" s="400"/>
      <c r="BB256" s="401"/>
      <c r="BC256" s="400"/>
      <c r="BD256" s="401"/>
      <c r="BE256" s="400"/>
      <c r="BF256" s="401"/>
      <c r="BG256" s="400"/>
      <c r="BH256" s="401"/>
      <c r="BI256" s="400"/>
      <c r="BJ256" s="401"/>
      <c r="BK256" s="400"/>
      <c r="BL256" s="401"/>
      <c r="BM256" s="400"/>
      <c r="BN256" s="401"/>
      <c r="BO256" s="400"/>
      <c r="BP256" s="401"/>
      <c r="BQ256" s="400"/>
      <c r="BR256" s="401"/>
      <c r="BS256" s="400"/>
      <c r="BT256" s="401"/>
      <c r="BU256" s="400"/>
      <c r="BV256" s="401"/>
      <c r="BW256" s="400"/>
      <c r="BX256" s="401"/>
      <c r="BY256" s="400"/>
      <c r="BZ256" s="401"/>
      <c r="CA256" s="400"/>
      <c r="CB256" s="401"/>
      <c r="CC256" s="400"/>
      <c r="CD256" s="401"/>
      <c r="CE256" s="400"/>
      <c r="CF256" s="401"/>
      <c r="CG256" s="400"/>
      <c r="CH256" s="401"/>
      <c r="CI256" s="400"/>
      <c r="CJ256" s="401"/>
      <c r="CK256" s="400"/>
      <c r="CL256" s="401"/>
      <c r="CM256" s="400"/>
      <c r="CN256" s="401"/>
      <c r="CO256" s="400"/>
      <c r="CP256" s="401"/>
      <c r="CQ256" s="400"/>
      <c r="CR256" s="401"/>
      <c r="CS256" s="400"/>
      <c r="CT256" s="401"/>
      <c r="CU256" s="400"/>
      <c r="CV256" s="401"/>
      <c r="CW256" s="400"/>
      <c r="CX256" s="401"/>
      <c r="CY256" s="400"/>
      <c r="CZ256" s="401"/>
      <c r="DA256" s="400"/>
      <c r="DB256" s="401"/>
      <c r="DC256" s="400"/>
      <c r="DD256" s="401"/>
      <c r="DE256" s="400"/>
      <c r="DF256" s="401"/>
      <c r="DG256" s="400"/>
      <c r="DH256" s="401"/>
      <c r="DI256" s="400"/>
      <c r="DJ256" s="401"/>
      <c r="DK256" s="400"/>
      <c r="DL256" s="401"/>
      <c r="DM256" s="400"/>
      <c r="DN256" s="401"/>
      <c r="DO256" s="400"/>
      <c r="DP256" s="401"/>
      <c r="DQ256" s="400"/>
      <c r="DR256" s="401"/>
      <c r="DS256" s="400"/>
      <c r="DT256" s="401"/>
      <c r="DU256" s="400"/>
      <c r="DV256" s="401"/>
      <c r="DW256" s="400"/>
      <c r="DX256" s="401"/>
      <c r="DY256" s="400"/>
      <c r="DZ256" s="401"/>
      <c r="EA256" s="400"/>
      <c r="EB256" s="401"/>
      <c r="EC256" s="400"/>
      <c r="ED256" s="401"/>
      <c r="EE256" s="400"/>
      <c r="EF256" s="401"/>
      <c r="EG256" s="400"/>
      <c r="EH256" s="401"/>
      <c r="EI256" s="400"/>
      <c r="EJ256" s="447"/>
      <c r="EK256" s="510"/>
      <c r="EL256" s="513"/>
      <c r="EM256" s="520"/>
      <c r="EN256" s="520"/>
      <c r="EO256" s="520"/>
      <c r="EP256" s="171">
        <f t="shared" si="241"/>
        <v>0</v>
      </c>
      <c r="EQ256" s="171">
        <f t="shared" si="242"/>
        <v>0</v>
      </c>
      <c r="ER256" s="171">
        <f t="shared" si="243"/>
        <v>0</v>
      </c>
      <c r="ES256" s="171">
        <f t="shared" si="244"/>
        <v>0</v>
      </c>
      <c r="ET256" s="171">
        <f t="shared" si="245"/>
        <v>0</v>
      </c>
      <c r="EU256" s="171">
        <f t="shared" si="246"/>
        <v>0</v>
      </c>
      <c r="EV256" s="172">
        <f t="shared" si="247"/>
        <v>0</v>
      </c>
      <c r="EW256" s="367">
        <f>IF(C256=4,IF(MAX(Q256:EJ258)&gt;0,(Especiall/30*(IF(($G256-$F256)=($G$5-$F$5),30,IF(DAY($G256)=31,($G256-$F256),($G256-$F256)+1)))),0),0)</f>
        <v>0</v>
      </c>
      <c r="EX256" s="248">
        <f t="shared" ref="EX256:EX259" si="299">FF256</f>
        <v>0</v>
      </c>
      <c r="EY256" s="174">
        <f>(L256*regular)+(M256*Cadeirantee)</f>
        <v>0</v>
      </c>
      <c r="EZ256" s="249">
        <f>SUMIF(FG256:GJ256,"&gt;0")</f>
        <v>0</v>
      </c>
      <c r="FA256" s="249">
        <f>SUMIF(FG256:GJ256,"&lt;0")+SUMIF(GN256:HP256,"&lt;0")</f>
        <v>0</v>
      </c>
      <c r="FB256" s="174">
        <v>0</v>
      </c>
      <c r="FC256" s="175">
        <f>N256*km*'VALORES TABELA'!$B$13</f>
        <v>0</v>
      </c>
      <c r="FD256" s="250">
        <f>GL256</f>
        <v>0</v>
      </c>
      <c r="FE256" s="176">
        <f>(EW256+EW257+EW258+EW259+EX256+EX257+EX258+EX259+EY256+EY257+EY258+EY259+EY260+EZ256+EZ257+EZ258+EZ259+FA256+FA257+FA258+FA259+FC256+FC257+FC258+FC259+HY256-HZ256-IA256+FD256+FD257+FD258+FD259+FB260)</f>
        <v>0</v>
      </c>
      <c r="FF256" s="177">
        <f>IF(C256=4,SUM(Q256+Q257+Q258+S256+S257+S258)*Percapita/30*FF$4+(R256+R257+R258+T256+T257+T258)*Cadeirante/30*FF$4,IF(C256=3,IF(Q259+S259=10,Fixo/30*FF$4+(Q256+Q257+Q258+S256+S257+S258)*Percapita/30*FF$4+(R259+T259)*Cadeirante/30*FF$4,IF(Q259+S259&lt;=9,(Q259+S259)*Crechee/30*FF$4)+(R259+T259)*Cadeirante/30*FF$4+(Q256+Q257+Q258+S256+S257+S258)*Percapita/30*FF$4)+IF(Q259+S259&gt;=11,Fixo/30*FF$4+(Q259+S259-10)*Crechee/30*FF$4,0),IF(C256=2,IF(R256+R257+R258+R259+T256+T257+T258+T259=1,Cadeirante/30*FF$4,IF(R256+R257+R258+R259+T256+T257+T258+T259=2,Fixo/30*FF$4,IF(R256+R257+R258+R259+T256+T257+T258+T259&gt;2,Fixo/30*FF$4+(R256+R257+R258+R259+T256+T257+T258+T259-2)*Cadeirante/30*FF$4)))+(Q256+Q257+Q258+S256+S257+S258)*Percapita/30*FF$4+(Q259+S259)*Crechee/30*FF$4,IF(C256=1,IF(Q256+Q257+Q258+R256+R257+R258+S256+S257+S258+T256+T257+T258&lt;=15,(Q256+Q257+Q258+S256+S257+S258)*Percapita/30*FF$4,IF(Q256+Q257+Q258+R256+R257+R258+S256+S257+S258+T256+T257+T258&gt;=16,Fixo/30*FF$4+(Q256+Q257+Q258+R256+R257+R258+S256+S257+S258+T256+T257-16)*Percapita/30*FF$4))))))</f>
        <v>0</v>
      </c>
      <c r="FG256" s="177">
        <f>IF(C256=4,SUM(U256+U257+U258+W256+W257+W258)*Percapita/30*FG$4+(V256+V257+V258+X256+X257+X258)*Cadeirante/30*FG$4,IF(C256=3,IF(U259+W259=10,Fixo/30*FG$4+(U256+U257+U258+W256+W257+W258)*Percapita/30*FG$4+(V259+X259)*Cadeirante/30*FG$4,IF(U259+W259&lt;=9,(U259+W259)*Crechee/30*FG$4)+(V259+X259)*Cadeirante/30*FG$4+(U256+U257+U258+W256+W257+W258)*Percapita/30*FG$4)+IF(U259+W259&gt;=11,Fixo/30*FG$4+(U259+W259-10)*Crechee/30*FG$4,0),IF(C256=2,IF(V256+V257+V258+V259+X256+X257+X258+X259=1,Cadeirante/30*FG$4,IF(V256+V257+V258+V259+X256+X257+X258+X259=2,Fixo/30*FG$4,IF(V256+V257+V258+V259+X256+X257+X258+X259&gt;2,Fixo/30*FG$4+(V256+V257+V258+V259+X256+X257+X258+X259-2)*Cadeirante/30*FG$4)))+(U256+U257+U258+W256+W257+W258)*Percapita/30*FG$4+(U259+W259)*Crechee/30*FG$4,IF(C256=1,IF(U256+U257+U258+V256+V257+V258+W256+W257+W258+X256+X257+X258&lt;=15,(U256+U257+U258+W256+W257+W258)*Percapita/30*FG$4,IF(U256+U257+U258+V256+V257+V258+W256+W257+W258+X256+X257+X258&gt;=16,Fixo/30*FG$4+(U256+U257+U258+V256+V257+V258+W256+W257+W258+X256+X257-16)*Percapita/30*FG$4))))))</f>
        <v>0</v>
      </c>
      <c r="FH256" s="177">
        <f>IF(C256=4,SUM(Y256+Y257+Y258+AA256+AA257+AA258)*Percapita/30*FH$4+(Z256+Z257+Z258+AB256+AB257+AB258)*Cadeirante/30*FH$4,IF(C256=3,IF(Y259+AA259=10,Fixo/30*FH$4+(Y256+Y257+Y258+AA256+AA257+AA258)*Percapita/30*FH$4+(Z259+AB259)*Cadeirante/30*FH$4,IF(Y259+AA259&lt;=9,(Y259+AA259)*Crechee/30*FH$4)+(Z259+AB259)*Cadeirante/30*FH$4+(Y256+Y257+Y258+AA256+AA257+AA258)*Percapita/30*FH$4)+IF(Y259+AA259&gt;=11,Fixo/30*FH$4+(Y259+AA259-10)*Crechee/30*FH$4,0),IF(C256=2,IF(Z256+Z257+Z258+Z259+AB256+AB257+AB258+AB259=1,Cadeirante/30*FH$4,IF(Z256+Z257+Z258+Z259+AB256+AB257+AB258+AB259=2,Fixo/30*FH$4,IF(Z256+Z257+Z258+Z259+AB256+AB257+AB258+AB259&gt;2,Fixo/30*FH$4+(Z256+Z257+Z258+Z259+AB256+AB257+AB258+AB259-2)*Cadeirante/30*FH$4)))+(Y256+Y257+Y258+AA256+AA257+AA258)*Percapita/30*FH$4+(Y259+AA259)*Crechee/30*FH$4,IF(C256=1,IF(Y256+Y257+Y258+Z256+Z257+Z258+AA256+AA257+AA258+AB256+AB257+AB258&lt;=15,(Y256+Y257+Y258+AA256+AA257+AA258)*Percapita/30*FH$4,IF(Y256+Y257+Y258+Z256+Z257+Z258+AA256+AA257+AA258+AB256+AB257+AB258&gt;=16,Fixo/30*FH$4+(Y256+Y257+Y258+Z256+Z257+Z258+AA256+AA257+AA258+AB256+AB257-16)*Percapita/30*FH$4))))))</f>
        <v>0</v>
      </c>
      <c r="FI256" s="177">
        <f>IF(C256=4,SUM(AC256+AC257+AC258+AE256+AE257+AE258)*Percapita/30*FI$4+(AD256+AD257+AD258+AF256+AF257+AF258)*Cadeirante/30*FI$4,IF(C256=3,IF(AC259+AE259=10,Fixo/30*FI$4+(AC256+AC257+AC258+AE256+AE257+AE258)*Percapita/30*FI$4+(AD259+AF259)*Cadeirante/30*FI$4,IF(AC259+AE259&lt;=9,(AC259+AE259)*Crechee/30*FI$4)+(AD259+AF259)*Cadeirante/30*FI$4+(AC256+AC257+AC258+AE256+AE257+AE258)*Percapita/30*FI$4)+IF(AC259+AE259&gt;=11,Fixo/30*FI$4+(AC259+AE259-10)*Crechee/30*FI$4,0),IF(C256=2,IF(AD256+AD257+AD258+AD259+AF256+AF257+AF258+AF259=1,Cadeirante/30*FI$4,IF(AD256+AD257+AD258+AD259+AF256+AF257+AF258+AF259=2,Fixo/30*FI$4,IF(AD256+AD257+AD258+AD259+AF256+AF257+AF258+AF259&gt;2,Fixo/30*FI$4+(AD256+AD257+AD258+AD259+AF256+AF257+AF258+AF259-2)*Cadeirante/30*FI$4)))+(AC256+AC257+AC258+AE256+AE257+AE258)*Percapita/30*FI$4+(AC259+AE259)*Crechee/30*FI$4,IF(C256=1,IF(AC256+AC257+AC258+AD256+AD257+AD258+AE256+AE257+AE258+AF256+AF257+AF258&lt;=15,(AC256+AC257+AC258+AE256+AE257+AE258)*Percapita/30*FI$4,IF(AC256+AC257+AC258+AD256+AD257+AD258+AE256+AE257+AE258+AF256+AF257+AF258&gt;=16,Fixo/30*FI$4+(AC256+AC257+AC258+AD256+AD257+AD258+AE256+AE257+AE258+AF256+AF257-16)*Percapita/30*FI$4))))))</f>
        <v>0</v>
      </c>
      <c r="FJ256" s="177">
        <f>IF(C256=4,SUM(AG256+AG257+AG258+AI256+AI257+AI258)*Percapita/30*FJ$4+(AH256+AH257+AH258+AJ256+AJ257+AJ258)*Cadeirante/30*FJ$4,IF(C256=3,IF(AG259+AI259=10,Fixo/30*FJ$4+(AG256+AG257+AG258+AI256+AI257+AI258)*Percapita/30*FJ$4+(AH259+AJ259)*Cadeirante/30*FJ$4,IF(AG259+AI259&lt;=9,(AG259+AI259)*Crechee/30*FJ$4)+(AH259+AJ259)*Cadeirante/30*FJ$4+(AG256+AG257+AG258+AI256+AI257+AI258)*Percapita/30*FJ$4)+IF(AG259+AI259&gt;=11,Fixo/30*FJ$4+(AG259+AI259-10)*Crechee/30*FJ$4,0),IF(C256=2,IF(AH256+AH257+AH258+AH259+AJ256+AJ257+AJ258+AJ259=1,Cadeirante/30*FJ$4,IF(AH256+AH257+AH258+AH259+AJ256+AJ257+AJ258+AJ259=2,Fixo/30*FJ$4,IF(AH256+AH257+AH258+AH259+AJ256+AJ257+AJ258+AJ259&gt;2,Fixo/30*FJ$4+(AH256+AH257+AH258+AH259+AJ256+AJ257+AJ258+AJ259-2)*Cadeirante/30*FJ$4)))+(AG256+AG257+AG258+AI256+AI257+AI258)*Percapita/30*FJ$4+(AG259+AI259)*Crechee/30*FJ$4,IF(C256=1,IF(AG256+AG257+AG258+AH256+AH257+AH258+AI256+AI257+AI258+AJ256+AJ257+AJ258&lt;=15,(AG256+AG257+AG258+AI256+AI257+AI258)*Percapita/30*FJ$4,IF(AG256+AG257+AG258+AH256+AH257+AH258+AI256+AI257+AI258+AJ256+AJ257+AJ258&gt;=16,Fixo/30*FJ$4+(AG256+AG257+AG258+AH256+AH257+AH258+AI256+AI257+AI258+AJ256+AJ257-16)*Percapita/30*FJ$4))))))</f>
        <v>0</v>
      </c>
      <c r="FK256" s="177">
        <f>IF(C256=4,SUM(AK256+AK257+AK258+AM256+AM257+AM258)*Percapita/30*FK$4+(AL256+AL257+AL258+AN256+AN257+AN258)*Cadeirante/30*FK$4,IF(C256=3,IF(AK259+AM259=10,Fixo/30*FK$4+(AK256+AK257+AK258+AM256+AM257+AM258)*Percapita/30*FK$4+(AL259+AN259)*Cadeirante/30*FK$4,IF(AK259+AM259&lt;=9,(AK259+AM259)*Crechee/30*FK$4)+(AL259+AN259)*Cadeirante/30*FK$4+(AK256+AK257+AK258+AM256+AM257+AM258)*Percapita/30*FK$4)+IF(AK259+AM259&gt;=11,Fixo/30*FK$4+(AK259+AM259-10)*Crechee/30*FK$4,0),IF(C256=2,IF(AL256+AL257+AL258+AL259+AN256+AN257+AN258+AN259=1,Cadeirante/30*FK$4,IF(AL256+AL257+AL258+AL259+AN256+AN257+AN258+AN259=2,Fixo/30*FK$4,IF(AL256+AL257+AL258+AL259+AN256+AN257+AN258+AN259&gt;2,Fixo/30*FK$4+(AL256+AL257+AL258+AL259+AN256+AN257+AN258+AN259-2)*Cadeirante/30*FK$4)))+(AK256+AK257+AK258+AM256+AM257+AM258)*Percapita/30*FK$4+(AK259+AM259)*Crechee/30*FK$4,IF(C256=1,IF(AK256+AK257+AK258+AL256+AL257+AL258+AM256+AM257+AM258+AN256+AN257+AN258&lt;=15,(AK256+AK257+AK258+AM256+AM257+AM258)*Percapita/30*FK$4,IF(AK256+AK257+AK258+AL256+AL257+AL258+AM256+AM257+AM258+AN256+AN257+AN258&gt;=16,Fixo/30*FK$4+(AK256+AK257+AK258+AL256+AL257+AL258+AM256+AM257+AM258+AN256+AN257-16)*Percapita/30*FK$4))))))</f>
        <v>0</v>
      </c>
      <c r="FL256" s="177">
        <f>IF(C256=4,SUM(AO256+AO257+AO258+AQ256+AQ257+AQ258)*Percapita/30*FL$4+(AP256+AP257+AP258+AR256+AR257+AR258)*Cadeirante/30*FL$4,IF(C256=3,IF(AO259+AQ259=10,Fixo/30*FL$4+(AO256+AO257+AO258+AQ256+AQ257+AQ258)*Percapita/30*FL$4+(AP259+AR259)*Cadeirante/30*FL$4,IF(AO259+AQ259&lt;=9,(AO259+AQ259)*Crechee/30*FL$4)+(AP259+AR259)*Cadeirante/30*FL$4+(AO256+AO257+AO258+AQ256+AQ257+AQ258)*Percapita/30*FL$4)+IF(AO259+AQ259&gt;=11,Fixo/30*FL$4+(AO259+AQ259-10)*Crechee/30*FL$4,0),IF(C256=2,IF(AP256+AP257+AP258+AP259+AR256+AR257+AR258+AR259=1,Cadeirante/30*FL$4,IF(AP256+AP257+AP258+AP259+AR256+AR257+AR258+AR259=2,Fixo/30*FL$4,IF(AP256+AP257+AP258+AP259+AR256+AR257+AR258+AR259&gt;2,Fixo/30*FL$4+(AP256+AP257+AP258+AP259+AR256+AR257+AR258+AR259-2)*Cadeirante/30*FL$4)))+(AO256+AO257+AO258+AQ256+AQ257+AQ258)*Percapita/30*FL$4+(AO259+AQ259)*Crechee/30*FL$4,IF(C256=1,IF(AO256+AO257+AO258+AP256+AP257+AP258+AQ256+AQ257+AQ258+AR256+AR257+AR258&lt;=15,(AO256+AO257+AO258+AQ256+AQ257+AQ258)*Percapita/30*FL$4,IF(AO256+AO257+AO258+AP256+AP257+AP258+AQ256+AQ257+AQ258+AR256+AR257+AR258&gt;=16,Fixo/30*FL$4+(AO256+AO257+AO258+AP256+AP257+AP258+AQ256+AQ257+AQ258+AR256+AR257-16)*Percapita/30*FL$4))))))</f>
        <v>0</v>
      </c>
      <c r="FM256" s="177">
        <f>IF(C256=4,SUM(AS256+AS257+AS258+AU256+AU257+AU258)*Percapita/30*FM$4+(AT256+AT257+AT258+AV256+AV257+AV258)*Cadeirante/30*FM$4,IF(C256=3,IF(AS259+AU259=10,Fixo/30*FM$4+(AS256+AS257+AS258+AU256+AU257+AU258)*Percapita/30*FM$4+(AT259+AV259)*Cadeirante/30*FM$4,IF(AS259+AU259&lt;=9,(AS259+AU259)*Crechee/30*FM$4)+(AT259+AV259)*Cadeirante/30*FM$4+(AS256+AS257+AS258+AU256+AU257+AU258)*Percapita/30*FM$4)+IF(AS259+AU259&gt;=11,Fixo/30*FM$4+(AS259+AU259-10)*Crechee/30*FM$4,0),IF(C256=2,IF(AT256+AT257+AT258+AT259+AV256+AV257+AV258+AV259=1,Cadeirante/30*FM$4,IF(AT256+AT257+AT258+AT259+AV256+AV257+AV258+AV259=2,Fixo/30*FM$4,IF(AT256+AT257+AT258+AT259+AV256+AV257+AV258+AV259&gt;2,Fixo/30*FM$4+(AT256+AT257+AT258+AT259+AV256+AV257+AV258+AV259-2)*Cadeirante/30*FM$4)))+(AS256+AS257+AS258+AU256+AU257+AU258)*Percapita/30*FM$4+(AS259+AU259)*Crechee/30*FM$4,IF(C256=1,IF(AS256+AS257+AS258+AT256+AT257+AT258+AU256+AU257+AU258+AV256+AV257+AV258&lt;=15,(AS256+AS257+AS258+AU256+AU257+AU258)*Percapita/30*FM$4,IF(AS256+AS257+AS258+AT256+AT257+AT258+AU256+AU257+AU258+AV256+AV257+AV258&gt;=16,Fixo/30*FM$4+(AS256+AS257+AS258+AT256+AT257+AT258+AU256+AU257+AU258+AV256+AV257-16)*Percapita/30*FM$4))))))</f>
        <v>0</v>
      </c>
      <c r="FN256" s="177">
        <f>IF(C256=4,SUM(AW256+AW257+AW258+AY256+AY257+AY258)*Percapita/30*FN$4+(AX256+AX257+AX258+AZ256+AZ257+AZ258)*Cadeirante/30*FN$4,IF(C256=3,IF(AW259+AY259=10,Fixo/30*FN$4+(AW256+AW257+AW258+AY256+AY257+AY258)*Percapita/30*FN$4+(AX259+AZ259)*Cadeirante/30*FN$4,IF(AW259+AY259&lt;=9,(AW259+AY259)*Crechee/30*FN$4)+(AX259+AZ259)*Cadeirante/30*FN$4+(AW256+AW257+AW258+AY256+AY257+AY258)*Percapita/30*FN$4)+IF(AW259+AY259&gt;=11,Fixo/30*FN$4+(AW259+AY259-10)*Crechee/30*FN$4,0),IF(C256=2,IF(AX256+AX257+AX258+AX259+AZ256+AZ257+AZ258+AZ259=1,Cadeirante/30*FN$4,IF(AX256+AX257+AX258+AX259+AZ256+AZ257+AZ258+AZ259=2,Fixo/30*FN$4,IF(AX256+AX257+AX258+AX259+AZ256+AZ257+AZ258+AZ259&gt;2,Fixo/30*FN$4+(AX256+AX257+AX258+AX259+AZ256+AZ257+AZ258+AZ259-2)*Cadeirante/30*FN$4)))+(AW256+AW257+AW258+AY256+AY257+AY258)*Percapita/30*FN$4+(AW259+AY259)*Crechee/30*FN$4,IF(C256=1,IF(AW256+AW257+AW258+AX256+AX257+AX258+AY256+AY257+AY258+AZ256+AZ257+AZ258&lt;=15,(AW256+AW257+AW258+AY256+AY257+AY258)*Percapita/30*FN$4,IF(AW256+AW257+AW258+AX256+AX257+AX258+AY256+AY257+AY258+AZ256+AZ257+AZ258&gt;=16,Fixo/30*FN$4+(AW256+AW257+AW258+AX256+AX257+AX258+AY256+AY257+AY258+AZ256+AZ257-16)*Percapita/30*FN$4))))))</f>
        <v>0</v>
      </c>
      <c r="FO256" s="177">
        <f>IF(C256=4,SUM(BA256+BA257+BA258+BC256+BC257+BC258)*Percapita/30*FO$4+(BB256+BB257+BB258+BD256+BD257+BD258)*Cadeirante/30*FO$4,IF(C256=3,IF(BA259+BC259=10,Fixo/30*FO$4+(BA256+BA257+BA258+BC256+BC257+BC258)*Percapita/30*FO$4+(BB259+BD259)*Cadeirante/30*FO$4,IF(BA259+BC259&lt;=9,(BA259+BC259)*Crechee/30*FO$4)+(BB259+BD259)*Cadeirante/30*FO$4+(BA256+BA257+BA258+BC256+BC257+BC258)*Percapita/30*FO$4)+IF(BA259+BC259&gt;=11,Fixo/30*FO$4+(BA259+BC259-10)*Crechee/30*FO$4,0),IF(C256=2,IF(BB256+BB257+BB258+BB259+BD256+BD257+BD258+BD259=1,Cadeirante/30*FO$4,IF(BB256+BB257+BB258+BB259+BD256+BD257+BD258+BD259=2,Fixo/30*FO$4,IF(BB256+BB257+BB258+BB259+BD256+BD257+BD258+BD259&gt;2,Fixo/30*FO$4+(BB256+BB257+BB258+BB259+BD256+BD257+BD258+BD259-2)*Cadeirante/30*FO$4)))+(BA256+BA257+BA258+BC256+BC257+BC258)*Percapita/30*FO$4+(BA259+BC259)*Crechee/30*FO$4,IF(C256=1,IF(BA256+BA257+BA258+BB256+BB257+BB258+BC256+BC257+BC258+BD256+BD257+BD258&lt;=15,(BA256+BA257+BA258+BC256+BC257+BC258)*Percapita/30*FO$4,IF(BA256+BA257+BA258+BB256+BB257+BB258+BC256+BC257+BC258+BD256+BD257+BD258&gt;=16,Fixo/30*FO$4+(BA256+BA257+BA258+BB256+BB257+BB258+BC256+BC257+BC258+BD256+BD257-16)*Percapita/30*FO$4))))))</f>
        <v>0</v>
      </c>
      <c r="FP256" s="177">
        <f>IF(C256=4,SUM(BE256+BE257+BE258+BG256+BG257+BG258)*Percapita/30*FP$4+(BF256+BF257+BF258+BH256+BH257+BH258)*Cadeirante/30*FP$4,IF(C256=3,IF(BE259+BG259=10,Fixo/30*FP$4+(BE256+BE257+BE258+BG256+BG257+BG258)*Percapita/30*FP$4+(BF259+BH259)*Cadeirante/30*FP$4,IF(BE259+BG259&lt;=9,(BE259+BG259)*Crechee/30*FP$4)+(BF259+BH259)*Cadeirante/30*FP$4+(BE256+BE257+BE258+BG256+BG257+BG258)*Percapita/30*FP$4)+IF(BE259+BG259&gt;=11,Fixo/30*FP$4+(BE259+BG259-10)*Crechee/30*FP$4,0),IF(C256=2,IF(BF256+BF257+BF258+BF259+BH256+BH257+BH258+BH259=1,Cadeirante/30*FP$4,IF(BF256+BF257+BF258+BF259+BH256+BH257+BH258+BH259=2,Fixo/30*FP$4,IF(BF256+BF257+BF258+BF259+BH256+BH257+BH258+BH259&gt;2,Fixo/30*FP$4+(BF256+BF257+BF258+BF259+BH256+BH257+BH258+BH259-2)*Cadeirante/30*FP$4)))+(BE256+BE257+BE258+BG256+BG257+BG258)*Percapita/30*FP$4+(BE259+BG259)*Crechee/30*FP$4,IF(C256=1,IF(BE256+BE257+BE258+BF256+BF257+BF258+BG256+BG257+BG258+BH256+BH257+BH258&lt;=15,(BE256+BE257+BE258+BG256+BG257+BG258)*Percapita/30*FP$4,IF(BE256+BE257+BE258+BF256+BF257+BF258+BG256+BG257+BG258+BH256+BH257+BH258&gt;=16,Fixo/30*FP$4+(BE256+BE257+BE258+BF256+BF257+BF258+BG256+BG257+BG258+BH256+BH257-16)*Percapita/30*FP$4))))))</f>
        <v>0</v>
      </c>
      <c r="FQ256" s="177">
        <f>IF(C256=4,SUM(BI256+BI257+BI258+BK256+BK257+BK258)*Percapita/30*FQ$4+(BJ256+BJ257+BJ258+BL256+BL257+BL258)*Cadeirante/30*FQ$4,IF(C256=3,IF(BI259+BK259=10,Fixo/30*FQ$4+(BI256+BI257+BI258+BK256+BK257+BK258)*Percapita/30*FQ$4+(BJ259+BL259)*Cadeirante/30*FQ$4,IF(BI259+BK259&lt;=9,(BI259+BK259)*Crechee/30*FQ$4)+(BJ259+BL259)*Cadeirante/30*FQ$4+(BI256+BI257+BI258+BK256+BK257+BK258)*Percapita/30*FQ$4)+IF(BI259+BK259&gt;=11,Fixo/30*FQ$4+(BI259+BK259-10)*Crechee/30*FQ$4,0),IF(C256=2,IF(BJ256+BJ257+BJ258+BJ259+BL256+BL257+BL258+BL259=1,Cadeirante/30*FQ$4,IF(BJ256+BJ257+BJ258+BJ259+BL256+BL257+BL258+BL259=2,Fixo/30*FQ$4,IF(BJ256+BJ257+BJ258+BJ259+BL256+BL257+BL258+BL259&gt;2,Fixo/30*FQ$4+(BJ256+BJ257+BJ258+BJ259+BL256+BL257+BL258+BL259-2)*Cadeirante/30*FQ$4)))+(BI256+BI257+BI258+BK256+BK257+BK258)*Percapita/30*FQ$4+(BI259+BK259)*Crechee/30*FQ$4,IF(C256=1,IF(BI256+BI257+BI258+BJ256+BJ257+BJ258+BK256+BK257+BK258+BL256+BL257+BL258&lt;=15,(BI256+BI257+BI258+BK256+BK257+BK258)*Percapita/30*FQ$4,IF(BI256+BI257+BI258+BJ256+BJ257+BJ258+BK256+BK257+BK258+BL256+BL257+BL258&gt;=16,Fixo/30*FQ$4+(BI256+BI257+BI258+BJ256+BJ257+BJ258+BK256+BK257+BK258+BL256+BL257-16)*Percapita/30*FQ$4))))))</f>
        <v>0</v>
      </c>
      <c r="FR256" s="177">
        <f>IF(C256=4,SUM(BM256+BM257+BM258+BO256+BO257+BO258)*Percapita/30*FR$4+(BN256+BN257+BN258+BP256+BP257+BP258)*Cadeirante/30*FR$4,IF(C256=3,IF(BM259+BO259=10,Fixo/30*FR$4+(BM256+BM257+BM258+BO256+BO257+BO258)*Percapita/30*FR$4+(BN259+BP259)*Cadeirante/30*FR$4,IF(BM259+BO259&lt;=9,(BM259+BO259)*Crechee/30*FR$4)+(BN259+BP259)*Cadeirante/30*FR$4+(BM256+BM257+BM258+BO256+BO257+BO258)*Percapita/30*FR$4)+IF(BM259+BO259&gt;=11,Fixo/30*FR$4+(BM259+BO259-10)*Crechee/30*FR$4,0),IF(C256=2,IF(BN256+BN257+BN258+BN259+BP256+BP257+BP258+BP259=1,Cadeirante/30*FR$4,IF(BN256+BN257+BN258+BN259+BP256+BP257+BP258+BP259=2,Fixo/30*FR$4,IF(BN256+BN257+BN258+BN259+BP256+BP257+BP258+BP259&gt;2,Fixo/30*FR$4+(BN256+BN257+BN258+BN259+BP256+BP257+BP258+BP259-2)*Cadeirante/30*FR$4)))+(BM256+BM257+BM258+BO256+BO257+BO258)*Percapita/30*FR$4+(BM259+BO259)*Crechee/30*FR$4,IF(C256=1,IF(BM256+BM257+BM258+BN256+BN257+BN258+BO256+BO257+BO258+BP256+BP257+BP258&lt;=15,(BM256+BM257+BM258+BO256+BO257+BO258)*Percapita/30*FR$4,IF(BM256+BM257+BM258+BN256+BN257+BN258+BO256+BO257+BO258+BP256+BP257+BP258&gt;=16,Fixo/30*FR$4+(BM256+BM257+BM258+BN256+BN257+BN258+BO256+BO257+BO258+BP256+BP257-16)*Percapita/30*FR$4))))))</f>
        <v>0</v>
      </c>
      <c r="FS256" s="177">
        <f>IF(C256=4,SUM(BQ256+BQ257+BQ258+BS256+BS257+BS258)*Percapita/30*FS$4+(BR256+BR257+BR258+BT256+BT257+BT258)*Cadeirante/30*FS$4,IF(C256=3,IF(BQ259+BS259=10,Fixo/30*FS$4+(BQ256+BQ257+BQ258+BS256+BS257+BS258)*Percapita/30*FS$4+(BR259+BT259)*Cadeirante/30*FS$4,IF(BQ259+BS259&lt;=9,(BQ259+BS259)*Crechee/30*FS$4)+(BR259+BT259)*Cadeirante/30*FS$4+(BQ256+BQ257+BQ258+BS256+BS257+BS258)*Percapita/30*FS$4)+IF(BQ259+BS259&gt;=11,Fixo/30*FS$4+(BQ259+BS259-10)*Crechee/30*FS$4,0),IF(C256=2,IF(BR256+BR257+BR258+BR259+BT256+BT257+BT258+BT259=1,Cadeirante/30*FS$4,IF(BR256+BR257+BR258+BR259+BT256+BT257+BT258+BT259=2,Fixo/30*FS$4,IF(BR256+BR257+BR258+BR259+BT256+BT257+BT258+BT259&gt;2,Fixo/30*FS$4+(BR256+BR257+BR258+BR259+BT256+BT257+BT258+BT259-2)*Cadeirante/30*FS$4)))+(BQ256+BQ257+BQ258+BS256+BS257+BS258)*Percapita/30*FS$4+(BQ259+BS259)*Crechee/30*FS$4,IF(C256=1,IF(BQ256+BQ257+BQ258+BR256+BR257+BR258+BS256+BS257+BS258+BT256+BT257+BT258&lt;=15,(BQ256+BQ257+BQ258+BS256+BS257+BS258)*Percapita/30*FS$4,IF(BQ256+BQ257+BQ258+BR256+BR257+BR258+BS256+BS257+BS258+BT256+BT257+BT258&gt;=16,Fixo/30*FS$4+(BQ256+BQ257+BQ258+BR256+BR257+BR258+BS256+BS257+BS258+BT256+BT257-16)*Percapita/30*FS$4))))))</f>
        <v>0</v>
      </c>
      <c r="FT256" s="177">
        <f>IF(C256=4,SUM(BU256+BU257+BU258+BW256+BW257+BW258)*Percapita/30*FT$4+(BV256+BV257+BV258+BX256+BX257+BX258)*Cadeirante/30*FT$4,IF(C256=3,IF(BU259+BW259=10,Fixo/30*FT$4+(BU256+BU257+BU258+BW256+BW257+BW258)*Percapita/30*FT$4+(BV259+BX259)*Cadeirante/30*FT$4,IF(BU259+BW259&lt;=9,(BU259+BW259)*Crechee/30*FT$4)+(BV259+BX259)*Cadeirante/30*FT$4+(BU256+BU257+BU258+BW256+BW257+BW258)*Percapita/30*FT$4)+IF(BU259+BW259&gt;=11,Fixo/30*FT$4+(BU259+BW259-10)*Crechee/30*FT$4,0),IF(C256=2,IF(BV256+BV257+BV258+BV259+BX256+BX257+BX258+BX259=1,Cadeirante/30*FT$4,IF(BV256+BV257+BV258+BV259+BX256+BX257+BX258+BX259=2,Fixo/30*FT$4,IF(BV256+BV257+BV258+BV259+BX256+BX257+BX258+BX259&gt;2,Fixo/30*FT$4+(BV256+BV257+BV258+BV259+BX256+BX257+BX258+BX259-2)*Cadeirante/30*FT$4)))+(BU256+BU257+BU258+BW256+BW257+BW258)*Percapita/30*FT$4+(BU259+BW259)*Crechee/30*FT$4,IF(C256=1,IF(BU256+BU257+BU258+BV256+BV257+BV258+BW256+BW257+BW258+BX256+BX257+BX258&lt;=15,(BU256+BU257+BU258+BW256+BW257+BW258)*Percapita/30*FT$4,IF(BU256+BU257+BU258+BV256+BV257+BV258+BW256+BW257+BW258+BX256+BX257+BX258&gt;=16,Fixo/30*FT$4+(BU256+BU257+BU258+BV256+BV257+BV258+BW256+BW257+BW258+BX256+BX257-16)*Percapita/30*FT$4))))))</f>
        <v>0</v>
      </c>
      <c r="FU256" s="177">
        <f>IF(C256=4,SUM(BY256+BY257+BY258+CA256+CA257+CA258)*Percapita/30*FU$4+(BZ256+BZ257+BZ258+CB256+CB257+CB258)*Cadeirante/30*FU$4,IF(C256=3,IF(BY259+CA259=10,Fixo/30*FU$4+(BY256+BY257+BY258+CA256+CA257+CA258)*Percapita/30*FU$4+(BZ259+CB259)*Cadeirante/30*FU$4,IF(BY259+CA259&lt;=9,(BY259+CA259)*Crechee/30*FU$4)+(BZ259+CB259)*Cadeirante/30*FU$4+(BY256+BY257+BY258+CA256+CA257+CA258)*Percapita/30*FU$4)+IF(BY259+CA259&gt;=11,Fixo/30*FU$4+(BY259+CA259-10)*Crechee/30*FU$4,0),IF(C256=2,IF(BZ256+BZ257+BZ258+BZ259+CB256+CB257+CB258+CB259=1,Cadeirante/30*FU$4,IF(BZ256+BZ257+BZ258+BZ259+CB256+CB257+CB258+CB259=2,Fixo/30*FU$4,IF(BZ256+BZ257+BZ258+BZ259+CB256+CB257+CB258+CB259&gt;2,Fixo/30*FU$4+(BZ256+BZ257+BZ258+BZ259+CB256+CB257+CB258+CB259-2)*Cadeirante/30*FU$4)))+(BY256+BY257+BY258+CA256+CA257+CA258)*Percapita/30*FU$4+(BY259+CA259)*Crechee/30*FU$4,IF(C256=1,IF(BY256+BY257+BY258+BZ256+BZ257+BZ258+CA256+CA257+CA258+CB256+CB257+CB258&lt;=15,(BY256+BY257+BY258+CA256+CA257+CA258)*Percapita/30*FU$4,IF(BY256+BY257+BY258+BZ256+BZ257+BZ258+CA256+CA257+CA258+CB256+CB257+CB258&gt;=16,Fixo/30*FU$4+(BY256+BY257+BY258+BZ256+BZ257+BZ258+CA256+CA257+CA258+CB256+CB257-16)*Percapita/30*FU$4))))))</f>
        <v>0</v>
      </c>
      <c r="FV256" s="177">
        <f>IF(C256=4,SUM(CC256+CC257+CC258+CE256+CE257+CE258)*Percapita/30*FV$4+(CD256+CD257+CD258+CF256+CF257+CF258)*Cadeirante/30*FV$4,IF(C256=3,IF(CC259+CE259=10,Fixo/30*FV$4+(CC256+CC257+CC258+CE256+CE257+CE258)*Percapita/30*FV$4+(CD259+CF259)*Cadeirante/30*FV$4,IF(CC259+CE259&lt;=9,(CC259+CE259)*Crechee/30*FV$4)+(CD259+CF259)*Cadeirante/30*FV$4+(CC256+CC257+CC258+CE256+CE257+CE258)*Percapita/30*FV$4)+IF(CC259+CE259&gt;=11,Fixo/30*FV$4+(CC259+CE259-10)*Crechee/30*FV$4,0),IF(C256=2,IF(CD256+CD257+CD258+CD259+CF256+CF257+CF258+CF259=1,Cadeirante/30*FV$4,IF(CD256+CD257+CD258+CD259+CF256+CF257+CF258+CF259=2,Fixo/30*FV$4,IF(CD256+CD257+CD258+CD259+CF256+CF257+CF258+CF259&gt;2,Fixo/30*FV$4+(CD256+CD257+CD258+CD259+CF256+CF257+CF258+CF259-2)*Cadeirante/30*FV$4)))+(CC256+CC257+CC258+CE256+CE257+CE258)*Percapita/30*FV$4+(CC259+CE259)*Crechee/30*FV$4,IF(C256=1,IF(CC256+CC257+CC258+CD256+CD257+CD258+CE256+CE257+CE258+CF256+CF257+CF258&lt;=15,(CC256+CC257+CC258+CE256+CE257+CE258)*Percapita/30*FV$4,IF(CC256+CC257+CC258+CD256+CD257+CD258+CE256+CE257+CE258+CF256+CF257+CF258&gt;=16,Fixo/30*FV$4+(CC256+CC257+CC258+CD256+CD257+CD258+CE256+CE257+CE258+CF256+CF257-16)*Percapita/30*FV$4))))))</f>
        <v>0</v>
      </c>
      <c r="FW256" s="177">
        <f>IF(C256=4,SUM(CG256+CG257+CG258+CI256+CI257+CI258)*Percapita/30*FW$4+(CH256+CH257+CH258+CJ256+CJ257+CJ258)*Cadeirante/30*FW$4,IF(C256=3,IF(CG259+CI259=10,Fixo/30*FW$4+(CG256+CG257+CG258+CI256+CI257+CI258)*Percapita/30*FW$4+(CH259+CJ259)*Cadeirante/30*FW$4,IF(CG259+CI259&lt;=9,(CG259+CI259)*Crechee/30*FW$4)+(CH259+CJ259)*Cadeirante/30*FW$4+(CG256+CG257+CG258+CI256+CI257+CI258)*Percapita/30*FW$4)+IF(CG259+CI259&gt;=11,Fixo/30*FW$4+(CG259+CI259-10)*Crechee/30*FW$4,0),IF(C256=2,IF(CH256+CH257+CH258+CH259+CJ256+CJ257+CJ258+CJ259=1,Cadeirante/30*FW$4,IF(CH256+CH257+CH258+CH259+CJ256+CJ257+CJ258+CJ259=2,Fixo/30*FW$4,IF(CH256+CH257+CH258+CH259+CJ256+CJ257+CJ258+CJ259&gt;2,Fixo/30*FW$4+(CH256+CH257+CH258+CH259+CJ256+CJ257+CJ258+CJ259-2)*Cadeirante/30*FW$4)))+(CG256+CG257+CG258+CI256+CI257+CI258)*Percapita/30*FW$4+(CG259+CI259)*Crechee/30*FW$4,IF(C256=1,IF(CG256+CG257+CG258+CH256+CH257+CH258+CI256+CI257+CI258+CJ256+CJ257+CJ258&lt;=15,(CG256+CG257+CG258+CI256+CI257+CI258)*Percapita/30*FW$4,IF(CG256+CG257+CG258+CH256+CH257+CH258+CI256+CI257+CI258+CJ256+CJ257+CJ258&gt;=16,Fixo/30*FW$4+(CG256+CG257+CG258+CH256+CH257+CH258+CI256+CI257+CI258+CJ256+CJ257-16)*Percapita/30*FW$4))))))</f>
        <v>0</v>
      </c>
      <c r="FX256" s="177">
        <f>IF(C256=4,SUM(CK256+CK257+CK258+CM256+CM257+CM258)*Percapita/30*FX$4+(CL256+CL257+CL258+CN256+CN257+CN258)*Cadeirante/30*FX$4,IF(C256=3,IF(CK259+CM259=10,Fixo/30*FX$4+(CK256+CK257+CK258+CM256+CM257+CM258)*Percapita/30*FX$4+(CL259+CN259)*Cadeirante/30*FX$4,IF(CK259+CM259&lt;=9,(CK259+CM259)*Crechee/30*FX$4)+(CL259+CN259)*Cadeirante/30*FX$4+(CK256+CK257+CK258+CM256+CM257+CM258)*Percapita/30*FX$4)+IF(CK259+CM259&gt;=11,Fixo/30*FX$4+(CK259+CM259-10)*Crechee/30*FX$4,0),IF(C256=2,IF(CL256+CL257+CL258+CL259+CN256+CN257+CN258+CN259=1,Cadeirante/30*FX$4,IF(CL256+CL257+CL258+CL259+CN256+CN257+CN258+CN259=2,Fixo/30*FX$4,IF(CL256+CL257+CL258+CL259+CN256+CN257+CN258+CN259&gt;2,Fixo/30*FX$4+(CL256+CL257+CL258+CL259+CN256+CN257+CN258+CN259-2)*Cadeirante/30*FX$4)))+(CK256+CK257+CK258+CM256+CM257+CM258)*Percapita/30*FX$4+(CK259+CM259)*Crechee/30*FX$4,IF(C256=1,IF(CK256+CK257+CK258+CL256+CL257+CL258+CM256+CM257+CM258+CN256+CN257+CN258&lt;=15,(CK256+CK257+CK258+CM256+CM257+CM258)*Percapita/30*FX$4,IF(CK256+CK257+CK258+CL256+CL257+CL258+CM256+CM257+CM258+CN256+CN257+CN258&gt;=16,Fixo/30*FX$4+(CK256+CK257+CK258+CL256+CL257+CL258+CM256+CM257+CM258+CN256+CN257-16)*Percapita/30*FX$4))))))</f>
        <v>0</v>
      </c>
      <c r="FY256" s="177">
        <f>IF(C256=4,SUM(CO256+CO257+CO258+CQ256+CQ257+CQ258)*Percapita/30*FY$4+(CP256+CP257+CP258+CR256+CR257+CR258)*Cadeirante/30*FY$4,IF(C256=3,IF(CO259+CQ259=10,Fixo/30*FY$4+(CO256+CO257+CO258+CQ256+CQ257+CQ258)*Percapita/30*FY$4+(CP259+CR259)*Cadeirante/30*FY$4,IF(CO259+CQ259&lt;=9,(CO259+CQ259)*Crechee/30*FY$4)+(CP259+CR259)*Cadeirante/30*FY$4+(CO256+CO257+CO258+CQ256+CQ257+CQ258)*Percapita/30*FY$4)+IF(CO259+CQ259&gt;=11,Fixo/30*FY$4+(CO259+CQ259-10)*Crechee/30*FY$4,0),IF(C256=2,IF(CP256+CP257+CP258+CP259+CR256+CR257+CR258+CR259=1,Cadeirante/30*FY$4,IF(CP256+CP257+CP258+CP259+CR256+CR257+CR258+CR259=2,Fixo/30*FY$4,IF(CP256+CP257+CP258+CP259+CR256+CR257+CR258+CR259&gt;2,Fixo/30*FY$4+(CP256+CP257+CP258+CP259+CR256+CR257+CR258+CR259-2)*Cadeirante/30*FY$4)))+(CO256+CO257+CO258+CQ256+CQ257+CQ258)*Percapita/30*FY$4+(CO259+CQ259)*Crechee/30*FY$4,IF(C256=1,IF(CO256+CO257+CO258+CP256+CP257+CP258+CQ256+CQ257+CQ258+CR256+CR257+CR258&lt;=15,(CO256+CO257+CO258+CQ256+CQ257+CQ258)*Percapita/30*FY$4,IF(CO256+CO257+CO258+CP256+CP257+CP258+CQ256+CQ257+CQ258+CR256+CR257+CR258&gt;=16,Fixo/30*FY$4+(CO256+CO257+CO258+CP256+CP257+CP258+CQ256+CQ257+CQ258+CR256+CR257-16)*Percapita/30*FY$4))))))</f>
        <v>0</v>
      </c>
      <c r="FZ256" s="177">
        <f>IF(C256=4,SUM(CS256+CS257+CS258+CU256+CU257+CU258)*Percapita/30*FZ$4+(CT256+CT257+CT258+CV256+CV257+CV258)*Cadeirante/30*FZ$4,IF(C256=3,IF(CS259+CU259=10,Fixo/30*FZ$4+(CS256+CS257+CS258+CU256+CU257+CU258)*Percapita/30*FZ$4+(CT259+CV259)*Cadeirante/30*FZ$4,IF(CS259+CU259&lt;=9,(CS259+CU259)*Crechee/30*FZ$4)+(CT259+CV259)*Cadeirante/30*FZ$4+(CS256+CS257+CS258+CU256+CU257+CU258)*Percapita/30*FZ$4)+IF(CS259+CU259&gt;=11,Fixo/30*FZ$4+(CS259+CU259-10)*Crechee/30*FZ$4,0),IF(C256=2,IF(CT256+CT257+CT258+CT259+CV256+CV257+CV258+CV259=1,Cadeirante/30*FZ$4,IF(CT256+CT257+CT258+CT259+CV256+CV257+CV258+CV259=2,Fixo/30*FZ$4,IF(CT256+CT257+CT258+CT259+CV256+CV257+CV258+CV259&gt;2,Fixo/30*FZ$4+(CT256+CT257+CT258+CT259+CV256+CV257+CV258+CV259-2)*Cadeirante/30*FZ$4)))+(CS256+CS257+CS258+CU256+CU257+CU258)*Percapita/30*FZ$4+(CS259+CU259)*Crechee/30*FZ$4,IF(C256=1,IF(CS256+CS257+CS258+CT256+CT257+CT258+CU256+CU257+CU258+CV256+CV257+CV258&lt;=15,(CS256+CS257+CS258+CU256+CU257+CU258)*Percapita/30*FZ$4,IF(CS256+CS257+CS258+CT256+CT257+CT258+CU256+CU257+CU258+CV256+CV257+CV258&gt;=16,Fixo/30*FZ$4+(CS256+CS257+CS258+CT256+CT257+CT258+CU256+CU257+CU258+CV256+CV257-16)*Percapita/30*FZ$4))))))</f>
        <v>0</v>
      </c>
      <c r="GA256" s="177">
        <f>IF(C256=4,SUM(CW256+CW257+CW258+CY256+CY257+CY258)*Percapita/30*GA$4+(CX256+CX257+CX258+CZ256+CZ257+CZ258)*Cadeirante/30*GA$4,IF(C256=3,IF(CW259+CY259=10,Fixo/30*GA$4+(CW256+CW257+CW258+CY256+CY257+CY258)*Percapita/30*GA$4+(CX259+CZ259)*Cadeirante/30*GA$4,IF(CW259+CY259&lt;=9,(CW259+CY259)*Crechee/30*GA$4)+(CX259+CZ259)*Cadeirante/30*GA$4+(CW256+CW257+CW258+CY256+CY257+CY258)*Percapita/30*GA$4)+IF(CW259+CY259&gt;=11,Fixo/30*GA$4+(CW259+CY259-10)*Crechee/30*GA$4,0),IF(C256=2,IF(CX256+CX257+CX258+CX259+CZ256+CZ257+CZ258+CZ259=1,Cadeirante/30*GA$4,IF(CX256+CX257+CX258+CX259+CZ256+CZ257+CZ258+CZ259=2,Fixo/30*GA$4,IF(CX256+CX257+CX258+CX259+CZ256+CZ257+CZ258+CZ259&gt;2,Fixo/30*GA$4+(CX256+CX257+CX258+CX259+CZ256+CZ257+CZ258+CZ259-2)*Cadeirante/30*GA$4)))+(CW256+CW257+CW258+CY256+CY257+CY258)*Percapita/30*GA$4+(CW259+CY259)*Crechee/30*GA$4,IF(C256=1,IF(CW256+CW257+CW258+CX256+CX257+CX258+CY256+CY257+CY258+CZ256+CZ257+CZ258&lt;=15,(CW256+CW257+CW258+CY256+CY257+CY258)*Percapita/30*GA$4,IF(CW256+CW257+CW258+CX256+CX257+CX258+CY256+CY257+CY258+CZ256+CZ257+CZ258&gt;=16,Fixo/30*GA$4+(CW256+CW257+CW258+CX256+CX257+CX258+CY256+CY257+CY258+CZ256+CZ257-16)*Percapita/30*GA$4))))))</f>
        <v>0</v>
      </c>
      <c r="GB256" s="177">
        <f>IF(C256=4,SUM(DA256+DA257+DA258+DC256+DC257+DC258)*Percapita/30*GB$4+(DB256+DB257+DB258+DD256+DD257+DD258)*Cadeirante/30*GB$4,IF(C256=3,IF(DA259+DC259=10,Fixo/30*GB$4+(DA256+DA257+DA258+DC256+DC257+DC258)*Percapita/30*GB$4+(DB259+DD259)*Cadeirante/30*GB$4,IF(DA259+DC259&lt;=9,(DA259+DC259)*Crechee/30*GB$4)+(DB259+DD259)*Cadeirante/30*GB$4+(DA256+DA257+DA258+DC256+DC257+DC258)*Percapita/30*GB$4)+IF(DA259+DC259&gt;=11,Fixo/30*GB$4+(DA259+DC259-10)*Crechee/30*GB$4,0),IF(C256=2,IF(DB256+DB257+DB258+DB259+DD256+DD257+DD258+DD259=1,Cadeirante/30*GB$4,IF(DB256+DB257+DB258+DB259+DD256+DD257+DD258+DD259=2,Fixo/30*GB$4,IF(DB256+DB257+DB258+DB259+DD256+DD257+DD258+DD259&gt;2,Fixo/30*GB$4+(DB256+DB257+DB258+DB259+DD256+DD257+DD258+DD259-2)*Cadeirante/30*GB$4)))+(DA256+DA257+DA258+DC256+DC257+DC258)*Percapita/30*GB$4+(DA259+DC259)*Crechee/30*GB$4,IF(C256=1,IF(DA256+DA257+DA258+DB256+DB257+DB258+DC256+DC257+DC258+DD256+DD257+DD258&lt;=15,(DA256+DA257+DA258+DC256+DC257+DC258)*Percapita/30*GB$4,IF(DA256+DA257+DA258+DB256+DB257+DB258+DC256+DC257+DC258+DD256+DD257+DD258&gt;=16,Fixo/30*GB$4+(DA256+DA257+DA258+DB256+DB257+DB258+DC256+DC257+DC258+DD256+DD257-16)*Percapita/30*GB$4))))))</f>
        <v>0</v>
      </c>
      <c r="GC256" s="177">
        <f>IF(C256=4,SUM(DE256+DE257+DE258+DG256+DG257+DG258)*Percapita/30*GC$4+(DF256+DF257+DF258+DH256+DH257+DH258)*Cadeirante/30*GC$4,IF(C256=3,IF(DE259+DG259=10,Fixo/30*GC$4+(DE256+DE257+DE258+DG256+DG257+DG258)*Percapita/30*GC$4+(DF259+DH259)*Cadeirante/30*GC$4,IF(DE259+DG259&lt;=9,(DE259+DG259)*Crechee/30*GC$4)+(DF259+DH259)*Cadeirante/30*GC$4+(DE256+DE257+DE258+DG256+DG257+DG258)*Percapita/30*GC$4)+IF(DE259+DG259&gt;=11,Fixo/30*GC$4+(DE259+DG259-10)*Crechee/30*GC$4,0),IF(C256=2,IF(DF256+DF257+DF258+DF259+DH256+DH257+DH258+DH259=1,Cadeirante/30*GC$4,IF(DF256+DF257+DF258+DF259+DH256+DH257+DH258+DH259=2,Fixo/30*GC$4,IF(DF256+DF257+DF258+DF259+DH256+DH257+DH258+DH259&gt;2,Fixo/30*GC$4+(DF256+DF257+DF258+DF259+DH256+DH257+DH258+DH259-2)*Cadeirante/30*GC$4)))+(DE256+DE257+DE258+DG256+DG257+DG258)*Percapita/30*GC$4+(DE259+DG259)*Crechee/30*GC$4,IF(C256=1,IF(DE256+DE257+DE258+DF256+DF257+DF258+DG256+DG257+DG258+DH256+DH257+DH258&lt;=15,(DE256+DE257+DE258+DG256+DG257+DG258)*Percapita/30*GC$4,IF(DE256+DE257+DE258+DF256+DF257+DF258+DG256+DG257+DG258+DH256+DH257+DH258&gt;=16,Fixo/30*GC$4+(DE256+DE257+DE258+DF256+DF257+DF258+DG256+DG257+DG258+DH256+DH257-16)*Percapita/30*GC$4))))))</f>
        <v>0</v>
      </c>
      <c r="GD256" s="177">
        <f>IF(C256=4,SUM(DI256+DI257+DI258+DK256+DK257+DK258)*Percapita/30*GD$4+(DJ256+DJ257+DJ258+DL256+DL257+DL258)*Cadeirante/30*GD$4,IF(C256=3,IF(DI259+DK259=10,Fixo/30*GD$4+(DI256+DI257+DI258+DK256+DK257+DK258)*Percapita/30*GD$4+(DJ259+DL259)*Cadeirante/30*GD$4,IF(DI259+DK259&lt;=9,(DI259+DK259)*Crechee/30*GD$4)+(DJ259+DL259)*Cadeirante/30*GD$4+(DI256+DI257+DI258+DK256+DK257+DK258)*Percapita/30*GD$4)+IF(DI259+DK259&gt;=11,Fixo/30*GD$4+(DI259+DK259-10)*Crechee/30*GD$4,0),IF(C256=2,IF(DJ256+DJ257+DJ258+DJ259+DL256+DL257+DL258+DL259=1,Cadeirante/30*GD$4,IF(DJ256+DJ257+DJ258+DJ259+DL256+DL257+DL258+DL259=2,Fixo/30*GD$4,IF(DJ256+DJ257+DJ258+DJ259+DL256+DL257+DL258+DL259&gt;2,Fixo/30*GD$4+(DJ256+DJ257+DJ258+DJ259+DL256+DL257+DL258+DL259-2)*Cadeirante/30*GD$4)))+(DI256+DI257+DI258+DK256+DK257+DK258)*Percapita/30*GD$4+(DI259+DK259)*Crechee/30*GD$4,IF(C256=1,IF(DI256+DI257+DI258+DJ256+DJ257+DJ258+DK256+DK257+DK258+DL256+DL257+DL258&lt;=15,(DI256+DI257+DI258+DK256+DK257+DK258)*Percapita/30*GD$4,IF(DI256+DI257+DI258+DJ256+DJ257+DJ258+DK256+DK257+DK258+DL256+DL257+DL258&gt;=16,Fixo/30*GD$4+(DI256+DI257+DI258+DJ256+DJ257+DJ258+DK256+DK257+DK258+DL256+DL257-16)*Percapita/30*GD$4))))))</f>
        <v>0</v>
      </c>
      <c r="GE256" s="177">
        <f>IF(C256=4,SUM(DM256+DM257+DM258+DO256+DO257+DO258)*Percapita/30*GE$4+(DN256+DN257+DN258+DP256+DP257+DP258)*Cadeirante/30*GE$4,IF(C256=3,IF(DM259+DO259=10,Fixo/30*GE$4+(DM256+DM257+DM258+DO256+DO257+DO258)*Percapita/30*GE$4+(DN259+DP259)*Cadeirante/30*GE$4,IF(DM259+DO259&lt;=9,(DM259+DO259)*Crechee/30*GE$4)+(DN259+DP259)*Cadeirante/30*GE$4+(DM256+DM257+DM258+DO256+DO257+DO258)*Percapita/30*GE$4)+IF(DM259+DO259&gt;=11,Fixo/30*GE$4+(DM259+DO259-10)*Crechee/30*GE$4,0),IF(C256=2,IF(DN256+DN257+DN258+DN259+DP256+DP257+DP258+DP259=1,Cadeirante/30*GE$4,IF(DN256+DN257+DN258+DN259+DP256+DP257+DP258+DP259=2,Fixo/30*GE$4,IF(DN256+DN257+DN258+DN259+DP256+DP257+DP258+DP259&gt;2,Fixo/30*GE$4+(DN256+DN257+DN258+DN259+DP256+DP257+DP258+DP259-2)*Cadeirante/30*GE$4)))+(DM256+DM257+DM258+DO256+DO257+DO258)*Percapita/30*GE$4+(DM259+DO259)*Crechee/30*GE$4,IF(C256=1,IF(DM256+DM257+DM258+DN256+DN257+DN258+DO256+DO257+DO258+DP256+DP257+DP258&lt;=15,(DM256+DM257+DM258+DO256+DO257+DO258)*Percapita/30*GE$4,IF(DM256+DM257+DM258+DN256+DN257+DN258+DO256+DO257+DO258+DP256+DP257+DP258&gt;=16,Fixo/30*GE$4+(DM256+DM257+DM258+DN256+DN257+DN258+DO256+DO257+DO258+DP256+DP257-16)*Percapita/30*GE$4))))))</f>
        <v>0</v>
      </c>
      <c r="GF256" s="177">
        <f>IF(C256=4,SUM(DQ256+DQ257+DQ258+DS256+DS257+DS258)*Percapita/30*GF$4+(DR256+DR257+DR258+DT256+DT257+DT258)*Cadeirante/30*GF$4,IF(C256=3,IF(DQ259+DS259=10,Fixo/30*GF$4+(DQ256+DQ257+DQ258+DS256+DS257+DS258)*Percapita/30*GF$4+(DR259+DT259)*Cadeirante/30*GF$4,IF(DQ259+DS259&lt;=9,(DQ259+DS259)*Crechee/30*GF$4)+(DR259+DT259)*Cadeirante/30*GF$4+(DQ256+DQ257+DQ258+DS256+DS257+DS258)*Percapita/30*GF$4)+IF(DQ259+DS259&gt;=11,Fixo/30*GF$4+(DQ259+DS259-10)*Crechee/30*GF$4,0),IF(C256=2,IF(DR256+DR257+DR258+DR259+DT256+DT257+DT258+DT259=1,Cadeirante/30*GF$4,IF(DR256+DR257+DR258+DR259+DT256+DT257+DT258+DT259=2,Fixo/30*GF$4,IF(DR256+DR257+DR258+DR259+DT256+DT257+DT258+DT259&gt;2,Fixo/30*GF$4+(DR256+DR257+DR258+DR259+DT256+DT257+DT258+DT259-2)*Cadeirante/30*GF$4)))+(DQ256+DQ257+DQ258+DS256+DS257+DS258)*Percapita/30*GF$4+(DQ259+DS259)*Crechee/30*GF$4,IF(C256=1,IF(DQ256+DQ257+DQ258+DR256+DR257+DR258+DS256+DS257+DS258+DT256+DT257+DT258&lt;=15,(DQ256+DQ257+DQ258+DS256+DS257+DS258)*Percapita/30*GF$4,IF(DQ256+DQ257+DQ258+DR256+DR257+DR258+DS256+DS257+DS258+DT256+DT257+DT258&gt;=16,Fixo/30*GF$4+(DQ256+DQ257+DQ258+DR256+DR257+DR258+DS256+DS257+DS258+DT256+DT257-16)*Percapita/30*GF$4))))))</f>
        <v>0</v>
      </c>
      <c r="GG256" s="177">
        <f>IF(C256=4,SUM(DU256+DU257+DU258+DW256+DW257+DW258)*Percapita/30*GG$4+(DV256+DV257+DV258+DX256+DX257+DX258)*Cadeirante/30*GG$4,IF(C256=3,IF(DU259+DW259=10,Fixo/30*GG$4+(DU256+DU257+DU258+DW256+DW257+DW258)*Percapita/30*GG$4+(DV259+DX259)*Cadeirante/30*GG$4,IF(DU259+DW259&lt;=9,(DU259+DW259)*Crechee/30*GG$4)+(DV259+DX259)*Cadeirante/30*GG$4+(DU256+DU257+DU258+DW256+DW257+DW258)*Percapita/30*GG$4)+IF(DU259+DW259&gt;=11,Fixo/30*GG$4+(DU259+DW259-10)*Crechee/30*GG$4,0),IF(C256=2,IF(DV256+DV257+DV258+DV259+DX256+DX257+DX258+DX259=1,Cadeirante/30*GG$4,IF(DV256+DV257+DV258+DV259+DX256+DX257+DX258+DX259=2,Fixo/30*GG$4,IF(DV256+DV257+DV258+DV259+DX256+DX257+DX258+DX259&gt;2,Fixo/30*GG$4+(DV256+DV257+DV258+DV259+DX256+DX257+DX258+DX259-2)*Cadeirante/30*GG$4)))+(DU256+DU257+DU258+DW256+DW257+DW258)*Percapita/30*GG$4+(DU259+DW259)*Crechee/30*GG$4,IF(C256=1,IF(DU256+DU257+DU258+DV256+DV257+DV258+DW256+DW257+DW258+DX256+DX257+DX258&lt;=15,(DU256+DU257+DU258+DW256+DW257+DW258)*Percapita/30*GG$4,IF(DU256+DU257+DU258+DV256+DV257+DV258+DW256+DW257+DW258+DX256+DX257+DX258&gt;=16,Fixo/30*GG$4+(DU256+DU257+DU258+DV256+DV257+DV258+DW256+DW257+DW258+DX256+DX257-16)*Percapita/30*GG$4))))))</f>
        <v>0</v>
      </c>
      <c r="GH256" s="177">
        <f>IF(C256=4,SUM(DY256+DY257+DY258+EA256+EA257+EA258)*Percapita/30*GH$4+(DZ256+DZ257+DZ258+EB256+EB257+EB258)*Cadeirante/30*GH$4,IF(C256=3,IF(DY259+EA259=10,Fixo/30*GH$4+(DY256+DY257+DY258+EA256+EA257+EA258)*Percapita/30*GH$4+(DZ259+EB259)*Cadeirante/30*GH$4,IF(DY259+EA259&lt;=9,(DY259+EA259)*Crechee/30*GH$4)+(DZ259+EB259)*Cadeirante/30*GH$4+(DY256+DY257+DY258+EA256+EA257+EA258)*Percapita/30*GH$4)+IF(DY259+EA259&gt;=11,Fixo/30*GH$4+(DY259+EA259-10)*Crechee/30*GH$4,0),IF(C256=2,IF(DZ256+DZ257+DZ258+DZ259+EB256+EB257+EB258+EB259=1,Cadeirante/30*GH$4,IF(DZ256+DZ257+DZ258+DZ259+EB256+EB257+EB258+EB259=2,Fixo/30*GH$4,IF(DZ256+DZ257+DZ258+DZ259+EB256+EB257+EB258+EB259&gt;2,Fixo/30*GH$4+(DZ256+DZ257+DZ258+DZ259+EB256+EB257+EB258+EB259-2)*Cadeirante/30*GH$4)))+(DY256+DY257+DY258+EA256+EA257+EA258)*Percapita/30*GH$4+(DY259+EA259)*Crechee/30*GH$4,IF(C256=1,IF(DY256+DY257+DY258+DZ256+DZ257+DZ258+EA256+EA257+EA258+EB256+EB257+EB258&lt;=15,(DY256+DY257+DY258+EA256+EA257+EA258)*Percapita/30*GH$4,IF(DY256+DY257+DY258+DZ256+DZ257+DZ258+EA256+EA257+EA258+EB256+EB257+EB258&gt;=16,Fixo/30*GH$4+(DY256+DY257+DY258+DZ256+DZ257+DZ258+EA256+EA257+EA258+EB256+EB257-16)*Percapita/30*GH$4))))))</f>
        <v>0</v>
      </c>
      <c r="GI256" s="177">
        <f>IF(C256=4,SUM(EC256+EC257+EC258+EE256+EE257+EE258)*Percapita/30*GI$4+(ED256+ED257+ED258+EF256+EF257+EF258)*Cadeirante/30*GI$4,IF(C256=3,IF(EC259+EE259=10,Fixo/30*GI$4+(EC256+EC257+EC258+EE256+EE257+EE258)*Percapita/30*GI$4+(ED259+EF259)*Cadeirante/30*GI$4,IF(EC259+EE259&lt;=9,(EC259+EE259)*Crechee/30*GI$4)+(ED259+EF259)*Cadeirante/30*GI$4+(EC256+EC257+EC258+EE256+EE257+EE258)*Percapita/30*GI$4)+IF(EC259+EE259&gt;=11,Fixo/30*GI$4+(EC259+EE259-10)*Crechee/30*GI$4,0),IF(C256=2,IF(ED256+ED257+ED258+ED259+EF256+EF257+EF258+EF259=1,Cadeirante/30*GI$4,IF(ED256+ED257+ED258+ED259+EF256+EF257+EF258+EF259=2,Fixo/30*GI$4,IF(ED256+ED257+ED258+ED259+EF256+EF257+EF258+EF259&gt;2,Fixo/30*GI$4+(ED256+ED257+ED258+ED259+EF256+EF257+EF258+EF259-2)*Cadeirante/30*GI$4)))+(EC256+EC257+EC258+EE256+EE257+EE258)*Percapita/30*GI$4+(EC259+EE259)*Crechee/30*GI$4,IF(C256=1,IF(EC256+EC257+EC258+ED256+ED257+ED258+EE256+EE257+EE258+EF256+EF257+EF258&lt;=15,(EC256+EC257+EC258+EE256+EE257+EE258)*Percapita/30*GI$4,IF(EC256+EC257+EC258+ED256+ED257+ED258+EE256+EE257+EE258+EF256+EF257+EF258&gt;=16,Fixo/30*GI$4+(EC256+EC257+EC258+ED256+ED257+ED258+EE256+EE257+EE258+EF256+EF257-16)*Percapita/30*GI$4))))))</f>
        <v>0</v>
      </c>
      <c r="GJ256" s="177">
        <f>IF(C256=4,SUM(EG256+EG257+EG258+EI256+EI257+EI258)*Percapita/30*GJ$4+(EH256+EH257+EH258+EJ256+EJ257+EJ258)*Cadeirante/30*GJ$4,IF(C256=3,IF(EG259+EI259=10,Fixo/30*GJ$4+(EG256+EG257+EG258+EI256+EI257+EI258)*Percapita/30*GJ$4+(EH259+EJ259)*Cadeirante/30*GJ$4,IF(EG259+EI259&lt;=9,(EG259+EI259)*Crechee/30*GJ$4)+(EH259+EJ259)*Cadeirante/30*GJ$4+(EG256+EG257+EG258+EI256+EI257+EI258)*Percapita/30*GJ$4)+IF(EG259+EI259&gt;=11,Fixo/30*GJ$4+(EG259+EI259-10)*Crechee/30*GJ$4,0),IF(C256=2,IF(EH256+EH257+EH258+EH259+EJ256+EJ257+EJ258+EJ259=1,Cadeirante/30*GJ$4,IF(EH256+EH257+EH258+EH259+EJ256+EJ257+EJ258+EJ259=2,Fixo/30*GJ$4,IF(EH256+EH257+EH258+EH259+EJ256+EJ257+EJ258+EJ259&gt;2,Fixo/30*GJ$4+(EH256+EH257+EH258+EH259+EJ256+EJ257+EJ258+EJ259-2)*Cadeirante/30*GJ$4)))+(EG256+EG257+EG258+EI256+EI257+EI258)*Percapita/30*GJ$4+(EG259+EI259)*Crechee/30*GJ$4,IF(C256=1,IF(EG256+EG257+EG258+EH256+EH257+EH258+EI256+EI257+EI258+EJ256+EJ257+EJ258&lt;=15,(EG256+EG257+EG258+EI256+EI257+EI258)*Percapita/30*GJ$4,IF(EG256+EG257+EG258+EH256+EH257+EH258+EI256+EI257+EI258+EJ256+EJ257+EJ258&gt;=16,Fixo/30*GJ$4+(EG256+EG257+EG258+EH256+EH257+EH258+EI256+EI257+EI258+EJ256+EJ257-16)*Percapita/30*GJ$4))))))</f>
        <v>0</v>
      </c>
      <c r="GK256" s="178"/>
      <c r="GL256" s="103">
        <f t="shared" si="248"/>
        <v>0</v>
      </c>
      <c r="GM256" s="124"/>
      <c r="GN256" s="104">
        <f>SUMIF(V256:V259,"&lt;0")*Cadeirante/30*GN$4+SUMIF(X256:X259,"&lt;0")*Cadeirante/30*GN$4</f>
        <v>0</v>
      </c>
      <c r="GO256" s="104">
        <f>SUMIF(Z256:Z259,"&lt;0")*Cadeirante/30*GO$4+SUMIF(AB256:AB259,"&lt;0")*Cadeirante/30*GO$4</f>
        <v>0</v>
      </c>
      <c r="GP256" s="104">
        <f>SUMIF(AD256:AD259,"&lt;0")*Cadeirante/30*GP$4+SUMIF(AF256:AF259,"&lt;0")*Cadeirante/30*GP$4</f>
        <v>0</v>
      </c>
      <c r="GQ256" s="104">
        <f>SUMIF(AH256:AH259,"&lt;0")*Cadeirante/30*GQ$4+SUMIF(AJ256:AJ259,"&lt;0")*Cadeirante/30*GQ$4</f>
        <v>0</v>
      </c>
      <c r="GR256" s="104">
        <f>SUMIF(AL256:AL259,"&lt;0")*Cadeirante/30*GR$4+SUMIF(AN256:AN259,"&lt;0")*Cadeirante/30*GR$4</f>
        <v>0</v>
      </c>
      <c r="GS256" s="104">
        <f>SUMIF(AP256:AP259,"&lt;0")*Cadeirante/30*GS$4+SUMIF(AR256:AR259,"&lt;0")*Cadeirante/30*GS$4</f>
        <v>0</v>
      </c>
      <c r="GT256" s="104">
        <f>SUMIF(AT256:AT259,"&lt;0")*Cadeirante/30*GT$4+SUMIF(AV256:AV259,"&lt;0")*Cadeirante/30*GT$4</f>
        <v>0</v>
      </c>
      <c r="GU256" s="104">
        <f>SUMIF(AX256:AX259,"&lt;0")*Cadeirante/30*GU$4+SUMIF(AZ256:AZ259,"&lt;0")*Cadeirante/30*GU$4</f>
        <v>0</v>
      </c>
      <c r="GV256" s="104">
        <f>SUMIF(BB256:BB259,"&lt;0")*Cadeirante/30*GV$4+SUMIF(BD256:BD259,"&lt;0")*Cadeirante/30*GV$4</f>
        <v>0</v>
      </c>
      <c r="GW256" s="104">
        <f>SUMIF(BF256:BF259,"&lt;0")*Cadeirante/30*GW$4+SUMIF(BH256:BH259,"&lt;0")*Cadeirante/30*GW$4</f>
        <v>0</v>
      </c>
      <c r="GX256" s="104">
        <f>SUMIF(BJ256:BJ259,"&lt;0")*Cadeirante/30*GX$4+SUMIF(BL256:BL259,"&lt;0")*Cadeirante/30*GX$4</f>
        <v>0</v>
      </c>
      <c r="GY256" s="104">
        <f>SUMIF(BN256:BN259,"&lt;0")*Cadeirante/30*GY$4+SUMIF(BP256:BP259,"&lt;0")*Cadeirante/30*GY$4</f>
        <v>0</v>
      </c>
      <c r="GZ256" s="104">
        <f>SUMIF(BR256:BR259,"&lt;0")*Cadeirante/30*GZ$4+SUMIF(BT256:BT259,"&lt;0")*Cadeirante/30*GZ$4</f>
        <v>0</v>
      </c>
      <c r="HA256" s="104">
        <f>SUMIF(BV256:BV259,"&lt;0")*Cadeirante/30*HA$4+SUMIF(BX256:BX259,"&lt;0")*Cadeirante/30*HA$4</f>
        <v>0</v>
      </c>
      <c r="HB256" s="104">
        <f>SUMIF(BZ256:BZ259,"&lt;0")*Cadeirante/30*HB$4+SUMIF(CB256:CB259,"&lt;0")*Cadeirante/30*HB$4</f>
        <v>0</v>
      </c>
      <c r="HC256" s="104">
        <f>SUMIF(CD256:CD259,"&lt;0")*Cadeirante/30*HC$4+SUMIF(CF256:CF259,"&lt;0")*Cadeirante/30*HC$4</f>
        <v>0</v>
      </c>
      <c r="HD256" s="104">
        <f>SUMIF(CH256:CH259,"&lt;0")*Cadeirante/30*HD$4+SUMIF(CJ256:CJ259,"&lt;0")*Cadeirante/30*HD$4</f>
        <v>0</v>
      </c>
      <c r="HE256" s="104">
        <f>SUMIF(CL256:CL259,"&lt;0")*Cadeirante/30*HE$4+SUMIF(CN256:CN259,"&lt;0")*Cadeirante/30*HE$4</f>
        <v>0</v>
      </c>
      <c r="HF256" s="104">
        <f>SUMIF(CP256:CP259,"&lt;0")*Cadeirante/30*HF$4+SUMIF(CR256:CR259,"&lt;0")*Cadeirante/30*HF$4</f>
        <v>0</v>
      </c>
      <c r="HG256" s="104">
        <f>SUMIF(CT256:CT259,"&lt;0")*Cadeirante/30*HG$4+SUMIF(CV256:CV259,"&lt;0")*Cadeirante/30*HG$4</f>
        <v>0</v>
      </c>
      <c r="HH256" s="104">
        <f>SUMIF(CX256:CX259,"&lt;0")*Cadeirante/30*HH$4+SUMIF(CZ256:CZ259,"&lt;0")*Cadeirante/30*HH$4</f>
        <v>0</v>
      </c>
      <c r="HI256" s="104">
        <f>SUMIF(DB256:DB259,"&lt;0")*Cadeirante/30*HI$4+SUMIF(DD256:DD259,"&lt;0")*Cadeirante/30*HI$4</f>
        <v>0</v>
      </c>
      <c r="HJ256" s="104">
        <f>SUMIF(DF256:DF259,"&lt;0")*Cadeirante/30*HJ$4+SUMIF(DH256:DH259,"&lt;0")*Cadeirante/30*HJ$4</f>
        <v>0</v>
      </c>
      <c r="HK256" s="104">
        <f>SUMIF(DJ256:DJ259,"&lt;0")*Cadeirante/30*HK$4+SUMIF(DL256:DL259,"&lt;0")*Cadeirante/30*HK$4</f>
        <v>0</v>
      </c>
      <c r="HL256" s="104">
        <f>SUMIF(DN256:DN259,"&lt;0")*Cadeirante/30*HL$4+SUMIF(DP256:DP259,"&lt;0")*Cadeirante/30*HL$4</f>
        <v>0</v>
      </c>
      <c r="HM256" s="104">
        <f>SUMIF(DR256:DR259,"&lt;0")*Cadeirante/30*HM$4+SUMIF(DT256:DT259,"&lt;0")*Cadeirante/30*HM$4</f>
        <v>0</v>
      </c>
      <c r="HN256" s="104">
        <f>SUMIF(DV256:DV259,"&lt;0")*Cadeirante/30*HN$4+SUMIF(DX256:DX259,"&lt;0")*Cadeirante/30*HN$4</f>
        <v>0</v>
      </c>
      <c r="HO256" s="104">
        <f>SUMIF(DZ256:DZ259,"&lt;0")*Cadeirante/30*HO$4+SUMIF(EB256:EB259,"&lt;0")*Cadeirante/30*HO$4</f>
        <v>0</v>
      </c>
      <c r="HP256" s="104">
        <f>SUMIF(ED256:ED259,"&lt;0")*Cadeirante/30*HP$4+SUMIF(EF256:EF259,"&lt;0")*Cadeirante/30*HP$4</f>
        <v>0</v>
      </c>
      <c r="HQ256" s="64"/>
      <c r="HR256" s="64"/>
      <c r="HS256" s="64"/>
      <c r="HT256" s="64"/>
      <c r="HU256" s="64"/>
      <c r="HV256" s="64"/>
      <c r="HW256" s="176">
        <v>17629.309999999998</v>
      </c>
      <c r="HX256" s="64"/>
      <c r="HY256" s="280">
        <f>IF(ISTEXT(EM256), VALUE(EM256), EM256)</f>
        <v>0</v>
      </c>
      <c r="HZ256" s="280">
        <f>IF(ISTEXT(EN256), VALUE(EN256), EN256)</f>
        <v>0</v>
      </c>
      <c r="IA256" s="280">
        <f>IF(ISTEXT(EO256), VALUE(EO256), EO256)</f>
        <v>0</v>
      </c>
      <c r="IB256" s="64" t="b">
        <f>HW256=FE256</f>
        <v>0</v>
      </c>
      <c r="IC256" s="64"/>
    </row>
    <row r="257" spans="1:237" s="106" customFormat="1" ht="22.5" customHeight="1" x14ac:dyDescent="0.25">
      <c r="A257" s="368" t="s">
        <v>3395</v>
      </c>
      <c r="B257" s="369" t="s">
        <v>3396</v>
      </c>
      <c r="C257" s="370" t="s">
        <v>3194</v>
      </c>
      <c r="D257" s="371" t="s">
        <v>3397</v>
      </c>
      <c r="E257" s="371" t="s">
        <v>3398</v>
      </c>
      <c r="F257" s="372" t="s">
        <v>3181</v>
      </c>
      <c r="G257" s="372" t="s">
        <v>3182</v>
      </c>
      <c r="H257" s="373" t="s">
        <v>2860</v>
      </c>
      <c r="I257" s="374" t="s">
        <v>2860</v>
      </c>
      <c r="J257" s="421" t="s">
        <v>3189</v>
      </c>
      <c r="K257" s="421" t="s">
        <v>3185</v>
      </c>
      <c r="L257" s="329">
        <f>CONTINUA!BV257</f>
        <v>0</v>
      </c>
      <c r="M257" s="329">
        <f>CONTINUA!BW257</f>
        <v>0</v>
      </c>
      <c r="N257" s="895"/>
      <c r="O257" s="896" t="s">
        <v>3454</v>
      </c>
      <c r="P257" s="897">
        <v>0</v>
      </c>
      <c r="Q257" s="400"/>
      <c r="R257" s="401"/>
      <c r="S257" s="400"/>
      <c r="T257" s="401"/>
      <c r="U257" s="400"/>
      <c r="V257" s="401"/>
      <c r="W257" s="400"/>
      <c r="X257" s="401"/>
      <c r="Y257" s="400"/>
      <c r="Z257" s="401"/>
      <c r="AA257" s="400"/>
      <c r="AB257" s="401"/>
      <c r="AC257" s="400"/>
      <c r="AD257" s="401"/>
      <c r="AE257" s="400"/>
      <c r="AF257" s="401"/>
      <c r="AG257" s="400"/>
      <c r="AH257" s="401"/>
      <c r="AI257" s="400"/>
      <c r="AJ257" s="401"/>
      <c r="AK257" s="400"/>
      <c r="AL257" s="401"/>
      <c r="AM257" s="400"/>
      <c r="AN257" s="401"/>
      <c r="AO257" s="400"/>
      <c r="AP257" s="401"/>
      <c r="AQ257" s="400"/>
      <c r="AR257" s="401"/>
      <c r="AS257" s="400"/>
      <c r="AT257" s="401"/>
      <c r="AU257" s="400"/>
      <c r="AV257" s="401"/>
      <c r="AW257" s="400"/>
      <c r="AX257" s="401"/>
      <c r="AY257" s="400"/>
      <c r="AZ257" s="401"/>
      <c r="BA257" s="400"/>
      <c r="BB257" s="401"/>
      <c r="BC257" s="400"/>
      <c r="BD257" s="401"/>
      <c r="BE257" s="400"/>
      <c r="BF257" s="401"/>
      <c r="BG257" s="400"/>
      <c r="BH257" s="401"/>
      <c r="BI257" s="400"/>
      <c r="BJ257" s="401"/>
      <c r="BK257" s="400"/>
      <c r="BL257" s="401"/>
      <c r="BM257" s="400"/>
      <c r="BN257" s="401"/>
      <c r="BO257" s="400"/>
      <c r="BP257" s="401"/>
      <c r="BQ257" s="400"/>
      <c r="BR257" s="401"/>
      <c r="BS257" s="400"/>
      <c r="BT257" s="401"/>
      <c r="BU257" s="400"/>
      <c r="BV257" s="401"/>
      <c r="BW257" s="400"/>
      <c r="BX257" s="401"/>
      <c r="BY257" s="400"/>
      <c r="BZ257" s="401"/>
      <c r="CA257" s="400"/>
      <c r="CB257" s="401"/>
      <c r="CC257" s="400"/>
      <c r="CD257" s="401"/>
      <c r="CE257" s="400"/>
      <c r="CF257" s="401"/>
      <c r="CG257" s="400"/>
      <c r="CH257" s="401"/>
      <c r="CI257" s="400"/>
      <c r="CJ257" s="401"/>
      <c r="CK257" s="400"/>
      <c r="CL257" s="401"/>
      <c r="CM257" s="400"/>
      <c r="CN257" s="401"/>
      <c r="CO257" s="400"/>
      <c r="CP257" s="401"/>
      <c r="CQ257" s="400"/>
      <c r="CR257" s="401"/>
      <c r="CS257" s="400"/>
      <c r="CT257" s="401"/>
      <c r="CU257" s="400"/>
      <c r="CV257" s="401"/>
      <c r="CW257" s="400"/>
      <c r="CX257" s="401"/>
      <c r="CY257" s="400"/>
      <c r="CZ257" s="401"/>
      <c r="DA257" s="400"/>
      <c r="DB257" s="401"/>
      <c r="DC257" s="400"/>
      <c r="DD257" s="401"/>
      <c r="DE257" s="400"/>
      <c r="DF257" s="401"/>
      <c r="DG257" s="400"/>
      <c r="DH257" s="401"/>
      <c r="DI257" s="400"/>
      <c r="DJ257" s="401"/>
      <c r="DK257" s="400"/>
      <c r="DL257" s="401"/>
      <c r="DM257" s="400"/>
      <c r="DN257" s="401"/>
      <c r="DO257" s="400"/>
      <c r="DP257" s="401"/>
      <c r="DQ257" s="400"/>
      <c r="DR257" s="401"/>
      <c r="DS257" s="400"/>
      <c r="DT257" s="401"/>
      <c r="DU257" s="400"/>
      <c r="DV257" s="401"/>
      <c r="DW257" s="400"/>
      <c r="DX257" s="401"/>
      <c r="DY257" s="400"/>
      <c r="DZ257" s="401"/>
      <c r="EA257" s="400"/>
      <c r="EB257" s="401"/>
      <c r="EC257" s="400"/>
      <c r="ED257" s="401"/>
      <c r="EE257" s="400"/>
      <c r="EF257" s="401"/>
      <c r="EG257" s="400"/>
      <c r="EH257" s="401"/>
      <c r="EI257" s="400"/>
      <c r="EJ257" s="447"/>
      <c r="EK257" s="511"/>
      <c r="EL257" s="514"/>
      <c r="EM257" s="448"/>
      <c r="EN257" s="344"/>
      <c r="EO257" s="345"/>
      <c r="EP257" s="171">
        <f t="shared" si="241"/>
        <v>0</v>
      </c>
      <c r="EQ257" s="171">
        <f t="shared" si="242"/>
        <v>0</v>
      </c>
      <c r="ER257" s="171">
        <f t="shared" si="243"/>
        <v>0</v>
      </c>
      <c r="ES257" s="171">
        <f t="shared" si="244"/>
        <v>0</v>
      </c>
      <c r="ET257" s="171">
        <f t="shared" si="245"/>
        <v>0</v>
      </c>
      <c r="EU257" s="171">
        <f t="shared" si="246"/>
        <v>0</v>
      </c>
      <c r="EV257" s="172">
        <f t="shared" si="247"/>
        <v>0</v>
      </c>
      <c r="EW257" s="173"/>
      <c r="EX257" s="248">
        <f t="shared" si="299"/>
        <v>0</v>
      </c>
      <c r="EY257" s="174">
        <f>(L257*regular)+(M257*Cadeirantee)</f>
        <v>0</v>
      </c>
      <c r="EZ257" s="249">
        <f>SUMIF(FG257:GJ257,"&gt;0")</f>
        <v>0</v>
      </c>
      <c r="FA257" s="249">
        <f>SUMIF(FG257:GJ257,"&lt;0")+SUMIF(GN257:HP257,"&lt;0")</f>
        <v>0</v>
      </c>
      <c r="FB257" s="174">
        <v>0</v>
      </c>
      <c r="FC257" s="126">
        <f>N257*km*'VALORES TABELA'!$B$13</f>
        <v>0</v>
      </c>
      <c r="FD257" s="250">
        <f t="shared" ref="FD257:FD260" si="300">GL257</f>
        <v>0</v>
      </c>
      <c r="FE257" s="105"/>
      <c r="FF257" s="119"/>
      <c r="FG257" s="119"/>
      <c r="FH257" s="119"/>
      <c r="FI257" s="119"/>
      <c r="FJ257" s="119"/>
      <c r="FK257" s="119"/>
      <c r="FL257" s="119"/>
      <c r="FM257" s="119"/>
      <c r="FN257" s="119"/>
      <c r="FO257" s="119"/>
      <c r="FP257" s="119"/>
      <c r="FQ257" s="119"/>
      <c r="FR257" s="119"/>
      <c r="FS257" s="119"/>
      <c r="FT257" s="119"/>
      <c r="FU257" s="119"/>
      <c r="FV257" s="119"/>
      <c r="FW257" s="119"/>
      <c r="FX257" s="119"/>
      <c r="FY257" s="119"/>
      <c r="FZ257" s="119"/>
      <c r="GA257" s="119"/>
      <c r="GB257" s="119"/>
      <c r="GC257" s="119"/>
      <c r="GD257" s="119"/>
      <c r="GE257" s="119"/>
      <c r="GF257" s="119"/>
      <c r="GG257" s="119"/>
      <c r="GH257" s="119"/>
      <c r="GI257" s="119"/>
      <c r="GJ257" s="119"/>
      <c r="GK257" s="251"/>
      <c r="GL257" s="103">
        <f t="shared" si="248"/>
        <v>0</v>
      </c>
      <c r="GM257" s="124"/>
      <c r="GN257" s="104"/>
      <c r="GO257" s="104"/>
      <c r="GP257" s="104"/>
      <c r="GQ257" s="104"/>
      <c r="GR257" s="104"/>
      <c r="GS257" s="104"/>
      <c r="GT257" s="104"/>
      <c r="GU257" s="104"/>
      <c r="GV257" s="104"/>
      <c r="GW257" s="104"/>
      <c r="GX257" s="104"/>
      <c r="GY257" s="104"/>
      <c r="GZ257" s="104"/>
      <c r="HA257" s="104"/>
      <c r="HB257" s="104"/>
      <c r="HC257" s="104"/>
      <c r="HD257" s="104"/>
      <c r="HE257" s="104"/>
      <c r="HF257" s="104"/>
      <c r="HG257" s="104"/>
      <c r="HH257" s="104"/>
      <c r="HI257" s="104"/>
      <c r="HJ257" s="104"/>
      <c r="HK257" s="104"/>
      <c r="HL257" s="104"/>
      <c r="HM257" s="104"/>
      <c r="HN257" s="104"/>
      <c r="HO257" s="104"/>
      <c r="HP257" s="104"/>
      <c r="HQ257" s="64"/>
      <c r="HR257" s="64"/>
      <c r="HS257" s="64"/>
      <c r="HT257" s="64"/>
      <c r="HU257" s="64"/>
      <c r="HV257" s="64"/>
      <c r="HW257" s="105"/>
      <c r="HX257" s="64"/>
      <c r="HY257" s="280">
        <f t="shared" ref="HY257:HY260" si="301">IF(ISTEXT(EM257), VALUE(EM257), EM257)</f>
        <v>0</v>
      </c>
      <c r="HZ257" s="280">
        <f t="shared" ref="HZ257:HZ260" si="302">IF(ISTEXT(EN257), VALUE(EN257), EN257)</f>
        <v>0</v>
      </c>
      <c r="IA257" s="280">
        <f t="shared" ref="IA257:IA260" si="303">IF(ISTEXT(EO257), VALUE(EO257), EO257)</f>
        <v>0</v>
      </c>
      <c r="IB257" s="64"/>
      <c r="IC257" s="64"/>
    </row>
    <row r="258" spans="1:237" s="106" customFormat="1" ht="22.5" customHeight="1" x14ac:dyDescent="0.25">
      <c r="A258" s="368" t="s">
        <v>3395</v>
      </c>
      <c r="B258" s="369" t="s">
        <v>3396</v>
      </c>
      <c r="C258" s="375" t="s">
        <v>3194</v>
      </c>
      <c r="D258" s="371" t="s">
        <v>3397</v>
      </c>
      <c r="E258" s="371" t="s">
        <v>3398</v>
      </c>
      <c r="F258" s="376" t="s">
        <v>3181</v>
      </c>
      <c r="G258" s="376" t="s">
        <v>3182</v>
      </c>
      <c r="H258" s="373" t="s">
        <v>2860</v>
      </c>
      <c r="I258" s="374" t="s">
        <v>2860</v>
      </c>
      <c r="J258" s="421" t="s">
        <v>3189</v>
      </c>
      <c r="K258" s="422" t="s">
        <v>3186</v>
      </c>
      <c r="L258" s="329">
        <f>CONTINUA!BV258</f>
        <v>0</v>
      </c>
      <c r="M258" s="329">
        <f>CONTINUA!BW258</f>
        <v>0</v>
      </c>
      <c r="N258" s="895"/>
      <c r="O258" s="896" t="s">
        <v>3454</v>
      </c>
      <c r="P258" s="897">
        <v>0</v>
      </c>
      <c r="Q258" s="400"/>
      <c r="R258" s="401"/>
      <c r="S258" s="400"/>
      <c r="T258" s="401"/>
      <c r="U258" s="400"/>
      <c r="V258" s="401"/>
      <c r="W258" s="400"/>
      <c r="X258" s="401"/>
      <c r="Y258" s="400"/>
      <c r="Z258" s="401"/>
      <c r="AA258" s="400"/>
      <c r="AB258" s="401"/>
      <c r="AC258" s="400"/>
      <c r="AD258" s="401"/>
      <c r="AE258" s="400"/>
      <c r="AF258" s="401"/>
      <c r="AG258" s="400"/>
      <c r="AH258" s="401"/>
      <c r="AI258" s="400"/>
      <c r="AJ258" s="401"/>
      <c r="AK258" s="400"/>
      <c r="AL258" s="401"/>
      <c r="AM258" s="400"/>
      <c r="AN258" s="401"/>
      <c r="AO258" s="400"/>
      <c r="AP258" s="401"/>
      <c r="AQ258" s="400"/>
      <c r="AR258" s="401"/>
      <c r="AS258" s="400"/>
      <c r="AT258" s="401"/>
      <c r="AU258" s="400"/>
      <c r="AV258" s="401"/>
      <c r="AW258" s="400"/>
      <c r="AX258" s="401"/>
      <c r="AY258" s="400"/>
      <c r="AZ258" s="401"/>
      <c r="BA258" s="400"/>
      <c r="BB258" s="401"/>
      <c r="BC258" s="400"/>
      <c r="BD258" s="401"/>
      <c r="BE258" s="400"/>
      <c r="BF258" s="401"/>
      <c r="BG258" s="400"/>
      <c r="BH258" s="401"/>
      <c r="BI258" s="400"/>
      <c r="BJ258" s="401"/>
      <c r="BK258" s="400"/>
      <c r="BL258" s="401"/>
      <c r="BM258" s="400"/>
      <c r="BN258" s="401"/>
      <c r="BO258" s="400"/>
      <c r="BP258" s="401"/>
      <c r="BQ258" s="400"/>
      <c r="BR258" s="401"/>
      <c r="BS258" s="400"/>
      <c r="BT258" s="401"/>
      <c r="BU258" s="400"/>
      <c r="BV258" s="401"/>
      <c r="BW258" s="400"/>
      <c r="BX258" s="401"/>
      <c r="BY258" s="400"/>
      <c r="BZ258" s="401"/>
      <c r="CA258" s="400"/>
      <c r="CB258" s="401"/>
      <c r="CC258" s="400"/>
      <c r="CD258" s="401"/>
      <c r="CE258" s="400"/>
      <c r="CF258" s="401"/>
      <c r="CG258" s="400"/>
      <c r="CH258" s="401"/>
      <c r="CI258" s="400"/>
      <c r="CJ258" s="401"/>
      <c r="CK258" s="400"/>
      <c r="CL258" s="401"/>
      <c r="CM258" s="400"/>
      <c r="CN258" s="401"/>
      <c r="CO258" s="400"/>
      <c r="CP258" s="401"/>
      <c r="CQ258" s="400"/>
      <c r="CR258" s="401"/>
      <c r="CS258" s="400"/>
      <c r="CT258" s="401"/>
      <c r="CU258" s="400"/>
      <c r="CV258" s="401"/>
      <c r="CW258" s="400"/>
      <c r="CX258" s="401"/>
      <c r="CY258" s="400"/>
      <c r="CZ258" s="401"/>
      <c r="DA258" s="400"/>
      <c r="DB258" s="401"/>
      <c r="DC258" s="400"/>
      <c r="DD258" s="401"/>
      <c r="DE258" s="400"/>
      <c r="DF258" s="401"/>
      <c r="DG258" s="400"/>
      <c r="DH258" s="401"/>
      <c r="DI258" s="400"/>
      <c r="DJ258" s="401"/>
      <c r="DK258" s="400"/>
      <c r="DL258" s="401"/>
      <c r="DM258" s="400"/>
      <c r="DN258" s="401"/>
      <c r="DO258" s="400"/>
      <c r="DP258" s="401"/>
      <c r="DQ258" s="400"/>
      <c r="DR258" s="401"/>
      <c r="DS258" s="400"/>
      <c r="DT258" s="401"/>
      <c r="DU258" s="400"/>
      <c r="DV258" s="401"/>
      <c r="DW258" s="400"/>
      <c r="DX258" s="401"/>
      <c r="DY258" s="400"/>
      <c r="DZ258" s="401"/>
      <c r="EA258" s="400"/>
      <c r="EB258" s="401"/>
      <c r="EC258" s="400"/>
      <c r="ED258" s="401"/>
      <c r="EE258" s="400"/>
      <c r="EF258" s="401"/>
      <c r="EG258" s="400"/>
      <c r="EH258" s="401"/>
      <c r="EI258" s="400"/>
      <c r="EJ258" s="447"/>
      <c r="EK258" s="511"/>
      <c r="EL258" s="514"/>
      <c r="EM258" s="448"/>
      <c r="EN258" s="344"/>
      <c r="EO258" s="345"/>
      <c r="EP258" s="171">
        <f t="shared" si="241"/>
        <v>0</v>
      </c>
      <c r="EQ258" s="171">
        <f t="shared" si="242"/>
        <v>0</v>
      </c>
      <c r="ER258" s="171">
        <f t="shared" si="243"/>
        <v>0</v>
      </c>
      <c r="ES258" s="171">
        <f t="shared" si="244"/>
        <v>0</v>
      </c>
      <c r="ET258" s="171">
        <f t="shared" si="245"/>
        <v>0</v>
      </c>
      <c r="EU258" s="171">
        <f t="shared" si="246"/>
        <v>0</v>
      </c>
      <c r="EV258" s="172">
        <f t="shared" si="247"/>
        <v>0</v>
      </c>
      <c r="EW258" s="125"/>
      <c r="EX258" s="248">
        <f t="shared" si="299"/>
        <v>0</v>
      </c>
      <c r="EY258" s="174">
        <f>(L258*regular)+(M258*Cadeirantee)</f>
        <v>0</v>
      </c>
      <c r="EZ258" s="249">
        <f>SUMIF(FG258:GJ258,"&gt;0")</f>
        <v>0</v>
      </c>
      <c r="FA258" s="249">
        <f>SUMIF(FG258:GJ258,"&lt;0")+SUMIF(GN258:HP258,"&lt;0")</f>
        <v>0</v>
      </c>
      <c r="FB258" s="174">
        <v>0</v>
      </c>
      <c r="FC258" s="126">
        <f>N258*km*'VALORES TABELA'!$B$13</f>
        <v>0</v>
      </c>
      <c r="FD258" s="250">
        <f t="shared" si="300"/>
        <v>0</v>
      </c>
      <c r="FE258" s="105"/>
      <c r="FF258" s="108"/>
      <c r="FG258" s="108"/>
      <c r="FH258" s="108"/>
      <c r="FI258" s="108"/>
      <c r="FJ258" s="108"/>
      <c r="FK258" s="108"/>
      <c r="FL258" s="108"/>
      <c r="FM258" s="108"/>
      <c r="FN258" s="108"/>
      <c r="FO258" s="108"/>
      <c r="FP258" s="108"/>
      <c r="FQ258" s="108"/>
      <c r="FR258" s="108"/>
      <c r="FS258" s="108"/>
      <c r="FT258" s="108"/>
      <c r="FU258" s="108"/>
      <c r="FV258" s="108"/>
      <c r="FW258" s="108"/>
      <c r="FX258" s="108"/>
      <c r="FY258" s="108"/>
      <c r="FZ258" s="108"/>
      <c r="GA258" s="108"/>
      <c r="GB258" s="108"/>
      <c r="GC258" s="108"/>
      <c r="GD258" s="108"/>
      <c r="GE258" s="108"/>
      <c r="GF258" s="108"/>
      <c r="GG258" s="108"/>
      <c r="GH258" s="108"/>
      <c r="GI258" s="108"/>
      <c r="GJ258" s="108"/>
      <c r="GK258" s="251"/>
      <c r="GL258" s="103">
        <f t="shared" si="248"/>
        <v>0</v>
      </c>
      <c r="GM258" s="124"/>
      <c r="GN258" s="104"/>
      <c r="GO258" s="104"/>
      <c r="GP258" s="104"/>
      <c r="GQ258" s="104"/>
      <c r="GR258" s="104"/>
      <c r="GS258" s="104"/>
      <c r="GT258" s="104"/>
      <c r="GU258" s="104"/>
      <c r="GV258" s="104"/>
      <c r="GW258" s="104"/>
      <c r="GX258" s="104"/>
      <c r="GY258" s="104"/>
      <c r="GZ258" s="104"/>
      <c r="HA258" s="104"/>
      <c r="HB258" s="104"/>
      <c r="HC258" s="104"/>
      <c r="HD258" s="104"/>
      <c r="HE258" s="104"/>
      <c r="HF258" s="104"/>
      <c r="HG258" s="104"/>
      <c r="HH258" s="104"/>
      <c r="HI258" s="104"/>
      <c r="HJ258" s="104"/>
      <c r="HK258" s="104"/>
      <c r="HL258" s="104"/>
      <c r="HM258" s="104"/>
      <c r="HN258" s="104"/>
      <c r="HO258" s="104"/>
      <c r="HP258" s="104"/>
      <c r="HQ258" s="64"/>
      <c r="HR258" s="64"/>
      <c r="HS258" s="64"/>
      <c r="HT258" s="64"/>
      <c r="HU258" s="64"/>
      <c r="HV258" s="64"/>
      <c r="HW258" s="105"/>
      <c r="HX258" s="64"/>
      <c r="HY258" s="280">
        <f t="shared" si="301"/>
        <v>0</v>
      </c>
      <c r="HZ258" s="280">
        <f t="shared" si="302"/>
        <v>0</v>
      </c>
      <c r="IA258" s="280">
        <f t="shared" si="303"/>
        <v>0</v>
      </c>
      <c r="IB258" s="64"/>
      <c r="IC258" s="64"/>
    </row>
    <row r="259" spans="1:237" s="106" customFormat="1" ht="22.5" customHeight="1" x14ac:dyDescent="0.25">
      <c r="A259" s="368" t="s">
        <v>3395</v>
      </c>
      <c r="B259" s="369" t="s">
        <v>3396</v>
      </c>
      <c r="C259" s="375" t="s">
        <v>3194</v>
      </c>
      <c r="D259" s="371" t="s">
        <v>3397</v>
      </c>
      <c r="E259" s="371" t="s">
        <v>3398</v>
      </c>
      <c r="F259" s="376" t="s">
        <v>3181</v>
      </c>
      <c r="G259" s="376" t="s">
        <v>3182</v>
      </c>
      <c r="H259" s="373" t="s">
        <v>2860</v>
      </c>
      <c r="I259" s="374" t="s">
        <v>2860</v>
      </c>
      <c r="J259" s="421" t="s">
        <v>3189</v>
      </c>
      <c r="K259" s="423" t="s">
        <v>3187</v>
      </c>
      <c r="L259" s="329">
        <f>CONTINUA!BV259</f>
        <v>0</v>
      </c>
      <c r="M259" s="329">
        <f>CONTINUA!BW259</f>
        <v>0</v>
      </c>
      <c r="N259" s="895"/>
      <c r="O259" s="896" t="s">
        <v>3454</v>
      </c>
      <c r="P259" s="897">
        <v>0</v>
      </c>
      <c r="Q259" s="400">
        <v>0</v>
      </c>
      <c r="R259" s="401"/>
      <c r="S259" s="400"/>
      <c r="T259" s="401"/>
      <c r="U259" s="400"/>
      <c r="V259" s="401"/>
      <c r="W259" s="400"/>
      <c r="X259" s="401"/>
      <c r="Y259" s="400"/>
      <c r="Z259" s="401"/>
      <c r="AA259" s="400"/>
      <c r="AB259" s="401"/>
      <c r="AC259" s="400"/>
      <c r="AD259" s="401"/>
      <c r="AE259" s="400"/>
      <c r="AF259" s="401"/>
      <c r="AG259" s="400"/>
      <c r="AH259" s="401"/>
      <c r="AI259" s="400"/>
      <c r="AJ259" s="401"/>
      <c r="AK259" s="400"/>
      <c r="AL259" s="401"/>
      <c r="AM259" s="400"/>
      <c r="AN259" s="401"/>
      <c r="AO259" s="400"/>
      <c r="AP259" s="401"/>
      <c r="AQ259" s="400"/>
      <c r="AR259" s="401"/>
      <c r="AS259" s="400"/>
      <c r="AT259" s="401"/>
      <c r="AU259" s="400"/>
      <c r="AV259" s="401"/>
      <c r="AW259" s="400"/>
      <c r="AX259" s="401"/>
      <c r="AY259" s="400"/>
      <c r="AZ259" s="401"/>
      <c r="BA259" s="400"/>
      <c r="BB259" s="401"/>
      <c r="BC259" s="400"/>
      <c r="BD259" s="401"/>
      <c r="BE259" s="400"/>
      <c r="BF259" s="401"/>
      <c r="BG259" s="400"/>
      <c r="BH259" s="401"/>
      <c r="BI259" s="400"/>
      <c r="BJ259" s="401"/>
      <c r="BK259" s="400"/>
      <c r="BL259" s="401"/>
      <c r="BM259" s="400"/>
      <c r="BN259" s="401"/>
      <c r="BO259" s="400"/>
      <c r="BP259" s="401"/>
      <c r="BQ259" s="400"/>
      <c r="BR259" s="401"/>
      <c r="BS259" s="400"/>
      <c r="BT259" s="401"/>
      <c r="BU259" s="400"/>
      <c r="BV259" s="401"/>
      <c r="BW259" s="400"/>
      <c r="BX259" s="401"/>
      <c r="BY259" s="400"/>
      <c r="BZ259" s="401"/>
      <c r="CA259" s="400"/>
      <c r="CB259" s="401"/>
      <c r="CC259" s="400"/>
      <c r="CD259" s="401"/>
      <c r="CE259" s="400"/>
      <c r="CF259" s="401"/>
      <c r="CG259" s="400"/>
      <c r="CH259" s="401"/>
      <c r="CI259" s="400"/>
      <c r="CJ259" s="401"/>
      <c r="CK259" s="400"/>
      <c r="CL259" s="401"/>
      <c r="CM259" s="400"/>
      <c r="CN259" s="401"/>
      <c r="CO259" s="400"/>
      <c r="CP259" s="401"/>
      <c r="CQ259" s="400"/>
      <c r="CR259" s="401"/>
      <c r="CS259" s="400"/>
      <c r="CT259" s="401"/>
      <c r="CU259" s="400"/>
      <c r="CV259" s="401"/>
      <c r="CW259" s="400"/>
      <c r="CX259" s="401"/>
      <c r="CY259" s="400"/>
      <c r="CZ259" s="401"/>
      <c r="DA259" s="400"/>
      <c r="DB259" s="401"/>
      <c r="DC259" s="400"/>
      <c r="DD259" s="401"/>
      <c r="DE259" s="400"/>
      <c r="DF259" s="401"/>
      <c r="DG259" s="400"/>
      <c r="DH259" s="401"/>
      <c r="DI259" s="400"/>
      <c r="DJ259" s="401"/>
      <c r="DK259" s="400"/>
      <c r="DL259" s="401"/>
      <c r="DM259" s="400"/>
      <c r="DN259" s="401"/>
      <c r="DO259" s="400"/>
      <c r="DP259" s="401"/>
      <c r="DQ259" s="400"/>
      <c r="DR259" s="401"/>
      <c r="DS259" s="400"/>
      <c r="DT259" s="401"/>
      <c r="DU259" s="400"/>
      <c r="DV259" s="401"/>
      <c r="DW259" s="400"/>
      <c r="DX259" s="401"/>
      <c r="DY259" s="400"/>
      <c r="DZ259" s="401"/>
      <c r="EA259" s="400"/>
      <c r="EB259" s="401"/>
      <c r="EC259" s="400"/>
      <c r="ED259" s="401"/>
      <c r="EE259" s="400"/>
      <c r="EF259" s="401"/>
      <c r="EG259" s="400"/>
      <c r="EH259" s="401"/>
      <c r="EI259" s="400"/>
      <c r="EJ259" s="447"/>
      <c r="EK259" s="511"/>
      <c r="EL259" s="514"/>
      <c r="EM259" s="448"/>
      <c r="EN259" s="344"/>
      <c r="EO259" s="345"/>
      <c r="EP259" s="171">
        <f t="shared" si="241"/>
        <v>0</v>
      </c>
      <c r="EQ259" s="171">
        <f t="shared" si="242"/>
        <v>0</v>
      </c>
      <c r="ER259" s="171">
        <f t="shared" si="243"/>
        <v>0</v>
      </c>
      <c r="ES259" s="171">
        <f t="shared" si="244"/>
        <v>0</v>
      </c>
      <c r="ET259" s="171">
        <f t="shared" si="245"/>
        <v>0</v>
      </c>
      <c r="EU259" s="171">
        <f t="shared" si="246"/>
        <v>0</v>
      </c>
      <c r="EV259" s="172">
        <f t="shared" si="247"/>
        <v>0</v>
      </c>
      <c r="EW259" s="127"/>
      <c r="EX259" s="248">
        <f t="shared" si="299"/>
        <v>0</v>
      </c>
      <c r="EY259" s="174">
        <f>(L259*regular)+(M259*Cadeirantee)</f>
        <v>0</v>
      </c>
      <c r="EZ259" s="249">
        <f>SUMIF(FG259:GJ259,"&gt;0")</f>
        <v>0</v>
      </c>
      <c r="FA259" s="249">
        <f>SUMIF(FG259:GJ259,"&lt;0")+SUMIF(GN259:HP259,"&lt;0")</f>
        <v>0</v>
      </c>
      <c r="FB259" s="174">
        <v>0</v>
      </c>
      <c r="FC259" s="126">
        <f>N259*km*'VALORES TABELA'!$B$13</f>
        <v>0</v>
      </c>
      <c r="FD259" s="250">
        <f t="shared" si="300"/>
        <v>0</v>
      </c>
      <c r="FE259" s="105"/>
      <c r="FF259" s="118"/>
      <c r="FG259" s="118"/>
      <c r="FH259" s="118"/>
      <c r="FI259" s="118"/>
      <c r="FJ259" s="118"/>
      <c r="FK259" s="118"/>
      <c r="FL259" s="118"/>
      <c r="FM259" s="118"/>
      <c r="FN259" s="118"/>
      <c r="FO259" s="118"/>
      <c r="FP259" s="118"/>
      <c r="FQ259" s="118"/>
      <c r="FR259" s="118"/>
      <c r="FS259" s="118"/>
      <c r="FT259" s="118"/>
      <c r="FU259" s="118"/>
      <c r="FV259" s="118"/>
      <c r="FW259" s="118"/>
      <c r="FX259" s="118"/>
      <c r="FY259" s="118"/>
      <c r="FZ259" s="118"/>
      <c r="GA259" s="118"/>
      <c r="GB259" s="118"/>
      <c r="GC259" s="118"/>
      <c r="GD259" s="118"/>
      <c r="GE259" s="118"/>
      <c r="GF259" s="118"/>
      <c r="GG259" s="118"/>
      <c r="GH259" s="118"/>
      <c r="GI259" s="118"/>
      <c r="GJ259" s="118"/>
      <c r="GK259" s="252"/>
      <c r="GL259" s="103">
        <f t="shared" si="248"/>
        <v>0</v>
      </c>
      <c r="GM259" s="124"/>
      <c r="GN259" s="104"/>
      <c r="GO259" s="104"/>
      <c r="GP259" s="104"/>
      <c r="GQ259" s="104"/>
      <c r="GR259" s="104"/>
      <c r="GS259" s="104"/>
      <c r="GT259" s="104"/>
      <c r="GU259" s="104"/>
      <c r="GV259" s="104"/>
      <c r="GW259" s="104"/>
      <c r="GX259" s="104"/>
      <c r="GY259" s="104"/>
      <c r="GZ259" s="104"/>
      <c r="HA259" s="104"/>
      <c r="HB259" s="104"/>
      <c r="HC259" s="104"/>
      <c r="HD259" s="104"/>
      <c r="HE259" s="104"/>
      <c r="HF259" s="104"/>
      <c r="HG259" s="104"/>
      <c r="HH259" s="104"/>
      <c r="HI259" s="104"/>
      <c r="HJ259" s="104"/>
      <c r="HK259" s="104"/>
      <c r="HL259" s="104"/>
      <c r="HM259" s="104"/>
      <c r="HN259" s="104"/>
      <c r="HO259" s="104"/>
      <c r="HP259" s="104"/>
      <c r="HQ259" s="64"/>
      <c r="HR259" s="65"/>
      <c r="HS259" s="65"/>
      <c r="HT259" s="65"/>
      <c r="HU259" s="65"/>
      <c r="HV259" s="65"/>
      <c r="HW259" s="105"/>
      <c r="HX259" s="65"/>
      <c r="HY259" s="280">
        <f t="shared" si="301"/>
        <v>0</v>
      </c>
      <c r="HZ259" s="280">
        <f t="shared" si="302"/>
        <v>0</v>
      </c>
      <c r="IA259" s="280">
        <f t="shared" si="303"/>
        <v>0</v>
      </c>
      <c r="IB259" s="65"/>
      <c r="IC259" s="65"/>
    </row>
    <row r="260" spans="1:237" s="106" customFormat="1" ht="22.5" customHeight="1" thickBot="1" x14ac:dyDescent="0.3">
      <c r="A260" s="377" t="s">
        <v>3395</v>
      </c>
      <c r="B260" s="378" t="s">
        <v>3396</v>
      </c>
      <c r="C260" s="379" t="s">
        <v>3194</v>
      </c>
      <c r="D260" s="380" t="s">
        <v>3397</v>
      </c>
      <c r="E260" s="380" t="s">
        <v>3398</v>
      </c>
      <c r="F260" s="381" t="s">
        <v>3181</v>
      </c>
      <c r="G260" s="381" t="s">
        <v>3182</v>
      </c>
      <c r="H260" s="382" t="s">
        <v>2860</v>
      </c>
      <c r="I260" s="383" t="s">
        <v>2860</v>
      </c>
      <c r="J260" s="421" t="s">
        <v>3189</v>
      </c>
      <c r="K260" s="424" t="s">
        <v>60</v>
      </c>
      <c r="L260" s="329">
        <f>CONTINUA!BV260</f>
        <v>0</v>
      </c>
      <c r="M260" s="329">
        <f>CONTINUA!BW260</f>
        <v>0</v>
      </c>
      <c r="N260" s="895"/>
      <c r="O260" s="896" t="s">
        <v>3454</v>
      </c>
      <c r="P260" s="897">
        <v>0</v>
      </c>
      <c r="Q260" s="400"/>
      <c r="R260" s="401"/>
      <c r="S260" s="400"/>
      <c r="T260" s="401"/>
      <c r="U260" s="400"/>
      <c r="V260" s="401"/>
      <c r="W260" s="400"/>
      <c r="X260" s="401"/>
      <c r="Y260" s="400"/>
      <c r="Z260" s="401"/>
      <c r="AA260" s="400"/>
      <c r="AB260" s="401"/>
      <c r="AC260" s="400"/>
      <c r="AD260" s="401"/>
      <c r="AE260" s="400"/>
      <c r="AF260" s="401"/>
      <c r="AG260" s="400"/>
      <c r="AH260" s="401"/>
      <c r="AI260" s="400"/>
      <c r="AJ260" s="401"/>
      <c r="AK260" s="400"/>
      <c r="AL260" s="401"/>
      <c r="AM260" s="400"/>
      <c r="AN260" s="401"/>
      <c r="AO260" s="400"/>
      <c r="AP260" s="401"/>
      <c r="AQ260" s="400"/>
      <c r="AR260" s="401"/>
      <c r="AS260" s="400"/>
      <c r="AT260" s="401"/>
      <c r="AU260" s="400"/>
      <c r="AV260" s="401"/>
      <c r="AW260" s="400"/>
      <c r="AX260" s="401"/>
      <c r="AY260" s="400"/>
      <c r="AZ260" s="401"/>
      <c r="BA260" s="400"/>
      <c r="BB260" s="401"/>
      <c r="BC260" s="400"/>
      <c r="BD260" s="401"/>
      <c r="BE260" s="400"/>
      <c r="BF260" s="401"/>
      <c r="BG260" s="400"/>
      <c r="BH260" s="401"/>
      <c r="BI260" s="400"/>
      <c r="BJ260" s="401"/>
      <c r="BK260" s="400"/>
      <c r="BL260" s="401"/>
      <c r="BM260" s="400"/>
      <c r="BN260" s="401"/>
      <c r="BO260" s="400"/>
      <c r="BP260" s="401"/>
      <c r="BQ260" s="400"/>
      <c r="BR260" s="401"/>
      <c r="BS260" s="400"/>
      <c r="BT260" s="401"/>
      <c r="BU260" s="400"/>
      <c r="BV260" s="401"/>
      <c r="BW260" s="400"/>
      <c r="BX260" s="401"/>
      <c r="BY260" s="400"/>
      <c r="BZ260" s="401"/>
      <c r="CA260" s="400"/>
      <c r="CB260" s="401"/>
      <c r="CC260" s="400"/>
      <c r="CD260" s="401"/>
      <c r="CE260" s="400"/>
      <c r="CF260" s="401"/>
      <c r="CG260" s="400"/>
      <c r="CH260" s="401"/>
      <c r="CI260" s="400"/>
      <c r="CJ260" s="401"/>
      <c r="CK260" s="400"/>
      <c r="CL260" s="401"/>
      <c r="CM260" s="400"/>
      <c r="CN260" s="401"/>
      <c r="CO260" s="400"/>
      <c r="CP260" s="401"/>
      <c r="CQ260" s="400"/>
      <c r="CR260" s="401"/>
      <c r="CS260" s="400"/>
      <c r="CT260" s="401"/>
      <c r="CU260" s="400"/>
      <c r="CV260" s="401"/>
      <c r="CW260" s="400"/>
      <c r="CX260" s="401"/>
      <c r="CY260" s="400"/>
      <c r="CZ260" s="401"/>
      <c r="DA260" s="400"/>
      <c r="DB260" s="401"/>
      <c r="DC260" s="400"/>
      <c r="DD260" s="401"/>
      <c r="DE260" s="400"/>
      <c r="DF260" s="401"/>
      <c r="DG260" s="400"/>
      <c r="DH260" s="401"/>
      <c r="DI260" s="400"/>
      <c r="DJ260" s="401"/>
      <c r="DK260" s="400"/>
      <c r="DL260" s="401"/>
      <c r="DM260" s="400"/>
      <c r="DN260" s="401"/>
      <c r="DO260" s="400"/>
      <c r="DP260" s="401"/>
      <c r="DQ260" s="400"/>
      <c r="DR260" s="401"/>
      <c r="DS260" s="400"/>
      <c r="DT260" s="401"/>
      <c r="DU260" s="400"/>
      <c r="DV260" s="401"/>
      <c r="DW260" s="400"/>
      <c r="DX260" s="401"/>
      <c r="DY260" s="400"/>
      <c r="DZ260" s="401"/>
      <c r="EA260" s="400"/>
      <c r="EB260" s="401"/>
      <c r="EC260" s="400"/>
      <c r="ED260" s="401"/>
      <c r="EE260" s="400"/>
      <c r="EF260" s="401"/>
      <c r="EG260" s="400"/>
      <c r="EH260" s="401"/>
      <c r="EI260" s="400"/>
      <c r="EJ260" s="447"/>
      <c r="EK260" s="512"/>
      <c r="EL260" s="515"/>
      <c r="EM260" s="450"/>
      <c r="EN260" s="348"/>
      <c r="EO260" s="348"/>
      <c r="EP260" s="179">
        <f t="shared" si="241"/>
        <v>0</v>
      </c>
      <c r="EQ260" s="179">
        <f t="shared" si="242"/>
        <v>0</v>
      </c>
      <c r="ER260" s="179">
        <f t="shared" si="243"/>
        <v>0</v>
      </c>
      <c r="ES260" s="179">
        <f t="shared" si="244"/>
        <v>0</v>
      </c>
      <c r="ET260" s="179">
        <f t="shared" si="245"/>
        <v>0</v>
      </c>
      <c r="EU260" s="179">
        <f t="shared" si="246"/>
        <v>0</v>
      </c>
      <c r="EV260" s="172">
        <f t="shared" si="247"/>
        <v>0</v>
      </c>
      <c r="EW260" s="253"/>
      <c r="EX260" s="254">
        <v>0</v>
      </c>
      <c r="EY260" s="180">
        <v>0</v>
      </c>
      <c r="EZ260" s="255">
        <v>0</v>
      </c>
      <c r="FA260" s="255">
        <v>0</v>
      </c>
      <c r="FB260" s="180">
        <f>SUM(FF260:GI260)/2</f>
        <v>0</v>
      </c>
      <c r="FC260" s="256">
        <f>N260*km*'VALORES TABELA'!$B$13</f>
        <v>0</v>
      </c>
      <c r="FD260" s="250">
        <f t="shared" si="300"/>
        <v>0</v>
      </c>
      <c r="FE260" s="257"/>
      <c r="FF260" s="181">
        <f>((Q260+S260)*Percapita)+((R260+T260)*Cadeirante)</f>
        <v>0</v>
      </c>
      <c r="FG260" s="181">
        <f>((U260+W260)*Percapita/30*FG$4)+((V260+X260)*Cadeirante/30*FG$4)</f>
        <v>0</v>
      </c>
      <c r="FH260" s="181">
        <f>((Y260+AA260)*Percapita/30*FH$4)+((Z260+AB260)*Cadeirante/30*FH$4)</f>
        <v>0</v>
      </c>
      <c r="FI260" s="181">
        <f>((AC260+AE260)*Percapita/30*FI$4)+((AD260+AF260)*Cadeirante/30*FI$4)</f>
        <v>0</v>
      </c>
      <c r="FJ260" s="181">
        <f>((AG260+AI260)*Percapita/30*FJ$4)+((AH260+AJ260)*Cadeirante/30*FJ$4)</f>
        <v>0</v>
      </c>
      <c r="FK260" s="181">
        <f>((AK260+AM260)*Percapita/30*FK$4)+((AL260+AN260)*Cadeirante/30*FK$4)</f>
        <v>0</v>
      </c>
      <c r="FL260" s="181">
        <f>((AO260+AQ260)*Percapita/30*FL$4)+((AP260+AR260)*Cadeirante/30*FL$4)</f>
        <v>0</v>
      </c>
      <c r="FM260" s="181">
        <f>((AS260+AU260)*Percapita/30*FM$4)+((AT260+AV260)*Cadeirante/30*FM$4)</f>
        <v>0</v>
      </c>
      <c r="FN260" s="181">
        <f>((AW260+AY260)*Percapita/30*FN$4)+((AX260+AZ260)*Cadeirante/30*FN$4)</f>
        <v>0</v>
      </c>
      <c r="FO260" s="181">
        <f>((BA260+BC260)*Percapita/30*FO$4)+((BB260+BD260)*Cadeirante/30*FO$4)</f>
        <v>0</v>
      </c>
      <c r="FP260" s="181">
        <f>((BE260+BG260)*Percapita/30*FP$4)+((BF260+BH260)*Cadeirante/30*FP$4)</f>
        <v>0</v>
      </c>
      <c r="FQ260" s="181">
        <f>((BI260+BK260)*Percapita/30*FQ$4)+((BJ260+BL260)*Cadeirante/30*FQ$4)</f>
        <v>0</v>
      </c>
      <c r="FR260" s="181">
        <f>((BM260+BO260)*Percapita/30*FR$4)+((BN260+BP260)*Cadeirante/30*FR$4)</f>
        <v>0</v>
      </c>
      <c r="FS260" s="181">
        <f>((BQ260+BS260)*Percapita/30*FS$4)+((BR260+BT260)*Cadeirante/30*FS$4)</f>
        <v>0</v>
      </c>
      <c r="FT260" s="181">
        <f>((BU260+BW260)*Percapita/30*FT$4)+((BV260+BX260)*Cadeirante/30*FT$4)</f>
        <v>0</v>
      </c>
      <c r="FU260" s="181">
        <f>((BY260+CA260)*Percapita/30*FU$4)+((BZ260+CB260)*Cadeirante/30*FU$4)</f>
        <v>0</v>
      </c>
      <c r="FV260" s="181">
        <f>((CC260+CE260)*Percapita/30*FV$4)+((CD260+CF260)*Cadeirante/30*FV$4)</f>
        <v>0</v>
      </c>
      <c r="FW260" s="181">
        <f>((CG260+CI260)*Percapita/30*FW$4)+((CI260+CK260)*Cadeirante/30*FW$4)</f>
        <v>0</v>
      </c>
      <c r="FX260" s="181">
        <f>((CK260+CM260)*Percapita/30*FX$4)+((CL260+CN260)*Cadeirante/30*FX$4)</f>
        <v>0</v>
      </c>
      <c r="FY260" s="181">
        <f>((CO260+CQ260)*Percapita/30*FY$4)+((CP260+CR260)*Cadeirante/30*FY$4)</f>
        <v>0</v>
      </c>
      <c r="FZ260" s="181">
        <f>((CS260+CU260)*Percapita/30*FZ$4)+((CT260+CV260)*Cadeirante/30*FZ$4)</f>
        <v>0</v>
      </c>
      <c r="GA260" s="181">
        <f>((CW260+CY260)*Percapita/30*GA$4)+((CX260+CZ260)*Cadeirante/30*GA$4)</f>
        <v>0</v>
      </c>
      <c r="GB260" s="181">
        <f>((DA260+DC260)*Percapita/30*GB$4)+((DB260+DD260)*Cadeirante/30*GB$4)</f>
        <v>0</v>
      </c>
      <c r="GC260" s="181">
        <f>((DE260+DG260)*Percapita/30*GC$4)+((DF260+DH260)*Cadeirante/30*GC$4)</f>
        <v>0</v>
      </c>
      <c r="GD260" s="181">
        <f>((DI260+DK260)*Percapita/30*GD$4)+((DJ260+DL260)*Cadeirante/30*GD$4)</f>
        <v>0</v>
      </c>
      <c r="GE260" s="181">
        <f>((DM260+DO260)*Percapita/30*GE$4)+((DN260+DP260)*Cadeirante/30*GE$4)</f>
        <v>0</v>
      </c>
      <c r="GF260" s="181">
        <f>((DQ260+DS260)*Percapita/30*GF$4)+((DR260+DT260)*Cadeirante/30*GF$4)</f>
        <v>0</v>
      </c>
      <c r="GG260" s="181">
        <f>((DU260+DW260)*Percapita/30*GG$4)+((DV260+DX260)*Cadeirante/30*GG$4)</f>
        <v>0</v>
      </c>
      <c r="GH260" s="181">
        <f>((DY260+EA260)*Percapita/30*GH$4)+((DZ260+EB260)*Cadeirante/30*GH$4)</f>
        <v>0</v>
      </c>
      <c r="GI260" s="181">
        <f>((EC260+EE260)*Percapita/30*GI$4)+((ED260+EF260)*Cadeirante/30*GI$4)</f>
        <v>0</v>
      </c>
      <c r="GJ260" s="181">
        <f>((EG260+EI260)*Percapita)+((EH260+EJ260)*Cadeirante)</f>
        <v>0</v>
      </c>
      <c r="GK260" s="258"/>
      <c r="GL260" s="103">
        <f t="shared" si="248"/>
        <v>0</v>
      </c>
      <c r="GM260" s="124"/>
      <c r="GN260" s="182"/>
      <c r="GO260" s="182"/>
      <c r="GP260" s="182"/>
      <c r="GQ260" s="182"/>
      <c r="GR260" s="182"/>
      <c r="GS260" s="182"/>
      <c r="GT260" s="182"/>
      <c r="GU260" s="182"/>
      <c r="GV260" s="182"/>
      <c r="GW260" s="182"/>
      <c r="GX260" s="182"/>
      <c r="GY260" s="182"/>
      <c r="GZ260" s="182"/>
      <c r="HA260" s="182"/>
      <c r="HB260" s="182"/>
      <c r="HC260" s="182"/>
      <c r="HD260" s="182"/>
      <c r="HE260" s="182"/>
      <c r="HF260" s="182"/>
      <c r="HG260" s="182"/>
      <c r="HH260" s="182"/>
      <c r="HI260" s="182"/>
      <c r="HJ260" s="182"/>
      <c r="HK260" s="182"/>
      <c r="HL260" s="182"/>
      <c r="HM260" s="182"/>
      <c r="HN260" s="182"/>
      <c r="HO260" s="182"/>
      <c r="HP260" s="259"/>
      <c r="HQ260" s="64"/>
      <c r="HW260" s="257"/>
      <c r="HY260" s="280">
        <f t="shared" si="301"/>
        <v>0</v>
      </c>
      <c r="HZ260" s="280">
        <f t="shared" si="302"/>
        <v>0</v>
      </c>
      <c r="IA260" s="280">
        <f t="shared" si="303"/>
        <v>0</v>
      </c>
    </row>
    <row r="261" spans="1:237" s="106" customFormat="1" ht="22.5" customHeight="1" x14ac:dyDescent="0.25">
      <c r="A261" t="s">
        <v>3399</v>
      </c>
      <c r="B261" s="522" t="s">
        <v>3400</v>
      </c>
      <c r="C261" s="523">
        <v>1</v>
      </c>
      <c r="D261" s="524" t="s">
        <v>3401</v>
      </c>
      <c r="E261" s="524" t="s">
        <v>3402</v>
      </c>
      <c r="F261" s="525" t="s">
        <v>3181</v>
      </c>
      <c r="G261" s="525" t="s">
        <v>3182</v>
      </c>
      <c r="H261" s="350" t="s">
        <v>2861</v>
      </c>
      <c r="I261" s="351" t="s">
        <v>2861</v>
      </c>
      <c r="J261" s="409" t="s">
        <v>3183</v>
      </c>
      <c r="K261" s="410" t="s">
        <v>3184</v>
      </c>
      <c r="L261" s="329">
        <f>CONTINUA!BV261</f>
        <v>0</v>
      </c>
      <c r="M261" s="329">
        <f>CONTINUA!BW261</f>
        <v>0</v>
      </c>
      <c r="N261" s="895"/>
      <c r="O261" s="896" t="s">
        <v>3455</v>
      </c>
      <c r="P261" s="897">
        <v>0</v>
      </c>
      <c r="Q261" s="400"/>
      <c r="R261" s="401"/>
      <c r="S261" s="400"/>
      <c r="T261" s="401"/>
      <c r="U261" s="400"/>
      <c r="V261" s="401"/>
      <c r="W261" s="400"/>
      <c r="X261" s="401"/>
      <c r="Y261" s="400"/>
      <c r="Z261" s="401"/>
      <c r="AA261" s="400"/>
      <c r="AB261" s="401"/>
      <c r="AC261" s="400"/>
      <c r="AD261" s="401"/>
      <c r="AE261" s="400"/>
      <c r="AF261" s="401"/>
      <c r="AG261" s="400"/>
      <c r="AH261" s="401"/>
      <c r="AI261" s="400"/>
      <c r="AJ261" s="401"/>
      <c r="AK261" s="400"/>
      <c r="AL261" s="401"/>
      <c r="AM261" s="400"/>
      <c r="AN261" s="401"/>
      <c r="AO261" s="400"/>
      <c r="AP261" s="401"/>
      <c r="AQ261" s="400"/>
      <c r="AR261" s="401"/>
      <c r="AS261" s="400"/>
      <c r="AT261" s="401"/>
      <c r="AU261" s="400"/>
      <c r="AV261" s="401"/>
      <c r="AW261" s="400"/>
      <c r="AX261" s="401"/>
      <c r="AY261" s="400"/>
      <c r="AZ261" s="401"/>
      <c r="BA261" s="400"/>
      <c r="BB261" s="401"/>
      <c r="BC261" s="400"/>
      <c r="BD261" s="401"/>
      <c r="BE261" s="400"/>
      <c r="BF261" s="401"/>
      <c r="BG261" s="400"/>
      <c r="BH261" s="401"/>
      <c r="BI261" s="400"/>
      <c r="BJ261" s="401"/>
      <c r="BK261" s="400"/>
      <c r="BL261" s="401"/>
      <c r="BM261" s="400"/>
      <c r="BN261" s="401"/>
      <c r="BO261" s="400"/>
      <c r="BP261" s="401"/>
      <c r="BQ261" s="400"/>
      <c r="BR261" s="401"/>
      <c r="BS261" s="400"/>
      <c r="BT261" s="401"/>
      <c r="BU261" s="400"/>
      <c r="BV261" s="401"/>
      <c r="BW261" s="400"/>
      <c r="BX261" s="401"/>
      <c r="BY261" s="400"/>
      <c r="BZ261" s="401"/>
      <c r="CA261" s="400"/>
      <c r="CB261" s="401"/>
      <c r="CC261" s="400"/>
      <c r="CD261" s="401"/>
      <c r="CE261" s="400"/>
      <c r="CF261" s="401"/>
      <c r="CG261" s="400"/>
      <c r="CH261" s="401"/>
      <c r="CI261" s="400"/>
      <c r="CJ261" s="401"/>
      <c r="CK261" s="400"/>
      <c r="CL261" s="401"/>
      <c r="CM261" s="400"/>
      <c r="CN261" s="401"/>
      <c r="CO261" s="400"/>
      <c r="CP261" s="401"/>
      <c r="CQ261" s="400"/>
      <c r="CR261" s="401"/>
      <c r="CS261" s="400"/>
      <c r="CT261" s="401"/>
      <c r="CU261" s="400"/>
      <c r="CV261" s="401"/>
      <c r="CW261" s="400"/>
      <c r="CX261" s="401"/>
      <c r="CY261" s="400"/>
      <c r="CZ261" s="401"/>
      <c r="DA261" s="400"/>
      <c r="DB261" s="401"/>
      <c r="DC261" s="400"/>
      <c r="DD261" s="401"/>
      <c r="DE261" s="400"/>
      <c r="DF261" s="401"/>
      <c r="DG261" s="400"/>
      <c r="DH261" s="401"/>
      <c r="DI261" s="400"/>
      <c r="DJ261" s="401"/>
      <c r="DK261" s="400"/>
      <c r="DL261" s="401"/>
      <c r="DM261" s="400"/>
      <c r="DN261" s="401"/>
      <c r="DO261" s="400"/>
      <c r="DP261" s="401"/>
      <c r="DQ261" s="400"/>
      <c r="DR261" s="401"/>
      <c r="DS261" s="400"/>
      <c r="DT261" s="401"/>
      <c r="DU261" s="400"/>
      <c r="DV261" s="401"/>
      <c r="DW261" s="400"/>
      <c r="DX261" s="401"/>
      <c r="DY261" s="400"/>
      <c r="DZ261" s="401"/>
      <c r="EA261" s="400"/>
      <c r="EB261" s="401"/>
      <c r="EC261" s="400"/>
      <c r="ED261" s="401"/>
      <c r="EE261" s="400"/>
      <c r="EF261" s="401"/>
      <c r="EG261" s="400"/>
      <c r="EH261" s="401"/>
      <c r="EI261" s="400"/>
      <c r="EJ261" s="447"/>
      <c r="EK261" s="510"/>
      <c r="EL261" s="513"/>
      <c r="EM261" s="520"/>
      <c r="EN261" s="520"/>
      <c r="EO261" s="520"/>
      <c r="EP261" s="171">
        <f t="shared" si="241"/>
        <v>0</v>
      </c>
      <c r="EQ261" s="171">
        <f t="shared" si="242"/>
        <v>0</v>
      </c>
      <c r="ER261" s="171">
        <f t="shared" si="243"/>
        <v>0</v>
      </c>
      <c r="ES261" s="171">
        <f t="shared" si="244"/>
        <v>0</v>
      </c>
      <c r="ET261" s="171">
        <f t="shared" si="245"/>
        <v>0</v>
      </c>
      <c r="EU261" s="171">
        <f t="shared" si="246"/>
        <v>0</v>
      </c>
      <c r="EV261" s="172">
        <f t="shared" si="247"/>
        <v>0</v>
      </c>
      <c r="EW261" s="367">
        <f>IF(C261=4,IF(MAX(Q261:EJ263)&gt;0,(Especiall/30*(IF(($G261-$F261)=($G$5-$F$5),30,IF(DAY($G261)=31,($G261-$F261),($G261-$F261)+1)))),0),0)</f>
        <v>0</v>
      </c>
      <c r="EX261" s="248">
        <f t="shared" ref="EX261:EX264" si="304">FF261</f>
        <v>12500.51</v>
      </c>
      <c r="EY261" s="174">
        <f>(L261*regular)+(M261*Cadeirantee)</f>
        <v>0</v>
      </c>
      <c r="EZ261" s="249">
        <f>SUMIF(FG261:GJ261,"&gt;0")</f>
        <v>0</v>
      </c>
      <c r="FA261" s="249">
        <f>SUMIF(FG261:GJ261,"&lt;0")+SUMIF(GN261:HP261,"&lt;0")</f>
        <v>-321.02500000000003</v>
      </c>
      <c r="FB261" s="174">
        <v>0</v>
      </c>
      <c r="FC261" s="175">
        <f>N261*km*'VALORES TABELA'!$B$13</f>
        <v>0</v>
      </c>
      <c r="FD261" s="250">
        <f>GL261</f>
        <v>0</v>
      </c>
      <c r="FE261" s="176">
        <f>(EW261+EW262+EW263+EW264+EX261+EX262+EX263+EX264+EY261+EY262+EY263+EY264+EY265+EZ261+EZ262+EZ263+EZ264+FA261+FA262+FA263+FA264+FC261+FC262+FC263+FC264+HY261-HZ261-IA261+FD261+FD262+FD263+FD264+FB265)</f>
        <v>12179.485000000001</v>
      </c>
      <c r="FF261" s="177">
        <f>IF(C261=4,SUM(Q261+Q262+Q263+S261+S262+S263)*Percapita/30*FF$4+(R261+R262+R263+T261+T262+T263)*Cadeirante/30*FF$4,IF(C261=3,IF(Q264+S264=10,Fixo/30*FF$4+(Q261+Q262+Q263+S261+S262+S263)*Percapita/30*FF$4+(R264+T264)*Cadeirante/30*FF$4,IF(Q264+S264&lt;=9,(Q264+S264)*Crechee/30*FF$4)+(R264+T264)*Cadeirante/30*FF$4+(Q261+Q262+Q263+S261+S262+S263)*Percapita/30*FF$4)+IF(Q264+S264&gt;=11,Fixo/30*FF$4+(Q264+S264-10)*Crechee/30*FF$4,0),IF(C261=2,IF(R261+R262+R263+R264+T261+T262+T263+T264=1,Cadeirante/30*FF$4,IF(R261+R262+R263+R264+T261+T262+T263+T264=2,Fixo/30*FF$4,IF(R261+R262+R263+R264+T261+T262+T263+T264&gt;2,Fixo/30*FF$4+(R261+R262+R263+R264+T261+T262+T263+T264-2)*Cadeirante/30*FF$4)))+(Q261+Q262+Q263+S261+S262+S263)*Percapita/30*FF$4+(Q264+S264)*Crechee/30*FF$4,IF(C261=1,IF(Q261+Q262+Q263+R261+R262+R263+S261+S262+S263+T261+T262+T263&lt;=15,(Q261+Q262+Q263+S261+S262+S263)*Percapita/30*FF$4,IF(Q261+Q262+Q263+R261+R262+R263+S261+S262+S263+T261+T262+T263&gt;=16,Fixo/30*FF$4+(Q261+Q262+Q263+R261+R262+R263+S261+S262+S263+T261+T262-16)*Percapita/30*FF$4))))))</f>
        <v>12500.51</v>
      </c>
      <c r="FG261" s="177">
        <f>IF(C261=4,SUM(U261+U262+U263+W261+W262+W263)*Percapita/30*FG$4+(V261+V262+V263+X261+X262+X263)*Cadeirante/30*FG$4,IF(C261=3,IF(U264+W264=10,Fixo/30*FG$4+(U261+U262+U263+W261+W262+W263)*Percapita/30*FG$4+(V264+X264)*Cadeirante/30*FG$4,IF(U264+W264&lt;=9,(U264+W264)*Crechee/30*FG$4)+(V264+X264)*Cadeirante/30*FG$4+(U261+U262+U263+W261+W262+W263)*Percapita/30*FG$4)+IF(U264+W264&gt;=11,Fixo/30*FG$4+(U264+W264-10)*Crechee/30*FG$4,0),IF(C261=2,IF(V261+V262+V263+V264+X261+X262+X263+X264=1,Cadeirante/30*FG$4,IF(V261+V262+V263+V264+X261+X262+X263+X264=2,Fixo/30*FG$4,IF(V261+V262+V263+V264+X261+X262+X263+X264&gt;2,Fixo/30*FG$4+(V261+V262+V263+V264+X261+X262+X263+X264-2)*Cadeirante/30*FG$4)))+(U261+U262+U263+W261+W262+W263)*Percapita/30*FG$4+(U264+W264)*Crechee/30*FG$4,IF(C261=1,IF(U261+U262+U263+V261+V262+V263+W261+W262+W263+X261+X262+X263&lt;=15,(U261+U262+U263+W261+W262+W263)*Percapita/30*FG$4,IF(U261+U262+U263+V261+V262+V263+W261+W262+W263+X261+X262+X263&gt;=16,Fixo/30*FG$4+(U261+U262+U263+V261+V262+V263+W261+W262+W263+X261+X262-16)*Percapita/30*FG$4))))))</f>
        <v>0</v>
      </c>
      <c r="FH261" s="177">
        <f>IF(C261=4,SUM(Y261+Y262+Y263+AA261+AA262+AA263)*Percapita/30*FH$4+(Z261+Z262+Z263+AB261+AB262+AB263)*Cadeirante/30*FH$4,IF(C261=3,IF(Y264+AA264=10,Fixo/30*FH$4+(Y261+Y262+Y263+AA261+AA262+AA263)*Percapita/30*FH$4+(Z264+AB264)*Cadeirante/30*FH$4,IF(Y264+AA264&lt;=9,(Y264+AA264)*Crechee/30*FH$4)+(Z264+AB264)*Cadeirante/30*FH$4+(Y261+Y262+Y263+AA261+AA262+AA263)*Percapita/30*FH$4)+IF(Y264+AA264&gt;=11,Fixo/30*FH$4+(Y264+AA264-10)*Crechee/30*FH$4,0),IF(C261=2,IF(Z261+Z262+Z263+Z264+AB261+AB262+AB263+AB264=1,Cadeirante/30*FH$4,IF(Z261+Z262+Z263+Z264+AB261+AB262+AB263+AB264=2,Fixo/30*FH$4,IF(Z261+Z262+Z263+Z264+AB261+AB262+AB263+AB264&gt;2,Fixo/30*FH$4+(Z261+Z262+Z263+Z264+AB261+AB262+AB263+AB264-2)*Cadeirante/30*FH$4)))+(Y261+Y262+Y263+AA261+AA262+AA263)*Percapita/30*FH$4+(Y264+AA264)*Crechee/30*FH$4,IF(C261=1,IF(Y261+Y262+Y263+Z261+Z262+Z263+AA261+AA262+AA263+AB261+AB262+AB263&lt;=15,(Y261+Y262+Y263+AA261+AA262+AA263)*Percapita/30*FH$4,IF(Y261+Y262+Y263+Z261+Z262+Z263+AA261+AA262+AA263+AB261+AB262+AB263&gt;=16,Fixo/30*FH$4+(Y261+Y262+Y263+Z261+Z262+Z263+AA261+AA262+AA263+AB261+AB262-16)*Percapita/30*FH$4))))))</f>
        <v>0</v>
      </c>
      <c r="FI261" s="177">
        <f>IF(C261=4,SUM(AC261+AC262+AC263+AE261+AE262+AE263)*Percapita/30*FI$4+(AD261+AD262+AD263+AF261+AF262+AF263)*Cadeirante/30*FI$4,IF(C261=3,IF(AC264+AE264=10,Fixo/30*FI$4+(AC261+AC262+AC263+AE261+AE262+AE263)*Percapita/30*FI$4+(AD264+AF264)*Cadeirante/30*FI$4,IF(AC264+AE264&lt;=9,(AC264+AE264)*Crechee/30*FI$4)+(AD264+AF264)*Cadeirante/30*FI$4+(AC261+AC262+AC263+AE261+AE262+AE263)*Percapita/30*FI$4)+IF(AC264+AE264&gt;=11,Fixo/30*FI$4+(AC264+AE264-10)*Crechee/30*FI$4,0),IF(C261=2,IF(AD261+AD262+AD263+AD264+AF261+AF262+AF263+AF264=1,Cadeirante/30*FI$4,IF(AD261+AD262+AD263+AD264+AF261+AF262+AF263+AF264=2,Fixo/30*FI$4,IF(AD261+AD262+AD263+AD264+AF261+AF262+AF263+AF264&gt;2,Fixo/30*FI$4+(AD261+AD262+AD263+AD264+AF261+AF262+AF263+AF264-2)*Cadeirante/30*FI$4)))+(AC261+AC262+AC263+AE261+AE262+AE263)*Percapita/30*FI$4+(AC264+AE264)*Crechee/30*FI$4,IF(C261=1,IF(AC261+AC262+AC263+AD261+AD262+AD263+AE261+AE262+AE263+AF261+AF262+AF263&lt;=15,(AC261+AC262+AC263+AE261+AE262+AE263)*Percapita/30*FI$4,IF(AC261+AC262+AC263+AD261+AD262+AD263+AE261+AE262+AE263+AF261+AF262+AF263&gt;=16,Fixo/30*FI$4+(AC261+AC262+AC263+AD261+AD262+AD263+AE261+AE262+AE263+AF261+AF262-16)*Percapita/30*FI$4))))))</f>
        <v>0</v>
      </c>
      <c r="FJ261" s="177">
        <f>IF(C261=4,SUM(AG261+AG262+AG263+AI261+AI262+AI263)*Percapita/30*FJ$4+(AH261+AH262+AH263+AJ261+AJ262+AJ263)*Cadeirante/30*FJ$4,IF(C261=3,IF(AG264+AI264=10,Fixo/30*FJ$4+(AG261+AG262+AG263+AI261+AI262+AI263)*Percapita/30*FJ$4+(AH264+AJ264)*Cadeirante/30*FJ$4,IF(AG264+AI264&lt;=9,(AG264+AI264)*Crechee/30*FJ$4)+(AH264+AJ264)*Cadeirante/30*FJ$4+(AG261+AG262+AG263+AI261+AI262+AI263)*Percapita/30*FJ$4)+IF(AG264+AI264&gt;=11,Fixo/30*FJ$4+(AG264+AI264-10)*Crechee/30*FJ$4,0),IF(C261=2,IF(AH261+AH262+AH263+AH264+AJ261+AJ262+AJ263+AJ264=1,Cadeirante/30*FJ$4,IF(AH261+AH262+AH263+AH264+AJ261+AJ262+AJ263+AJ264=2,Fixo/30*FJ$4,IF(AH261+AH262+AH263+AH264+AJ261+AJ262+AJ263+AJ264&gt;2,Fixo/30*FJ$4+(AH261+AH262+AH263+AH264+AJ261+AJ262+AJ263+AJ264-2)*Cadeirante/30*FJ$4)))+(AG261+AG262+AG263+AI261+AI262+AI263)*Percapita/30*FJ$4+(AG264+AI264)*Crechee/30*FJ$4,IF(C261=1,IF(AG261+AG262+AG263+AH261+AH262+AH263+AI261+AI262+AI263+AJ261+AJ262+AJ263&lt;=15,(AG261+AG262+AG263+AI261+AI262+AI263)*Percapita/30*FJ$4,IF(AG261+AG262+AG263+AH261+AH262+AH263+AI261+AI262+AI263+AJ261+AJ262+AJ263&gt;=16,Fixo/30*FJ$4+(AG261+AG262+AG263+AH261+AH262+AH263+AI261+AI262+AI263+AJ261+AJ262-16)*Percapita/30*FJ$4))))))</f>
        <v>0</v>
      </c>
      <c r="FK261" s="177">
        <f>IF(C261=4,SUM(AK261+AK262+AK263+AM261+AM262+AM263)*Percapita/30*FK$4+(AL261+AL262+AL263+AN261+AN262+AN263)*Cadeirante/30*FK$4,IF(C261=3,IF(AK264+AM264=10,Fixo/30*FK$4+(AK261+AK262+AK263+AM261+AM262+AM263)*Percapita/30*FK$4+(AL264+AN264)*Cadeirante/30*FK$4,IF(AK264+AM264&lt;=9,(AK264+AM264)*Crechee/30*FK$4)+(AL264+AN264)*Cadeirante/30*FK$4+(AK261+AK262+AK263+AM261+AM262+AM263)*Percapita/30*FK$4)+IF(AK264+AM264&gt;=11,Fixo/30*FK$4+(AK264+AM264-10)*Crechee/30*FK$4,0),IF(C261=2,IF(AL261+AL262+AL263+AL264+AN261+AN262+AN263+AN264=1,Cadeirante/30*FK$4,IF(AL261+AL262+AL263+AL264+AN261+AN262+AN263+AN264=2,Fixo/30*FK$4,IF(AL261+AL262+AL263+AL264+AN261+AN262+AN263+AN264&gt;2,Fixo/30*FK$4+(AL261+AL262+AL263+AL264+AN261+AN262+AN263+AN264-2)*Cadeirante/30*FK$4)))+(AK261+AK262+AK263+AM261+AM262+AM263)*Percapita/30*FK$4+(AK264+AM264)*Crechee/30*FK$4,IF(C261=1,IF(AK261+AK262+AK263+AL261+AL262+AL263+AM261+AM262+AM263+AN261+AN262+AN263&lt;=15,(AK261+AK262+AK263+AM261+AM262+AM263)*Percapita/30*FK$4,IF(AK261+AK262+AK263+AL261+AL262+AL263+AM261+AM262+AM263+AN261+AN262+AN263&gt;=16,Fixo/30*FK$4+(AK261+AK262+AK263+AL261+AL262+AL263+AM261+AM262+AM263+AN261+AN262-16)*Percapita/30*FK$4))))))</f>
        <v>0</v>
      </c>
      <c r="FL261" s="177">
        <f>IF(C261=4,SUM(AO261+AO262+AO263+AQ261+AQ262+AQ263)*Percapita/30*FL$4+(AP261+AP262+AP263+AR261+AR262+AR263)*Cadeirante/30*FL$4,IF(C261=3,IF(AO264+AQ264=10,Fixo/30*FL$4+(AO261+AO262+AO263+AQ261+AQ262+AQ263)*Percapita/30*FL$4+(AP264+AR264)*Cadeirante/30*FL$4,IF(AO264+AQ264&lt;=9,(AO264+AQ264)*Crechee/30*FL$4)+(AP264+AR264)*Cadeirante/30*FL$4+(AO261+AO262+AO263+AQ261+AQ262+AQ263)*Percapita/30*FL$4)+IF(AO264+AQ264&gt;=11,Fixo/30*FL$4+(AO264+AQ264-10)*Crechee/30*FL$4,0),IF(C261=2,IF(AP261+AP262+AP263+AP264+AR261+AR262+AR263+AR264=1,Cadeirante/30*FL$4,IF(AP261+AP262+AP263+AP264+AR261+AR262+AR263+AR264=2,Fixo/30*FL$4,IF(AP261+AP262+AP263+AP264+AR261+AR262+AR263+AR264&gt;2,Fixo/30*FL$4+(AP261+AP262+AP263+AP264+AR261+AR262+AR263+AR264-2)*Cadeirante/30*FL$4)))+(AO261+AO262+AO263+AQ261+AQ262+AQ263)*Percapita/30*FL$4+(AO264+AQ264)*Crechee/30*FL$4,IF(C261=1,IF(AO261+AO262+AO263+AP261+AP262+AP263+AQ261+AQ262+AQ263+AR261+AR262+AR263&lt;=15,(AO261+AO262+AO263+AQ261+AQ262+AQ263)*Percapita/30*FL$4,IF(AO261+AO262+AO263+AP261+AP262+AP263+AQ261+AQ262+AQ263+AR261+AR262+AR263&gt;=16,Fixo/30*FL$4+(AO261+AO262+AO263+AP261+AP262+AP263+AQ261+AQ262+AQ263+AR261+AR262-16)*Percapita/30*FL$4))))))</f>
        <v>0</v>
      </c>
      <c r="FM261" s="177">
        <f>IF(C261=4,SUM(AS261+AS262+AS263+AU261+AU262+AU263)*Percapita/30*FM$4+(AT261+AT262+AT263+AV261+AV262+AV263)*Cadeirante/30*FM$4,IF(C261=3,IF(AS264+AU264=10,Fixo/30*FM$4+(AS261+AS262+AS263+AU261+AU262+AU263)*Percapita/30*FM$4+(AT264+AV264)*Cadeirante/30*FM$4,IF(AS264+AU264&lt;=9,(AS264+AU264)*Crechee/30*FM$4)+(AT264+AV264)*Cadeirante/30*FM$4+(AS261+AS262+AS263+AU261+AU262+AU263)*Percapita/30*FM$4)+IF(AS264+AU264&gt;=11,Fixo/30*FM$4+(AS264+AU264-10)*Crechee/30*FM$4,0),IF(C261=2,IF(AT261+AT262+AT263+AT264+AV261+AV262+AV263+AV264=1,Cadeirante/30*FM$4,IF(AT261+AT262+AT263+AT264+AV261+AV262+AV263+AV264=2,Fixo/30*FM$4,IF(AT261+AT262+AT263+AT264+AV261+AV262+AV263+AV264&gt;2,Fixo/30*FM$4+(AT261+AT262+AT263+AT264+AV261+AV262+AV263+AV264-2)*Cadeirante/30*FM$4)))+(AS261+AS262+AS263+AU261+AU262+AU263)*Percapita/30*FM$4+(AS264+AU264)*Crechee/30*FM$4,IF(C261=1,IF(AS261+AS262+AS263+AT261+AT262+AT263+AU261+AU262+AU263+AV261+AV262+AV263&lt;=15,(AS261+AS262+AS263+AU261+AU262+AU263)*Percapita/30*FM$4,IF(AS261+AS262+AS263+AT261+AT262+AT263+AU261+AU262+AU263+AV261+AV262+AV263&gt;=16,Fixo/30*FM$4+(AS261+AS262+AS263+AT261+AT262+AT263+AU261+AU262+AU263+AV261+AV262-16)*Percapita/30*FM$4))))))</f>
        <v>0</v>
      </c>
      <c r="FN261" s="177">
        <f>IF(C261=4,SUM(AW261+AW262+AW263+AY261+AY262+AY263)*Percapita/30*FN$4+(AX261+AX262+AX263+AZ261+AZ262+AZ263)*Cadeirante/30*FN$4,IF(C261=3,IF(AW264+AY264=10,Fixo/30*FN$4+(AW261+AW262+AW263+AY261+AY262+AY263)*Percapita/30*FN$4+(AX264+AZ264)*Cadeirante/30*FN$4,IF(AW264+AY264&lt;=9,(AW264+AY264)*Crechee/30*FN$4)+(AX264+AZ264)*Cadeirante/30*FN$4+(AW261+AW262+AW263+AY261+AY262+AY263)*Percapita/30*FN$4)+IF(AW264+AY264&gt;=11,Fixo/30*FN$4+(AW264+AY264-10)*Crechee/30*FN$4,0),IF(C261=2,IF(AX261+AX262+AX263+AX264+AZ261+AZ262+AZ263+AZ264=1,Cadeirante/30*FN$4,IF(AX261+AX262+AX263+AX264+AZ261+AZ262+AZ263+AZ264=2,Fixo/30*FN$4,IF(AX261+AX262+AX263+AX264+AZ261+AZ262+AZ263+AZ264&gt;2,Fixo/30*FN$4+(AX261+AX262+AX263+AX264+AZ261+AZ262+AZ263+AZ264-2)*Cadeirante/30*FN$4)))+(AW261+AW262+AW263+AY261+AY262+AY263)*Percapita/30*FN$4+(AW264+AY264)*Crechee/30*FN$4,IF(C261=1,IF(AW261+AW262+AW263+AX261+AX262+AX263+AY261+AY262+AY263+AZ261+AZ262+AZ263&lt;=15,(AW261+AW262+AW263+AY261+AY262+AY263)*Percapita/30*FN$4,IF(AW261+AW262+AW263+AX261+AX262+AX263+AY261+AY262+AY263+AZ261+AZ262+AZ263&gt;=16,Fixo/30*FN$4+(AW261+AW262+AW263+AX261+AX262+AX263+AY261+AY262+AY263+AZ261+AZ262-16)*Percapita/30*FN$4))))))</f>
        <v>0</v>
      </c>
      <c r="FO261" s="177">
        <f>IF(C261=4,SUM(BA261+BA262+BA263+BC261+BC262+BC263)*Percapita/30*FO$4+(BB261+BB262+BB263+BD261+BD262+BD263)*Cadeirante/30*FO$4,IF(C261=3,IF(BA264+BC264=10,Fixo/30*FO$4+(BA261+BA262+BA263+BC261+BC262+BC263)*Percapita/30*FO$4+(BB264+BD264)*Cadeirante/30*FO$4,IF(BA264+BC264&lt;=9,(BA264+BC264)*Crechee/30*FO$4)+(BB264+BD264)*Cadeirante/30*FO$4+(BA261+BA262+BA263+BC261+BC262+BC263)*Percapita/30*FO$4)+IF(BA264+BC264&gt;=11,Fixo/30*FO$4+(BA264+BC264-10)*Crechee/30*FO$4,0),IF(C261=2,IF(BB261+BB262+BB263+BB264+BD261+BD262+BD263+BD264=1,Cadeirante/30*FO$4,IF(BB261+BB262+BB263+BB264+BD261+BD262+BD263+BD264=2,Fixo/30*FO$4,IF(BB261+BB262+BB263+BB264+BD261+BD262+BD263+BD264&gt;2,Fixo/30*FO$4+(BB261+BB262+BB263+BB264+BD261+BD262+BD263+BD264-2)*Cadeirante/30*FO$4)))+(BA261+BA262+BA263+BC261+BC262+BC263)*Percapita/30*FO$4+(BA264+BC264)*Crechee/30*FO$4,IF(C261=1,IF(BA261+BA262+BA263+BB261+BB262+BB263+BC261+BC262+BC263+BD261+BD262+BD263&lt;=15,(BA261+BA262+BA263+BC261+BC262+BC263)*Percapita/30*FO$4,IF(BA261+BA262+BA263+BB261+BB262+BB263+BC261+BC262+BC263+BD261+BD262+BD263&gt;=16,Fixo/30*FO$4+(BA261+BA262+BA263+BB261+BB262+BB263+BC261+BC262+BC263+BD261+BD262-16)*Percapita/30*FO$4))))))</f>
        <v>0</v>
      </c>
      <c r="FP261" s="177">
        <f>IF(C261=4,SUM(BE261+BE262+BE263+BG261+BG262+BG263)*Percapita/30*FP$4+(BF261+BF262+BF263+BH261+BH262+BH263)*Cadeirante/30*FP$4,IF(C261=3,IF(BE264+BG264=10,Fixo/30*FP$4+(BE261+BE262+BE263+BG261+BG262+BG263)*Percapita/30*FP$4+(BF264+BH264)*Cadeirante/30*FP$4,IF(BE264+BG264&lt;=9,(BE264+BG264)*Crechee/30*FP$4)+(BF264+BH264)*Cadeirante/30*FP$4+(BE261+BE262+BE263+BG261+BG262+BG263)*Percapita/30*FP$4)+IF(BE264+BG264&gt;=11,Fixo/30*FP$4+(BE264+BG264-10)*Crechee/30*FP$4,0),IF(C261=2,IF(BF261+BF262+BF263+BF264+BH261+BH262+BH263+BH264=1,Cadeirante/30*FP$4,IF(BF261+BF262+BF263+BF264+BH261+BH262+BH263+BH264=2,Fixo/30*FP$4,IF(BF261+BF262+BF263+BF264+BH261+BH262+BH263+BH264&gt;2,Fixo/30*FP$4+(BF261+BF262+BF263+BF264+BH261+BH262+BH263+BH264-2)*Cadeirante/30*FP$4)))+(BE261+BE262+BE263+BG261+BG262+BG263)*Percapita/30*FP$4+(BE264+BG264)*Crechee/30*FP$4,IF(C261=1,IF(BE261+BE262+BE263+BF261+BF262+BF263+BG261+BG262+BG263+BH261+BH262+BH263&lt;=15,(BE261+BE262+BE263+BG261+BG262+BG263)*Percapita/30*FP$4,IF(BE261+BE262+BE263+BF261+BF262+BF263+BG261+BG262+BG263+BH261+BH262+BH263&gt;=16,Fixo/30*FP$4+(BE261+BE262+BE263+BF261+BF262+BF263+BG261+BG262+BG263+BH261+BH262-16)*Percapita/30*FP$4))))))</f>
        <v>0</v>
      </c>
      <c r="FQ261" s="177">
        <f>IF(C261=4,SUM(BI261+BI262+BI263+BK261+BK262+BK263)*Percapita/30*FQ$4+(BJ261+BJ262+BJ263+BL261+BL262+BL263)*Cadeirante/30*FQ$4,IF(C261=3,IF(BI264+BK264=10,Fixo/30*FQ$4+(BI261+BI262+BI263+BK261+BK262+BK263)*Percapita/30*FQ$4+(BJ264+BL264)*Cadeirante/30*FQ$4,IF(BI264+BK264&lt;=9,(BI264+BK264)*Crechee/30*FQ$4)+(BJ264+BL264)*Cadeirante/30*FQ$4+(BI261+BI262+BI263+BK261+BK262+BK263)*Percapita/30*FQ$4)+IF(BI264+BK264&gt;=11,Fixo/30*FQ$4+(BI264+BK264-10)*Crechee/30*FQ$4,0),IF(C261=2,IF(BJ261+BJ262+BJ263+BJ264+BL261+BL262+BL263+BL264=1,Cadeirante/30*FQ$4,IF(BJ261+BJ262+BJ263+BJ264+BL261+BL262+BL263+BL264=2,Fixo/30*FQ$4,IF(BJ261+BJ262+BJ263+BJ264+BL261+BL262+BL263+BL264&gt;2,Fixo/30*FQ$4+(BJ261+BJ262+BJ263+BJ264+BL261+BL262+BL263+BL264-2)*Cadeirante/30*FQ$4)))+(BI261+BI262+BI263+BK261+BK262+BK263)*Percapita/30*FQ$4+(BI264+BK264)*Crechee/30*FQ$4,IF(C261=1,IF(BI261+BI262+BI263+BJ261+BJ262+BJ263+BK261+BK262+BK263+BL261+BL262+BL263&lt;=15,(BI261+BI262+BI263+BK261+BK262+BK263)*Percapita/30*FQ$4,IF(BI261+BI262+BI263+BJ261+BJ262+BJ263+BK261+BK262+BK263+BL261+BL262+BL263&gt;=16,Fixo/30*FQ$4+(BI261+BI262+BI263+BJ261+BJ262+BJ263+BK261+BK262+BK263+BL261+BL262-16)*Percapita/30*FQ$4))))))</f>
        <v>0</v>
      </c>
      <c r="FR261" s="177">
        <f>IF(C261=4,SUM(BM261+BM262+BM263+BO261+BO262+BO263)*Percapita/30*FR$4+(BN261+BN262+BN263+BP261+BP262+BP263)*Cadeirante/30*FR$4,IF(C261=3,IF(BM264+BO264=10,Fixo/30*FR$4+(BM261+BM262+BM263+BO261+BO262+BO263)*Percapita/30*FR$4+(BN264+BP264)*Cadeirante/30*FR$4,IF(BM264+BO264&lt;=9,(BM264+BO264)*Crechee/30*FR$4)+(BN264+BP264)*Cadeirante/30*FR$4+(BM261+BM262+BM263+BO261+BO262+BO263)*Percapita/30*FR$4)+IF(BM264+BO264&gt;=11,Fixo/30*FR$4+(BM264+BO264-10)*Crechee/30*FR$4,0),IF(C261=2,IF(BN261+BN262+BN263+BN264+BP261+BP262+BP263+BP264=1,Cadeirante/30*FR$4,IF(BN261+BN262+BN263+BN264+BP261+BP262+BP263+BP264=2,Fixo/30*FR$4,IF(BN261+BN262+BN263+BN264+BP261+BP262+BP263+BP264&gt;2,Fixo/30*FR$4+(BN261+BN262+BN263+BN264+BP261+BP262+BP263+BP264-2)*Cadeirante/30*FR$4)))+(BM261+BM262+BM263+BO261+BO262+BO263)*Percapita/30*FR$4+(BM264+BO264)*Crechee/30*FR$4,IF(C261=1,IF(BM261+BM262+BM263+BN261+BN262+BN263+BO261+BO262+BO263+BP261+BP262+BP263&lt;=15,(BM261+BM262+BM263+BO261+BO262+BO263)*Percapita/30*FR$4,IF(BM261+BM262+BM263+BN261+BN262+BN263+BO261+BO262+BO263+BP261+BP262+BP263&gt;=16,Fixo/30*FR$4+(BM261+BM262+BM263+BN261+BN262+BN263+BO261+BO262+BO263+BP261+BP262-16)*Percapita/30*FR$4))))))</f>
        <v>-231.13800000000003</v>
      </c>
      <c r="FS261" s="177">
        <f>IF(C261=4,SUM(BQ261+BQ262+BQ263+BS261+BS262+BS263)*Percapita/30*FS$4+(BR261+BR262+BR263+BT261+BT262+BT263)*Cadeirante/30*FS$4,IF(C261=3,IF(BQ264+BS264=10,Fixo/30*FS$4+(BQ261+BQ262+BQ263+BS261+BS262+BS263)*Percapita/30*FS$4+(BR264+BT264)*Cadeirante/30*FS$4,IF(BQ264+BS264&lt;=9,(BQ264+BS264)*Crechee/30*FS$4)+(BR264+BT264)*Cadeirante/30*FS$4+(BQ261+BQ262+BQ263+BS261+BS262+BS263)*Percapita/30*FS$4)+IF(BQ264+BS264&gt;=11,Fixo/30*FS$4+(BQ264+BS264-10)*Crechee/30*FS$4,0),IF(C261=2,IF(BR261+BR262+BR263+BR264+BT261+BT262+BT263+BT264=1,Cadeirante/30*FS$4,IF(BR261+BR262+BR263+BR264+BT261+BT262+BT263+BT264=2,Fixo/30*FS$4,IF(BR261+BR262+BR263+BR264+BT261+BT262+BT263+BT264&gt;2,Fixo/30*FS$4+(BR261+BR262+BR263+BR264+BT261+BT262+BT263+BT264-2)*Cadeirante/30*FS$4)))+(BQ261+BQ262+BQ263+BS261+BS262+BS263)*Percapita/30*FS$4+(BQ264+BS264)*Crechee/30*FS$4,IF(C261=1,IF(BQ261+BQ262+BQ263+BR261+BR262+BR263+BS261+BS262+BS263+BT261+BT262+BT263&lt;=15,(BQ261+BQ262+BQ263+BS261+BS262+BS263)*Percapita/30*FS$4,IF(BQ261+BQ262+BQ263+BR261+BR262+BR263+BS261+BS262+BS263+BT261+BT262+BT263&gt;=16,Fixo/30*FS$4+(BQ261+BQ262+BQ263+BR261+BR262+BR263+BS261+BS262+BS263+BT261+BT262-16)*Percapita/30*FS$4))))))</f>
        <v>0</v>
      </c>
      <c r="FT261" s="177">
        <f>IF(C261=4,SUM(BU261+BU262+BU263+BW261+BW262+BW263)*Percapita/30*FT$4+(BV261+BV262+BV263+BX261+BX262+BX263)*Cadeirante/30*FT$4,IF(C261=3,IF(BU264+BW264=10,Fixo/30*FT$4+(BU261+BU262+BU263+BW261+BW262+BW263)*Percapita/30*FT$4+(BV264+BX264)*Cadeirante/30*FT$4,IF(BU264+BW264&lt;=9,(BU264+BW264)*Crechee/30*FT$4)+(BV264+BX264)*Cadeirante/30*FT$4+(BU261+BU262+BU263+BW261+BW262+BW263)*Percapita/30*FT$4)+IF(BU264+BW264&gt;=11,Fixo/30*FT$4+(BU264+BW264-10)*Crechee/30*FT$4,0),IF(C261=2,IF(BV261+BV262+BV263+BV264+BX261+BX262+BX263+BX264=1,Cadeirante/30*FT$4,IF(BV261+BV262+BV263+BV264+BX261+BX262+BX263+BX264=2,Fixo/30*FT$4,IF(BV261+BV262+BV263+BV264+BX261+BX262+BX263+BX264&gt;2,Fixo/30*FT$4+(BV261+BV262+BV263+BV264+BX261+BX262+BX263+BX264-2)*Cadeirante/30*FT$4)))+(BU261+BU262+BU263+BW261+BW262+BW263)*Percapita/30*FT$4+(BU264+BW264)*Crechee/30*FT$4,IF(C261=1,IF(BU261+BU262+BU263+BV261+BV262+BV263+BW261+BW262+BW263+BX261+BX262+BX263&lt;=15,(BU261+BU262+BU263+BW261+BW262+BW263)*Percapita/30*FT$4,IF(BU261+BU262+BU263+BV261+BV262+BV263+BW261+BW262+BW263+BX261+BX262+BX263&gt;=16,Fixo/30*FT$4+(BU261+BU262+BU263+BV261+BV262+BV263+BW261+BW262+BW263+BX261+BX262-16)*Percapita/30*FT$4))))))</f>
        <v>0</v>
      </c>
      <c r="FU261" s="177">
        <f>IF(C261=4,SUM(BY261+BY262+BY263+CA261+CA262+CA263)*Percapita/30*FU$4+(BZ261+BZ262+BZ263+CB261+CB262+CB263)*Cadeirante/30*FU$4,IF(C261=3,IF(BY264+CA264=10,Fixo/30*FU$4+(BY261+BY262+BY263+CA261+CA262+CA263)*Percapita/30*FU$4+(BZ264+CB264)*Cadeirante/30*FU$4,IF(BY264+CA264&lt;=9,(BY264+CA264)*Crechee/30*FU$4)+(BZ264+CB264)*Cadeirante/30*FU$4+(BY261+BY262+BY263+CA261+CA262+CA263)*Percapita/30*FU$4)+IF(BY264+CA264&gt;=11,Fixo/30*FU$4+(BY264+CA264-10)*Crechee/30*FU$4,0),IF(C261=2,IF(BZ261+BZ262+BZ263+BZ264+CB261+CB262+CB263+CB264=1,Cadeirante/30*FU$4,IF(BZ261+BZ262+BZ263+BZ264+CB261+CB262+CB263+CB264=2,Fixo/30*FU$4,IF(BZ261+BZ262+BZ263+BZ264+CB261+CB262+CB263+CB264&gt;2,Fixo/30*FU$4+(BZ261+BZ262+BZ263+BZ264+CB261+CB262+CB263+CB264-2)*Cadeirante/30*FU$4)))+(BY261+BY262+BY263+CA261+CA262+CA263)*Percapita/30*FU$4+(BY264+CA264)*Crechee/30*FU$4,IF(C261=1,IF(BY261+BY262+BY263+BZ261+BZ262+BZ263+CA261+CA262+CA263+CB261+CB262+CB263&lt;=15,(BY261+BY262+BY263+CA261+CA262+CA263)*Percapita/30*FU$4,IF(BY261+BY262+BY263+BZ261+BZ262+BZ263+CA261+CA262+CA263+CB261+CB262+CB263&gt;=16,Fixo/30*FU$4+(BY261+BY262+BY263+BZ261+BZ262+BZ263+CA261+CA262+CA263+CB261+CB262-16)*Percapita/30*FU$4))))))</f>
        <v>0</v>
      </c>
      <c r="FV261" s="177">
        <f>IF(C261=4,SUM(CC261+CC262+CC263+CE261+CE262+CE263)*Percapita/30*FV$4+(CD261+CD262+CD263+CF261+CF262+CF263)*Cadeirante/30*FV$4,IF(C261=3,IF(CC264+CE264=10,Fixo/30*FV$4+(CC261+CC262+CC263+CE261+CE262+CE263)*Percapita/30*FV$4+(CD264+CF264)*Cadeirante/30*FV$4,IF(CC264+CE264&lt;=9,(CC264+CE264)*Crechee/30*FV$4)+(CD264+CF264)*Cadeirante/30*FV$4+(CC261+CC262+CC263+CE261+CE262+CE263)*Percapita/30*FV$4)+IF(CC264+CE264&gt;=11,Fixo/30*FV$4+(CC264+CE264-10)*Crechee/30*FV$4,0),IF(C261=2,IF(CD261+CD262+CD263+CD264+CF261+CF262+CF263+CF264=1,Cadeirante/30*FV$4,IF(CD261+CD262+CD263+CD264+CF261+CF262+CF263+CF264=2,Fixo/30*FV$4,IF(CD261+CD262+CD263+CD264+CF261+CF262+CF263+CF264&gt;2,Fixo/30*FV$4+(CD261+CD262+CD263+CD264+CF261+CF262+CF263+CF264-2)*Cadeirante/30*FV$4)))+(CC261+CC262+CC263+CE261+CE262+CE263)*Percapita/30*FV$4+(CC264+CE264)*Crechee/30*FV$4,IF(C261=1,IF(CC261+CC262+CC263+CD261+CD262+CD263+CE261+CE262+CE263+CF261+CF262+CF263&lt;=15,(CC261+CC262+CC263+CE261+CE262+CE263)*Percapita/30*FV$4,IF(CC261+CC262+CC263+CD261+CD262+CD263+CE261+CE262+CE263+CF261+CF262+CF263&gt;=16,Fixo/30*FV$4+(CC261+CC262+CC263+CD261+CD262+CD263+CE261+CE262+CE263+CF261+CF262-16)*Percapita/30*FV$4))))))</f>
        <v>0</v>
      </c>
      <c r="FW261" s="177">
        <f>IF(C261=4,SUM(CG261+CG262+CG263+CI261+CI262+CI263)*Percapita/30*FW$4+(CH261+CH262+CH263+CJ261+CJ262+CJ263)*Cadeirante/30*FW$4,IF(C261=3,IF(CG264+CI264=10,Fixo/30*FW$4+(CG261+CG262+CG263+CI261+CI262+CI263)*Percapita/30*FW$4+(CH264+CJ264)*Cadeirante/30*FW$4,IF(CG264+CI264&lt;=9,(CG264+CI264)*Crechee/30*FW$4)+(CH264+CJ264)*Cadeirante/30*FW$4+(CG261+CG262+CG263+CI261+CI262+CI263)*Percapita/30*FW$4)+IF(CG264+CI264&gt;=11,Fixo/30*FW$4+(CG264+CI264-10)*Crechee/30*FW$4,0),IF(C261=2,IF(CH261+CH262+CH263+CH264+CJ261+CJ262+CJ263+CJ264=1,Cadeirante/30*FW$4,IF(CH261+CH262+CH263+CH264+CJ261+CJ262+CJ263+CJ264=2,Fixo/30*FW$4,IF(CH261+CH262+CH263+CH264+CJ261+CJ262+CJ263+CJ264&gt;2,Fixo/30*FW$4+(CH261+CH262+CH263+CH264+CJ261+CJ262+CJ263+CJ264-2)*Cadeirante/30*FW$4)))+(CG261+CG262+CG263+CI261+CI262+CI263)*Percapita/30*FW$4+(CG264+CI264)*Crechee/30*FW$4,IF(C261=1,IF(CG261+CG262+CG263+CH261+CH262+CH263+CI261+CI262+CI263+CJ261+CJ262+CJ263&lt;=15,(CG261+CG262+CG263+CI261+CI262+CI263)*Percapita/30*FW$4,IF(CG261+CG262+CG263+CH261+CH262+CH263+CI261+CI262+CI263+CJ261+CJ262+CJ263&gt;=16,Fixo/30*FW$4+(CG261+CG262+CG263+CH261+CH262+CH263+CI261+CI262+CI263+CJ261+CJ262-16)*Percapita/30*FW$4))))))</f>
        <v>0</v>
      </c>
      <c r="FX261" s="177">
        <f>IF(C261=4,SUM(CK261+CK262+CK263+CM261+CM262+CM263)*Percapita/30*FX$4+(CL261+CL262+CL263+CN261+CN262+CN263)*Cadeirante/30*FX$4,IF(C261=3,IF(CK264+CM264=10,Fixo/30*FX$4+(CK261+CK262+CK263+CM261+CM262+CM263)*Percapita/30*FX$4+(CL264+CN264)*Cadeirante/30*FX$4,IF(CK264+CM264&lt;=9,(CK264+CM264)*Crechee/30*FX$4)+(CL264+CN264)*Cadeirante/30*FX$4+(CK261+CK262+CK263+CM261+CM262+CM263)*Percapita/30*FX$4)+IF(CK264+CM264&gt;=11,Fixo/30*FX$4+(CK264+CM264-10)*Crechee/30*FX$4,0),IF(C261=2,IF(CL261+CL262+CL263+CL264+CN261+CN262+CN263+CN264=1,Cadeirante/30*FX$4,IF(CL261+CL262+CL263+CL264+CN261+CN262+CN263+CN264=2,Fixo/30*FX$4,IF(CL261+CL262+CL263+CL264+CN261+CN262+CN263+CN264&gt;2,Fixo/30*FX$4+(CL261+CL262+CL263+CL264+CN261+CN262+CN263+CN264-2)*Cadeirante/30*FX$4)))+(CK261+CK262+CK263+CM261+CM262+CM263)*Percapita/30*FX$4+(CK264+CM264)*Crechee/30*FX$4,IF(C261=1,IF(CK261+CK262+CK263+CL261+CL262+CL263+CM261+CM262+CM263+CN261+CN262+CN263&lt;=15,(CK261+CK262+CK263+CM261+CM262+CM263)*Percapita/30*FX$4,IF(CK261+CK262+CK263+CL261+CL262+CL263+CM261+CM262+CM263+CN261+CN262+CN263&gt;=16,Fixo/30*FX$4+(CK261+CK262+CK263+CL261+CL262+CL263+CM261+CM262+CM263+CN261+CN262-16)*Percapita/30*FX$4))))))</f>
        <v>0</v>
      </c>
      <c r="FY261" s="177">
        <f>IF(C261=4,SUM(CO261+CO262+CO263+CQ261+CQ262+CQ263)*Percapita/30*FY$4+(CP261+CP262+CP263+CR261+CR262+CR263)*Cadeirante/30*FY$4,IF(C261=3,IF(CO264+CQ264=10,Fixo/30*FY$4+(CO261+CO262+CO263+CQ261+CQ262+CQ263)*Percapita/30*FY$4+(CP264+CR264)*Cadeirante/30*FY$4,IF(CO264+CQ264&lt;=9,(CO264+CQ264)*Crechee/30*FY$4)+(CP264+CR264)*Cadeirante/30*FY$4+(CO261+CO262+CO263+CQ261+CQ262+CQ263)*Percapita/30*FY$4)+IF(CO264+CQ264&gt;=11,Fixo/30*FY$4+(CO264+CQ264-10)*Crechee/30*FY$4,0),IF(C261=2,IF(CP261+CP262+CP263+CP264+CR261+CR262+CR263+CR264=1,Cadeirante/30*FY$4,IF(CP261+CP262+CP263+CP264+CR261+CR262+CR263+CR264=2,Fixo/30*FY$4,IF(CP261+CP262+CP263+CP264+CR261+CR262+CR263+CR264&gt;2,Fixo/30*FY$4+(CP261+CP262+CP263+CP264+CR261+CR262+CR263+CR264-2)*Cadeirante/30*FY$4)))+(CO261+CO262+CO263+CQ261+CQ262+CQ263)*Percapita/30*FY$4+(CO264+CQ264)*Crechee/30*FY$4,IF(C261=1,IF(CO261+CO262+CO263+CP261+CP262+CP263+CQ261+CQ262+CQ263+CR261+CR262+CR263&lt;=15,(CO261+CO262+CO263+CQ261+CQ262+CQ263)*Percapita/30*FY$4,IF(CO261+CO262+CO263+CP261+CP262+CP263+CQ261+CQ262+CQ263+CR261+CR262+CR263&gt;=16,Fixo/30*FY$4+(CO261+CO262+CO263+CP261+CP262+CP263+CQ261+CQ262+CQ263+CR261+CR262-16)*Percapita/30*FY$4))))))</f>
        <v>0</v>
      </c>
      <c r="FZ261" s="177">
        <f>IF(C261=4,SUM(CS261+CS262+CS263+CU261+CU262+CU263)*Percapita/30*FZ$4+(CT261+CT262+CT263+CV261+CV262+CV263)*Cadeirante/30*FZ$4,IF(C261=3,IF(CS264+CU264=10,Fixo/30*FZ$4+(CS261+CS262+CS263+CU261+CU262+CU263)*Percapita/30*FZ$4+(CT264+CV264)*Cadeirante/30*FZ$4,IF(CS264+CU264&lt;=9,(CS264+CU264)*Crechee/30*FZ$4)+(CT264+CV264)*Cadeirante/30*FZ$4+(CS261+CS262+CS263+CU261+CU262+CU263)*Percapita/30*FZ$4)+IF(CS264+CU264&gt;=11,Fixo/30*FZ$4+(CS264+CU264-10)*Crechee/30*FZ$4,0),IF(C261=2,IF(CT261+CT262+CT263+CT264+CV261+CV262+CV263+CV264=1,Cadeirante/30*FZ$4,IF(CT261+CT262+CT263+CT264+CV261+CV262+CV263+CV264=2,Fixo/30*FZ$4,IF(CT261+CT262+CT263+CT264+CV261+CV262+CV263+CV264&gt;2,Fixo/30*FZ$4+(CT261+CT262+CT263+CT264+CV261+CV262+CV263+CV264-2)*Cadeirante/30*FZ$4)))+(CS261+CS262+CS263+CU261+CU262+CU263)*Percapita/30*FZ$4+(CS264+CU264)*Crechee/30*FZ$4,IF(C261=1,IF(CS261+CS262+CS263+CT261+CT262+CT263+CU261+CU262+CU263+CV261+CV262+CV263&lt;=15,(CS261+CS262+CS263+CU261+CU262+CU263)*Percapita/30*FZ$4,IF(CS261+CS262+CS263+CT261+CT262+CT263+CU261+CU262+CU263+CV261+CV262+CV263&gt;=16,Fixo/30*FZ$4+(CS261+CS262+CS263+CT261+CT262+CT263+CU261+CU262+CU263+CV261+CV262-16)*Percapita/30*FZ$4))))))</f>
        <v>0</v>
      </c>
      <c r="GA261" s="177">
        <f>IF(C261=4,SUM(CW261+CW262+CW263+CY261+CY262+CY263)*Percapita/30*GA$4+(CX261+CX262+CX263+CZ261+CZ262+CZ263)*Cadeirante/30*GA$4,IF(C261=3,IF(CW264+CY264=10,Fixo/30*GA$4+(CW261+CW262+CW263+CY261+CY262+CY263)*Percapita/30*GA$4+(CX264+CZ264)*Cadeirante/30*GA$4,IF(CW264+CY264&lt;=9,(CW264+CY264)*Crechee/30*GA$4)+(CX264+CZ264)*Cadeirante/30*GA$4+(CW261+CW262+CW263+CY261+CY262+CY263)*Percapita/30*GA$4)+IF(CW264+CY264&gt;=11,Fixo/30*GA$4+(CW264+CY264-10)*Crechee/30*GA$4,0),IF(C261=2,IF(CX261+CX262+CX263+CX264+CZ261+CZ262+CZ263+CZ264=1,Cadeirante/30*GA$4,IF(CX261+CX262+CX263+CX264+CZ261+CZ262+CZ263+CZ264=2,Fixo/30*GA$4,IF(CX261+CX262+CX263+CX264+CZ261+CZ262+CZ263+CZ264&gt;2,Fixo/30*GA$4+(CX261+CX262+CX263+CX264+CZ261+CZ262+CZ263+CZ264-2)*Cadeirante/30*GA$4)))+(CW261+CW262+CW263+CY261+CY262+CY263)*Percapita/30*GA$4+(CW264+CY264)*Crechee/30*GA$4,IF(C261=1,IF(CW261+CW262+CW263+CX261+CX262+CX263+CY261+CY262+CY263+CZ261+CZ262+CZ263&lt;=15,(CW261+CW262+CW263+CY261+CY262+CY263)*Percapita/30*GA$4,IF(CW261+CW262+CW263+CX261+CX262+CX263+CY261+CY262+CY263+CZ261+CZ262+CZ263&gt;=16,Fixo/30*GA$4+(CW261+CW262+CW263+CX261+CX262+CX263+CY261+CY262+CY263+CZ261+CZ262-16)*Percapita/30*GA$4))))))</f>
        <v>0</v>
      </c>
      <c r="GB261" s="177">
        <f>IF(C261=4,SUM(DA261+DA262+DA263+DC261+DC262+DC263)*Percapita/30*GB$4+(DB261+DB262+DB263+DD261+DD262+DD263)*Cadeirante/30*GB$4,IF(C261=3,IF(DA264+DC264=10,Fixo/30*GB$4+(DA261+DA262+DA263+DC261+DC262+DC263)*Percapita/30*GB$4+(DB264+DD264)*Cadeirante/30*GB$4,IF(DA264+DC264&lt;=9,(DA264+DC264)*Crechee/30*GB$4)+(DB264+DD264)*Cadeirante/30*GB$4+(DA261+DA262+DA263+DC261+DC262+DC263)*Percapita/30*GB$4)+IF(DA264+DC264&gt;=11,Fixo/30*GB$4+(DA264+DC264-10)*Crechee/30*GB$4,0),IF(C261=2,IF(DB261+DB262+DB263+DB264+DD261+DD262+DD263+DD264=1,Cadeirante/30*GB$4,IF(DB261+DB262+DB263+DB264+DD261+DD262+DD263+DD264=2,Fixo/30*GB$4,IF(DB261+DB262+DB263+DB264+DD261+DD262+DD263+DD264&gt;2,Fixo/30*GB$4+(DB261+DB262+DB263+DB264+DD261+DD262+DD263+DD264-2)*Cadeirante/30*GB$4)))+(DA261+DA262+DA263+DC261+DC262+DC263)*Percapita/30*GB$4+(DA264+DC264)*Crechee/30*GB$4,IF(C261=1,IF(DA261+DA262+DA263+DB261+DB262+DB263+DC261+DC262+DC263+DD261+DD262+DD263&lt;=15,(DA261+DA262+DA263+DC261+DC262+DC263)*Percapita/30*GB$4,IF(DA261+DA262+DA263+DB261+DB262+DB263+DC261+DC262+DC263+DD261+DD262+DD263&gt;=16,Fixo/30*GB$4+(DA261+DA262+DA263+DB261+DB262+DB263+DC261+DC262+DC263+DD261+DD262-16)*Percapita/30*GB$4))))))</f>
        <v>0</v>
      </c>
      <c r="GC261" s="177">
        <f>IF(C261=4,SUM(DE261+DE262+DE263+DG261+DG262+DG263)*Percapita/30*GC$4+(DF261+DF262+DF263+DH261+DH262+DH263)*Cadeirante/30*GC$4,IF(C261=3,IF(DE264+DG264=10,Fixo/30*GC$4+(DE261+DE262+DE263+DG261+DG262+DG263)*Percapita/30*GC$4+(DF264+DH264)*Cadeirante/30*GC$4,IF(DE264+DG264&lt;=9,(DE264+DG264)*Crechee/30*GC$4)+(DF264+DH264)*Cadeirante/30*GC$4+(DE261+DE262+DE263+DG261+DG262+DG263)*Percapita/30*GC$4)+IF(DE264+DG264&gt;=11,Fixo/30*GC$4+(DE264+DG264-10)*Crechee/30*GC$4,0),IF(C261=2,IF(DF261+DF262+DF263+DF264+DH261+DH262+DH263+DH264=1,Cadeirante/30*GC$4,IF(DF261+DF262+DF263+DF264+DH261+DH262+DH263+DH264=2,Fixo/30*GC$4,IF(DF261+DF262+DF263+DF264+DH261+DH262+DH263+DH264&gt;2,Fixo/30*GC$4+(DF261+DF262+DF263+DF264+DH261+DH262+DH263+DH264-2)*Cadeirante/30*GC$4)))+(DE261+DE262+DE263+DG261+DG262+DG263)*Percapita/30*GC$4+(DE264+DG264)*Crechee/30*GC$4,IF(C261=1,IF(DE261+DE262+DE263+DF261+DF262+DF263+DG261+DG262+DG263+DH261+DH262+DH263&lt;=15,(DE261+DE262+DE263+DG261+DG262+DG263)*Percapita/30*GC$4,IF(DE261+DE262+DE263+DF261+DF262+DF263+DG261+DG262+DG263+DH261+DH262+DH263&gt;=16,Fixo/30*GC$4+(DE261+DE262+DE263+DF261+DF262+DF263+DG261+DG262+DG263+DH261+DH262-16)*Percapita/30*GC$4))))))</f>
        <v>-89.887</v>
      </c>
      <c r="GD261" s="177">
        <f>IF(C261=4,SUM(DI261+DI262+DI263+DK261+DK262+DK263)*Percapita/30*GD$4+(DJ261+DJ262+DJ263+DL261+DL262+DL263)*Cadeirante/30*GD$4,IF(C261=3,IF(DI264+DK264=10,Fixo/30*GD$4+(DI261+DI262+DI263+DK261+DK262+DK263)*Percapita/30*GD$4+(DJ264+DL264)*Cadeirante/30*GD$4,IF(DI264+DK264&lt;=9,(DI264+DK264)*Crechee/30*GD$4)+(DJ264+DL264)*Cadeirante/30*GD$4+(DI261+DI262+DI263+DK261+DK262+DK263)*Percapita/30*GD$4)+IF(DI264+DK264&gt;=11,Fixo/30*GD$4+(DI264+DK264-10)*Crechee/30*GD$4,0),IF(C261=2,IF(DJ261+DJ262+DJ263+DJ264+DL261+DL262+DL263+DL264=1,Cadeirante/30*GD$4,IF(DJ261+DJ262+DJ263+DJ264+DL261+DL262+DL263+DL264=2,Fixo/30*GD$4,IF(DJ261+DJ262+DJ263+DJ264+DL261+DL262+DL263+DL264&gt;2,Fixo/30*GD$4+(DJ261+DJ262+DJ263+DJ264+DL261+DL262+DL263+DL264-2)*Cadeirante/30*GD$4)))+(DI261+DI262+DI263+DK261+DK262+DK263)*Percapita/30*GD$4+(DI264+DK264)*Crechee/30*GD$4,IF(C261=1,IF(DI261+DI262+DI263+DJ261+DJ262+DJ263+DK261+DK262+DK263+DL261+DL262+DL263&lt;=15,(DI261+DI262+DI263+DK261+DK262+DK263)*Percapita/30*GD$4,IF(DI261+DI262+DI263+DJ261+DJ262+DJ263+DK261+DK262+DK263+DL261+DL262+DL263&gt;=16,Fixo/30*GD$4+(DI261+DI262+DI263+DJ261+DJ262+DJ263+DK261+DK262+DK263+DL261+DL262-16)*Percapita/30*GD$4))))))</f>
        <v>0</v>
      </c>
      <c r="GE261" s="177">
        <f>IF(C261=4,SUM(DM261+DM262+DM263+DO261+DO262+DO263)*Percapita/30*GE$4+(DN261+DN262+DN263+DP261+DP262+DP263)*Cadeirante/30*GE$4,IF(C261=3,IF(DM264+DO264=10,Fixo/30*GE$4+(DM261+DM262+DM263+DO261+DO262+DO263)*Percapita/30*GE$4+(DN264+DP264)*Cadeirante/30*GE$4,IF(DM264+DO264&lt;=9,(DM264+DO264)*Crechee/30*GE$4)+(DN264+DP264)*Cadeirante/30*GE$4+(DM261+DM262+DM263+DO261+DO262+DO263)*Percapita/30*GE$4)+IF(DM264+DO264&gt;=11,Fixo/30*GE$4+(DM264+DO264-10)*Crechee/30*GE$4,0),IF(C261=2,IF(DN261+DN262+DN263+DN264+DP261+DP262+DP263+DP264=1,Cadeirante/30*GE$4,IF(DN261+DN262+DN263+DN264+DP261+DP262+DP263+DP264=2,Fixo/30*GE$4,IF(DN261+DN262+DN263+DN264+DP261+DP262+DP263+DP264&gt;2,Fixo/30*GE$4+(DN261+DN262+DN263+DN264+DP261+DP262+DP263+DP264-2)*Cadeirante/30*GE$4)))+(DM261+DM262+DM263+DO261+DO262+DO263)*Percapita/30*GE$4+(DM264+DO264)*Crechee/30*GE$4,IF(C261=1,IF(DM261+DM262+DM263+DN261+DN262+DN263+DO261+DO262+DO263+DP261+DP262+DP263&lt;=15,(DM261+DM262+DM263+DO261+DO262+DO263)*Percapita/30*GE$4,IF(DM261+DM262+DM263+DN261+DN262+DN263+DO261+DO262+DO263+DP261+DP262+DP263&gt;=16,Fixo/30*GE$4+(DM261+DM262+DM263+DN261+DN262+DN263+DO261+DO262+DO263+DP261+DP262-16)*Percapita/30*GE$4))))))</f>
        <v>0</v>
      </c>
      <c r="GF261" s="177">
        <f>IF(C261=4,SUM(DQ261+DQ262+DQ263+DS261+DS262+DS263)*Percapita/30*GF$4+(DR261+DR262+DR263+DT261+DT262+DT263)*Cadeirante/30*GF$4,IF(C261=3,IF(DQ264+DS264=10,Fixo/30*GF$4+(DQ261+DQ262+DQ263+DS261+DS262+DS263)*Percapita/30*GF$4+(DR264+DT264)*Cadeirante/30*GF$4,IF(DQ264+DS264&lt;=9,(DQ264+DS264)*Crechee/30*GF$4)+(DR264+DT264)*Cadeirante/30*GF$4+(DQ261+DQ262+DQ263+DS261+DS262+DS263)*Percapita/30*GF$4)+IF(DQ264+DS264&gt;=11,Fixo/30*GF$4+(DQ264+DS264-10)*Crechee/30*GF$4,0),IF(C261=2,IF(DR261+DR262+DR263+DR264+DT261+DT262+DT263+DT264=1,Cadeirante/30*GF$4,IF(DR261+DR262+DR263+DR264+DT261+DT262+DT263+DT264=2,Fixo/30*GF$4,IF(DR261+DR262+DR263+DR264+DT261+DT262+DT263+DT264&gt;2,Fixo/30*GF$4+(DR261+DR262+DR263+DR264+DT261+DT262+DT263+DT264-2)*Cadeirante/30*GF$4)))+(DQ261+DQ262+DQ263+DS261+DS262+DS263)*Percapita/30*GF$4+(DQ264+DS264)*Crechee/30*GF$4,IF(C261=1,IF(DQ261+DQ262+DQ263+DR261+DR262+DR263+DS261+DS262+DS263+DT261+DT262+DT263&lt;=15,(DQ261+DQ262+DQ263+DS261+DS262+DS263)*Percapita/30*GF$4,IF(DQ261+DQ262+DQ263+DR261+DR262+DR263+DS261+DS262+DS263+DT261+DT262+DT263&gt;=16,Fixo/30*GF$4+(DQ261+DQ262+DQ263+DR261+DR262+DR263+DS261+DS262+DS263+DT261+DT262-16)*Percapita/30*GF$4))))))</f>
        <v>0</v>
      </c>
      <c r="GG261" s="177">
        <f>IF(C261=4,SUM(DU261+DU262+DU263+DW261+DW262+DW263)*Percapita/30*GG$4+(DV261+DV262+DV263+DX261+DX262+DX263)*Cadeirante/30*GG$4,IF(C261=3,IF(DU264+DW264=10,Fixo/30*GG$4+(DU261+DU262+DU263+DW261+DW262+DW263)*Percapita/30*GG$4+(DV264+DX264)*Cadeirante/30*GG$4,IF(DU264+DW264&lt;=9,(DU264+DW264)*Crechee/30*GG$4)+(DV264+DX264)*Cadeirante/30*GG$4+(DU261+DU262+DU263+DW261+DW262+DW263)*Percapita/30*GG$4)+IF(DU264+DW264&gt;=11,Fixo/30*GG$4+(DU264+DW264-10)*Crechee/30*GG$4,0),IF(C261=2,IF(DV261+DV262+DV263+DV264+DX261+DX262+DX263+DX264=1,Cadeirante/30*GG$4,IF(DV261+DV262+DV263+DV264+DX261+DX262+DX263+DX264=2,Fixo/30*GG$4,IF(DV261+DV262+DV263+DV264+DX261+DX262+DX263+DX264&gt;2,Fixo/30*GG$4+(DV261+DV262+DV263+DV264+DX261+DX262+DX263+DX264-2)*Cadeirante/30*GG$4)))+(DU261+DU262+DU263+DW261+DW262+DW263)*Percapita/30*GG$4+(DU264+DW264)*Crechee/30*GG$4,IF(C261=1,IF(DU261+DU262+DU263+DV261+DV262+DV263+DW261+DW262+DW263+DX261+DX262+DX263&lt;=15,(DU261+DU262+DU263+DW261+DW262+DW263)*Percapita/30*GG$4,IF(DU261+DU262+DU263+DV261+DV262+DV263+DW261+DW262+DW263+DX261+DX262+DX263&gt;=16,Fixo/30*GG$4+(DU261+DU262+DU263+DV261+DV262+DV263+DW261+DW262+DW263+DX261+DX262-16)*Percapita/30*GG$4))))))</f>
        <v>0</v>
      </c>
      <c r="GH261" s="177">
        <f>IF(C261=4,SUM(DY261+DY262+DY263+EA261+EA262+EA263)*Percapita/30*GH$4+(DZ261+DZ262+DZ263+EB261+EB262+EB263)*Cadeirante/30*GH$4,IF(C261=3,IF(DY264+EA264=10,Fixo/30*GH$4+(DY261+DY262+DY263+EA261+EA262+EA263)*Percapita/30*GH$4+(DZ264+EB264)*Cadeirante/30*GH$4,IF(DY264+EA264&lt;=9,(DY264+EA264)*Crechee/30*GH$4)+(DZ264+EB264)*Cadeirante/30*GH$4+(DY261+DY262+DY263+EA261+EA262+EA263)*Percapita/30*GH$4)+IF(DY264+EA264&gt;=11,Fixo/30*GH$4+(DY264+EA264-10)*Crechee/30*GH$4,0),IF(C261=2,IF(DZ261+DZ262+DZ263+DZ264+EB261+EB262+EB263+EB264=1,Cadeirante/30*GH$4,IF(DZ261+DZ262+DZ263+DZ264+EB261+EB262+EB263+EB264=2,Fixo/30*GH$4,IF(DZ261+DZ262+DZ263+DZ264+EB261+EB262+EB263+EB264&gt;2,Fixo/30*GH$4+(DZ261+DZ262+DZ263+DZ264+EB261+EB262+EB263+EB264-2)*Cadeirante/30*GH$4)))+(DY261+DY262+DY263+EA261+EA262+EA263)*Percapita/30*GH$4+(DY264+EA264)*Crechee/30*GH$4,IF(C261=1,IF(DY261+DY262+DY263+DZ261+DZ262+DZ263+EA261+EA262+EA263+EB261+EB262+EB263&lt;=15,(DY261+DY262+DY263+EA261+EA262+EA263)*Percapita/30*GH$4,IF(DY261+DY262+DY263+DZ261+DZ262+DZ263+EA261+EA262+EA263+EB261+EB262+EB263&gt;=16,Fixo/30*GH$4+(DY261+DY262+DY263+DZ261+DZ262+DZ263+EA261+EA262+EA263+EB261+EB262-16)*Percapita/30*GH$4))))))</f>
        <v>0</v>
      </c>
      <c r="GI261" s="177">
        <f>IF(C261=4,SUM(EC261+EC262+EC263+EE261+EE262+EE263)*Percapita/30*GI$4+(ED261+ED262+ED263+EF261+EF262+EF263)*Cadeirante/30*GI$4,IF(C261=3,IF(EC264+EE264=10,Fixo/30*GI$4+(EC261+EC262+EC263+EE261+EE262+EE263)*Percapita/30*GI$4+(ED264+EF264)*Cadeirante/30*GI$4,IF(EC264+EE264&lt;=9,(EC264+EE264)*Crechee/30*GI$4)+(ED264+EF264)*Cadeirante/30*GI$4+(EC261+EC262+EC263+EE261+EE262+EE263)*Percapita/30*GI$4)+IF(EC264+EE264&gt;=11,Fixo/30*GI$4+(EC264+EE264-10)*Crechee/30*GI$4,0),IF(C261=2,IF(ED261+ED262+ED263+ED264+EF261+EF262+EF263+EF264=1,Cadeirante/30*GI$4,IF(ED261+ED262+ED263+ED264+EF261+EF262+EF263+EF264=2,Fixo/30*GI$4,IF(ED261+ED262+ED263+ED264+EF261+EF262+EF263+EF264&gt;2,Fixo/30*GI$4+(ED261+ED262+ED263+ED264+EF261+EF262+EF263+EF264-2)*Cadeirante/30*GI$4)))+(EC261+EC262+EC263+EE261+EE262+EE263)*Percapita/30*GI$4+(EC264+EE264)*Crechee/30*GI$4,IF(C261=1,IF(EC261+EC262+EC263+ED261+ED262+ED263+EE261+EE262+EE263+EF261+EF262+EF263&lt;=15,(EC261+EC262+EC263+EE261+EE262+EE263)*Percapita/30*GI$4,IF(EC261+EC262+EC263+ED261+ED262+ED263+EE261+EE262+EE263+EF261+EF262+EF263&gt;=16,Fixo/30*GI$4+(EC261+EC262+EC263+ED261+ED262+ED263+EE261+EE262+EE263+EF261+EF262-16)*Percapita/30*GI$4))))))</f>
        <v>0</v>
      </c>
      <c r="GJ261" s="177">
        <f>IF(C261=4,SUM(EG261+EG262+EG263+EI261+EI262+EI263)*Percapita/30*GJ$4+(EH261+EH262+EH263+EJ261+EJ262+EJ263)*Cadeirante/30*GJ$4,IF(C261=3,IF(EG264+EI264=10,Fixo/30*GJ$4+(EG261+EG262+EG263+EI261+EI262+EI263)*Percapita/30*GJ$4+(EH264+EJ264)*Cadeirante/30*GJ$4,IF(EG264+EI264&lt;=9,(EG264+EI264)*Crechee/30*GJ$4)+(EH264+EJ264)*Cadeirante/30*GJ$4+(EG261+EG262+EG263+EI261+EI262+EI263)*Percapita/30*GJ$4)+IF(EG264+EI264&gt;=11,Fixo/30*GJ$4+(EG264+EI264-10)*Crechee/30*GJ$4,0),IF(C261=2,IF(EH261+EH262+EH263+EH264+EJ261+EJ262+EJ263+EJ264=1,Cadeirante/30*GJ$4,IF(EH261+EH262+EH263+EH264+EJ261+EJ262+EJ263+EJ264=2,Fixo/30*GJ$4,IF(EH261+EH262+EH263+EH264+EJ261+EJ262+EJ263+EJ264&gt;2,Fixo/30*GJ$4+(EH261+EH262+EH263+EH264+EJ261+EJ262+EJ263+EJ264-2)*Cadeirante/30*GJ$4)))+(EG261+EG262+EG263+EI261+EI262+EI263)*Percapita/30*GJ$4+(EG264+EI264)*Crechee/30*GJ$4,IF(C261=1,IF(EG261+EG262+EG263+EH261+EH262+EH263+EI261+EI262+EI263+EJ261+EJ262+EJ263&lt;=15,(EG261+EG262+EG263+EI261+EI262+EI263)*Percapita/30*GJ$4,IF(EG261+EG262+EG263+EH261+EH262+EH263+EI261+EI262+EI263+EJ261+EJ262+EJ263&gt;=16,Fixo/30*GJ$4+(EG261+EG262+EG263+EH261+EH262+EH263+EI261+EI262+EI263+EJ261+EJ262-16)*Percapita/30*GJ$4))))))</f>
        <v>0</v>
      </c>
      <c r="GK261" s="178"/>
      <c r="GL261" s="103">
        <f t="shared" si="248"/>
        <v>0</v>
      </c>
      <c r="GM261" s="124"/>
      <c r="GN261" s="104">
        <f>SUMIF(V261:V264,"&lt;0")*Cadeirante/30*GN$4+SUMIF(X261:X264,"&lt;0")*Cadeirante/30*GN$4</f>
        <v>0</v>
      </c>
      <c r="GO261" s="104">
        <f>SUMIF(Z261:Z264,"&lt;0")*Cadeirante/30*GO$4+SUMIF(AB261:AB264,"&lt;0")*Cadeirante/30*GO$4</f>
        <v>0</v>
      </c>
      <c r="GP261" s="104">
        <f>SUMIF(AD261:AD264,"&lt;0")*Cadeirante/30*GP$4+SUMIF(AF261:AF264,"&lt;0")*Cadeirante/30*GP$4</f>
        <v>0</v>
      </c>
      <c r="GQ261" s="104">
        <f>SUMIF(AH261:AH264,"&lt;0")*Cadeirante/30*GQ$4+SUMIF(AJ261:AJ264,"&lt;0")*Cadeirante/30*GQ$4</f>
        <v>0</v>
      </c>
      <c r="GR261" s="104">
        <f>SUMIF(AL261:AL264,"&lt;0")*Cadeirante/30*GR$4+SUMIF(AN261:AN264,"&lt;0")*Cadeirante/30*GR$4</f>
        <v>0</v>
      </c>
      <c r="GS261" s="104">
        <f>SUMIF(AP261:AP264,"&lt;0")*Cadeirante/30*GS$4+SUMIF(AR261:AR264,"&lt;0")*Cadeirante/30*GS$4</f>
        <v>0</v>
      </c>
      <c r="GT261" s="104">
        <f>SUMIF(AT261:AT264,"&lt;0")*Cadeirante/30*GT$4+SUMIF(AV261:AV264,"&lt;0")*Cadeirante/30*GT$4</f>
        <v>0</v>
      </c>
      <c r="GU261" s="104">
        <f>SUMIF(AX261:AX264,"&lt;0")*Cadeirante/30*GU$4+SUMIF(AZ261:AZ264,"&lt;0")*Cadeirante/30*GU$4</f>
        <v>0</v>
      </c>
      <c r="GV261" s="104">
        <f>SUMIF(BB261:BB264,"&lt;0")*Cadeirante/30*GV$4+SUMIF(BD261:BD264,"&lt;0")*Cadeirante/30*GV$4</f>
        <v>0</v>
      </c>
      <c r="GW261" s="104">
        <f>SUMIF(BF261:BF264,"&lt;0")*Cadeirante/30*GW$4+SUMIF(BH261:BH264,"&lt;0")*Cadeirante/30*GW$4</f>
        <v>0</v>
      </c>
      <c r="GX261" s="104">
        <f>SUMIF(BJ261:BJ264,"&lt;0")*Cadeirante/30*GX$4+SUMIF(BL261:BL264,"&lt;0")*Cadeirante/30*GX$4</f>
        <v>0</v>
      </c>
      <c r="GY261" s="104">
        <f>SUMIF(BN261:BN264,"&lt;0")*Cadeirante/30*GY$4+SUMIF(BP261:BP264,"&lt;0")*Cadeirante/30*GY$4</f>
        <v>0</v>
      </c>
      <c r="GZ261" s="104">
        <f>SUMIF(BR261:BR264,"&lt;0")*Cadeirante/30*GZ$4+SUMIF(BT261:BT264,"&lt;0")*Cadeirante/30*GZ$4</f>
        <v>0</v>
      </c>
      <c r="HA261" s="104">
        <f>SUMIF(BV261:BV264,"&lt;0")*Cadeirante/30*HA$4+SUMIF(BX261:BX264,"&lt;0")*Cadeirante/30*HA$4</f>
        <v>0</v>
      </c>
      <c r="HB261" s="104">
        <f>SUMIF(BZ261:BZ264,"&lt;0")*Cadeirante/30*HB$4+SUMIF(CB261:CB264,"&lt;0")*Cadeirante/30*HB$4</f>
        <v>0</v>
      </c>
      <c r="HC261" s="104">
        <f>SUMIF(CD261:CD264,"&lt;0")*Cadeirante/30*HC$4+SUMIF(CF261:CF264,"&lt;0")*Cadeirante/30*HC$4</f>
        <v>0</v>
      </c>
      <c r="HD261" s="104">
        <f>SUMIF(CH261:CH264,"&lt;0")*Cadeirante/30*HD$4+SUMIF(CJ261:CJ264,"&lt;0")*Cadeirante/30*HD$4</f>
        <v>0</v>
      </c>
      <c r="HE261" s="104">
        <f>SUMIF(CL261:CL264,"&lt;0")*Cadeirante/30*HE$4+SUMIF(CN261:CN264,"&lt;0")*Cadeirante/30*HE$4</f>
        <v>0</v>
      </c>
      <c r="HF261" s="104">
        <f>SUMIF(CP261:CP264,"&lt;0")*Cadeirante/30*HF$4+SUMIF(CR261:CR264,"&lt;0")*Cadeirante/30*HF$4</f>
        <v>0</v>
      </c>
      <c r="HG261" s="104">
        <f>SUMIF(CT261:CT264,"&lt;0")*Cadeirante/30*HG$4+SUMIF(CV261:CV264,"&lt;0")*Cadeirante/30*HG$4</f>
        <v>0</v>
      </c>
      <c r="HH261" s="104">
        <f>SUMIF(CX261:CX264,"&lt;0")*Cadeirante/30*HH$4+SUMIF(CZ261:CZ264,"&lt;0")*Cadeirante/30*HH$4</f>
        <v>0</v>
      </c>
      <c r="HI261" s="104">
        <f>SUMIF(DB261:DB264,"&lt;0")*Cadeirante/30*HI$4+SUMIF(DD261:DD264,"&lt;0")*Cadeirante/30*HI$4</f>
        <v>0</v>
      </c>
      <c r="HJ261" s="104">
        <f>SUMIF(DF261:DF264,"&lt;0")*Cadeirante/30*HJ$4+SUMIF(DH261:DH264,"&lt;0")*Cadeirante/30*HJ$4</f>
        <v>0</v>
      </c>
      <c r="HK261" s="104">
        <f>SUMIF(DJ261:DJ264,"&lt;0")*Cadeirante/30*HK$4+SUMIF(DL261:DL264,"&lt;0")*Cadeirante/30*HK$4</f>
        <v>0</v>
      </c>
      <c r="HL261" s="104">
        <f>SUMIF(DN261:DN264,"&lt;0")*Cadeirante/30*HL$4+SUMIF(DP261:DP264,"&lt;0")*Cadeirante/30*HL$4</f>
        <v>0</v>
      </c>
      <c r="HM261" s="104">
        <f>SUMIF(DR261:DR264,"&lt;0")*Cadeirante/30*HM$4+SUMIF(DT261:DT264,"&lt;0")*Cadeirante/30*HM$4</f>
        <v>0</v>
      </c>
      <c r="HN261" s="104">
        <f>SUMIF(DV261:DV264,"&lt;0")*Cadeirante/30*HN$4+SUMIF(DX261:DX264,"&lt;0")*Cadeirante/30*HN$4</f>
        <v>0</v>
      </c>
      <c r="HO261" s="104">
        <f>SUMIF(DZ261:DZ264,"&lt;0")*Cadeirante/30*HO$4+SUMIF(EB261:EB264,"&lt;0")*Cadeirante/30*HO$4</f>
        <v>0</v>
      </c>
      <c r="HP261" s="104">
        <f>SUMIF(ED261:ED264,"&lt;0")*Cadeirante/30*HP$4+SUMIF(EF261:EF264,"&lt;0")*Cadeirante/30*HP$4</f>
        <v>0</v>
      </c>
      <c r="HQ261" s="64"/>
      <c r="HR261" s="64"/>
      <c r="HS261" s="64"/>
      <c r="HT261" s="64"/>
      <c r="HU261" s="64"/>
      <c r="HV261" s="64"/>
      <c r="HW261" s="176">
        <v>17629.309999999998</v>
      </c>
      <c r="HX261" s="64"/>
      <c r="HY261" s="280">
        <f>IF(ISTEXT(EM261), VALUE(EM261), EM261)</f>
        <v>0</v>
      </c>
      <c r="HZ261" s="280">
        <f>IF(ISTEXT(EN261), VALUE(EN261), EN261)</f>
        <v>0</v>
      </c>
      <c r="IA261" s="280">
        <f>IF(ISTEXT(EO261), VALUE(EO261), EO261)</f>
        <v>0</v>
      </c>
      <c r="IB261" s="64" t="b">
        <f>HW261=FE261</f>
        <v>0</v>
      </c>
      <c r="IC261" s="64"/>
    </row>
    <row r="262" spans="1:237" s="106" customFormat="1" ht="22.5" customHeight="1" x14ac:dyDescent="0.25">
      <c r="A262" s="368" t="s">
        <v>3399</v>
      </c>
      <c r="B262" s="369" t="s">
        <v>3400</v>
      </c>
      <c r="C262" s="370" t="s">
        <v>3193</v>
      </c>
      <c r="D262" s="371" t="s">
        <v>3401</v>
      </c>
      <c r="E262" s="371" t="s">
        <v>3402</v>
      </c>
      <c r="F262" s="372" t="s">
        <v>3181</v>
      </c>
      <c r="G262" s="372" t="s">
        <v>3182</v>
      </c>
      <c r="H262" s="373" t="s">
        <v>2861</v>
      </c>
      <c r="I262" s="374" t="s">
        <v>2861</v>
      </c>
      <c r="J262" s="421" t="s">
        <v>3183</v>
      </c>
      <c r="K262" s="421" t="s">
        <v>3185</v>
      </c>
      <c r="L262" s="329">
        <f>CONTINUA!BV262</f>
        <v>0</v>
      </c>
      <c r="M262" s="329">
        <f>CONTINUA!BW262</f>
        <v>0</v>
      </c>
      <c r="N262" s="895"/>
      <c r="O262" s="896" t="s">
        <v>3455</v>
      </c>
      <c r="P262" s="897">
        <v>0</v>
      </c>
      <c r="Q262" s="400">
        <v>29</v>
      </c>
      <c r="R262" s="401"/>
      <c r="S262" s="400"/>
      <c r="T262" s="401"/>
      <c r="U262" s="400"/>
      <c r="V262" s="401"/>
      <c r="W262" s="400"/>
      <c r="X262" s="401"/>
      <c r="Y262" s="400"/>
      <c r="Z262" s="401"/>
      <c r="AA262" s="400"/>
      <c r="AB262" s="401"/>
      <c r="AC262" s="400"/>
      <c r="AD262" s="401"/>
      <c r="AE262" s="400"/>
      <c r="AF262" s="401"/>
      <c r="AG262" s="400"/>
      <c r="AH262" s="401"/>
      <c r="AI262" s="400"/>
      <c r="AJ262" s="401"/>
      <c r="AK262" s="400"/>
      <c r="AL262" s="401"/>
      <c r="AM262" s="400"/>
      <c r="AN262" s="401"/>
      <c r="AO262" s="400"/>
      <c r="AP262" s="401"/>
      <c r="AQ262" s="400"/>
      <c r="AR262" s="401"/>
      <c r="AS262" s="400"/>
      <c r="AT262" s="401"/>
      <c r="AU262" s="400"/>
      <c r="AV262" s="401"/>
      <c r="AW262" s="400"/>
      <c r="AX262" s="401"/>
      <c r="AY262" s="400"/>
      <c r="AZ262" s="401"/>
      <c r="BA262" s="400"/>
      <c r="BB262" s="401"/>
      <c r="BC262" s="400"/>
      <c r="BD262" s="401"/>
      <c r="BE262" s="400"/>
      <c r="BF262" s="401"/>
      <c r="BG262" s="400"/>
      <c r="BH262" s="401"/>
      <c r="BI262" s="400"/>
      <c r="BJ262" s="401"/>
      <c r="BK262" s="400"/>
      <c r="BL262" s="401"/>
      <c r="BM262" s="400">
        <v>-1</v>
      </c>
      <c r="BN262" s="401"/>
      <c r="BO262" s="400"/>
      <c r="BP262" s="401"/>
      <c r="BQ262" s="400"/>
      <c r="BR262" s="401"/>
      <c r="BS262" s="400"/>
      <c r="BT262" s="401"/>
      <c r="BU262" s="400"/>
      <c r="BV262" s="401"/>
      <c r="BW262" s="400"/>
      <c r="BX262" s="401"/>
      <c r="BY262" s="400"/>
      <c r="BZ262" s="401"/>
      <c r="CA262" s="400"/>
      <c r="CB262" s="401"/>
      <c r="CC262" s="400"/>
      <c r="CD262" s="401"/>
      <c r="CE262" s="400"/>
      <c r="CF262" s="401"/>
      <c r="CG262" s="400"/>
      <c r="CH262" s="401"/>
      <c r="CI262" s="400"/>
      <c r="CJ262" s="401"/>
      <c r="CK262" s="400"/>
      <c r="CL262" s="401"/>
      <c r="CM262" s="400"/>
      <c r="CN262" s="401"/>
      <c r="CO262" s="400"/>
      <c r="CP262" s="401"/>
      <c r="CQ262" s="400"/>
      <c r="CR262" s="401"/>
      <c r="CS262" s="400"/>
      <c r="CT262" s="401"/>
      <c r="CU262" s="400"/>
      <c r="CV262" s="401"/>
      <c r="CW262" s="400"/>
      <c r="CX262" s="401"/>
      <c r="CY262" s="400"/>
      <c r="CZ262" s="401"/>
      <c r="DA262" s="400"/>
      <c r="DB262" s="401"/>
      <c r="DC262" s="400"/>
      <c r="DD262" s="401"/>
      <c r="DE262" s="400">
        <v>-1</v>
      </c>
      <c r="DF262" s="401"/>
      <c r="DG262" s="400"/>
      <c r="DH262" s="401"/>
      <c r="DI262" s="400"/>
      <c r="DJ262" s="401"/>
      <c r="DK262" s="400"/>
      <c r="DL262" s="401"/>
      <c r="DM262" s="400"/>
      <c r="DN262" s="401"/>
      <c r="DO262" s="400"/>
      <c r="DP262" s="401"/>
      <c r="DQ262" s="400"/>
      <c r="DR262" s="401"/>
      <c r="DS262" s="400"/>
      <c r="DT262" s="401"/>
      <c r="DU262" s="400"/>
      <c r="DV262" s="401"/>
      <c r="DW262" s="400"/>
      <c r="DX262" s="401"/>
      <c r="DY262" s="400"/>
      <c r="DZ262" s="401"/>
      <c r="EA262" s="400"/>
      <c r="EB262" s="401"/>
      <c r="EC262" s="400"/>
      <c r="ED262" s="401"/>
      <c r="EE262" s="400"/>
      <c r="EF262" s="401"/>
      <c r="EG262" s="400"/>
      <c r="EH262" s="401"/>
      <c r="EI262" s="400"/>
      <c r="EJ262" s="447"/>
      <c r="EK262" s="511"/>
      <c r="EL262" s="514"/>
      <c r="EM262" s="448"/>
      <c r="EN262" s="344"/>
      <c r="EO262" s="345"/>
      <c r="EP262" s="171">
        <f t="shared" si="241"/>
        <v>29</v>
      </c>
      <c r="EQ262" s="171">
        <f t="shared" si="242"/>
        <v>-2</v>
      </c>
      <c r="ER262" s="171">
        <f t="shared" si="243"/>
        <v>0</v>
      </c>
      <c r="ES262" s="171">
        <f t="shared" si="244"/>
        <v>0</v>
      </c>
      <c r="ET262" s="171">
        <f t="shared" si="245"/>
        <v>0</v>
      </c>
      <c r="EU262" s="171">
        <f t="shared" si="246"/>
        <v>0</v>
      </c>
      <c r="EV262" s="172">
        <f t="shared" si="247"/>
        <v>27</v>
      </c>
      <c r="EW262" s="173"/>
      <c r="EX262" s="248">
        <f t="shared" si="304"/>
        <v>0</v>
      </c>
      <c r="EY262" s="174">
        <f>(L262*regular)+(M262*Cadeirantee)</f>
        <v>0</v>
      </c>
      <c r="EZ262" s="249">
        <f>SUMIF(FG262:GJ262,"&gt;0")</f>
        <v>0</v>
      </c>
      <c r="FA262" s="249">
        <f>SUMIF(FG262:GJ262,"&lt;0")+SUMIF(GN262:HP262,"&lt;0")</f>
        <v>0</v>
      </c>
      <c r="FB262" s="174">
        <v>0</v>
      </c>
      <c r="FC262" s="126">
        <f>N262*km*'VALORES TABELA'!$B$13</f>
        <v>0</v>
      </c>
      <c r="FD262" s="250">
        <f t="shared" ref="FD262:FD265" si="305">GL262</f>
        <v>0</v>
      </c>
      <c r="FE262" s="105"/>
      <c r="FF262" s="119"/>
      <c r="FG262" s="119"/>
      <c r="FH262" s="119"/>
      <c r="FI262" s="119"/>
      <c r="FJ262" s="119"/>
      <c r="FK262" s="119"/>
      <c r="FL262" s="119"/>
      <c r="FM262" s="119"/>
      <c r="FN262" s="119"/>
      <c r="FO262" s="119"/>
      <c r="FP262" s="119"/>
      <c r="FQ262" s="119"/>
      <c r="FR262" s="119"/>
      <c r="FS262" s="119"/>
      <c r="FT262" s="119"/>
      <c r="FU262" s="119"/>
      <c r="FV262" s="119"/>
      <c r="FW262" s="119"/>
      <c r="FX262" s="119"/>
      <c r="FY262" s="119"/>
      <c r="FZ262" s="119"/>
      <c r="GA262" s="119"/>
      <c r="GB262" s="119"/>
      <c r="GC262" s="119"/>
      <c r="GD262" s="119"/>
      <c r="GE262" s="119"/>
      <c r="GF262" s="119"/>
      <c r="GG262" s="119"/>
      <c r="GH262" s="119"/>
      <c r="GI262" s="119"/>
      <c r="GJ262" s="119"/>
      <c r="GK262" s="251"/>
      <c r="GL262" s="103">
        <f t="shared" si="248"/>
        <v>0</v>
      </c>
      <c r="GM262" s="124"/>
      <c r="GN262" s="104"/>
      <c r="GO262" s="104"/>
      <c r="GP262" s="104"/>
      <c r="GQ262" s="104"/>
      <c r="GR262" s="104"/>
      <c r="GS262" s="104"/>
      <c r="GT262" s="104"/>
      <c r="GU262" s="104"/>
      <c r="GV262" s="104"/>
      <c r="GW262" s="104"/>
      <c r="GX262" s="104"/>
      <c r="GY262" s="104"/>
      <c r="GZ262" s="104"/>
      <c r="HA262" s="104"/>
      <c r="HB262" s="104"/>
      <c r="HC262" s="104"/>
      <c r="HD262" s="104"/>
      <c r="HE262" s="104"/>
      <c r="HF262" s="104"/>
      <c r="HG262" s="104"/>
      <c r="HH262" s="104"/>
      <c r="HI262" s="104"/>
      <c r="HJ262" s="104"/>
      <c r="HK262" s="104"/>
      <c r="HL262" s="104"/>
      <c r="HM262" s="104"/>
      <c r="HN262" s="104"/>
      <c r="HO262" s="104"/>
      <c r="HP262" s="104"/>
      <c r="HQ262" s="64"/>
      <c r="HR262" s="64"/>
      <c r="HS262" s="64"/>
      <c r="HT262" s="64"/>
      <c r="HU262" s="64"/>
      <c r="HV262" s="64"/>
      <c r="HW262" s="105"/>
      <c r="HX262" s="64"/>
      <c r="HY262" s="280">
        <f t="shared" ref="HY262:HY265" si="306">IF(ISTEXT(EM262), VALUE(EM262), EM262)</f>
        <v>0</v>
      </c>
      <c r="HZ262" s="280">
        <f t="shared" ref="HZ262:HZ265" si="307">IF(ISTEXT(EN262), VALUE(EN262), EN262)</f>
        <v>0</v>
      </c>
      <c r="IA262" s="280">
        <f t="shared" ref="IA262:IA265" si="308">IF(ISTEXT(EO262), VALUE(EO262), EO262)</f>
        <v>0</v>
      </c>
      <c r="IB262" s="64"/>
      <c r="IC262" s="64"/>
    </row>
    <row r="263" spans="1:237" s="106" customFormat="1" ht="22.5" customHeight="1" x14ac:dyDescent="0.25">
      <c r="A263" s="368" t="s">
        <v>3399</v>
      </c>
      <c r="B263" s="369" t="s">
        <v>3400</v>
      </c>
      <c r="C263" s="375" t="s">
        <v>3193</v>
      </c>
      <c r="D263" s="371" t="s">
        <v>3401</v>
      </c>
      <c r="E263" s="371" t="s">
        <v>3402</v>
      </c>
      <c r="F263" s="376" t="s">
        <v>3181</v>
      </c>
      <c r="G263" s="376" t="s">
        <v>3182</v>
      </c>
      <c r="H263" s="373" t="s">
        <v>2861</v>
      </c>
      <c r="I263" s="374" t="s">
        <v>2861</v>
      </c>
      <c r="J263" s="421" t="s">
        <v>3183</v>
      </c>
      <c r="K263" s="422" t="s">
        <v>3186</v>
      </c>
      <c r="L263" s="329">
        <f>CONTINUA!BV263</f>
        <v>0</v>
      </c>
      <c r="M263" s="329">
        <f>CONTINUA!BW263</f>
        <v>0</v>
      </c>
      <c r="N263" s="895"/>
      <c r="O263" s="896" t="s">
        <v>3455</v>
      </c>
      <c r="P263" s="897">
        <v>0</v>
      </c>
      <c r="Q263" s="400"/>
      <c r="R263" s="401"/>
      <c r="S263" s="400"/>
      <c r="T263" s="401"/>
      <c r="U263" s="400"/>
      <c r="V263" s="401"/>
      <c r="W263" s="400"/>
      <c r="X263" s="401"/>
      <c r="Y263" s="400"/>
      <c r="Z263" s="401"/>
      <c r="AA263" s="400"/>
      <c r="AB263" s="401"/>
      <c r="AC263" s="400"/>
      <c r="AD263" s="401"/>
      <c r="AE263" s="400"/>
      <c r="AF263" s="401"/>
      <c r="AG263" s="400"/>
      <c r="AH263" s="401"/>
      <c r="AI263" s="400"/>
      <c r="AJ263" s="401"/>
      <c r="AK263" s="400"/>
      <c r="AL263" s="401"/>
      <c r="AM263" s="400"/>
      <c r="AN263" s="401"/>
      <c r="AO263" s="400"/>
      <c r="AP263" s="401"/>
      <c r="AQ263" s="400"/>
      <c r="AR263" s="401"/>
      <c r="AS263" s="400"/>
      <c r="AT263" s="401"/>
      <c r="AU263" s="400"/>
      <c r="AV263" s="401"/>
      <c r="AW263" s="400"/>
      <c r="AX263" s="401"/>
      <c r="AY263" s="400"/>
      <c r="AZ263" s="401"/>
      <c r="BA263" s="400"/>
      <c r="BB263" s="401"/>
      <c r="BC263" s="400"/>
      <c r="BD263" s="401"/>
      <c r="BE263" s="400"/>
      <c r="BF263" s="401"/>
      <c r="BG263" s="400"/>
      <c r="BH263" s="401"/>
      <c r="BI263" s="400"/>
      <c r="BJ263" s="401"/>
      <c r="BK263" s="400"/>
      <c r="BL263" s="401"/>
      <c r="BM263" s="400"/>
      <c r="BN263" s="401"/>
      <c r="BO263" s="400"/>
      <c r="BP263" s="401"/>
      <c r="BQ263" s="400"/>
      <c r="BR263" s="401"/>
      <c r="BS263" s="400"/>
      <c r="BT263" s="401"/>
      <c r="BU263" s="400"/>
      <c r="BV263" s="401"/>
      <c r="BW263" s="400"/>
      <c r="BX263" s="401"/>
      <c r="BY263" s="400"/>
      <c r="BZ263" s="401"/>
      <c r="CA263" s="400"/>
      <c r="CB263" s="401"/>
      <c r="CC263" s="400"/>
      <c r="CD263" s="401"/>
      <c r="CE263" s="400"/>
      <c r="CF263" s="401"/>
      <c r="CG263" s="400"/>
      <c r="CH263" s="401"/>
      <c r="CI263" s="400"/>
      <c r="CJ263" s="401"/>
      <c r="CK263" s="400"/>
      <c r="CL263" s="401"/>
      <c r="CM263" s="400"/>
      <c r="CN263" s="401"/>
      <c r="CO263" s="400"/>
      <c r="CP263" s="401"/>
      <c r="CQ263" s="400"/>
      <c r="CR263" s="401"/>
      <c r="CS263" s="400"/>
      <c r="CT263" s="401"/>
      <c r="CU263" s="400"/>
      <c r="CV263" s="401"/>
      <c r="CW263" s="400"/>
      <c r="CX263" s="401"/>
      <c r="CY263" s="400"/>
      <c r="CZ263" s="401"/>
      <c r="DA263" s="400"/>
      <c r="DB263" s="401"/>
      <c r="DC263" s="400"/>
      <c r="DD263" s="401"/>
      <c r="DE263" s="400"/>
      <c r="DF263" s="401"/>
      <c r="DG263" s="400"/>
      <c r="DH263" s="401"/>
      <c r="DI263" s="400"/>
      <c r="DJ263" s="401"/>
      <c r="DK263" s="400"/>
      <c r="DL263" s="401"/>
      <c r="DM263" s="400"/>
      <c r="DN263" s="401"/>
      <c r="DO263" s="400"/>
      <c r="DP263" s="401"/>
      <c r="DQ263" s="400"/>
      <c r="DR263" s="401"/>
      <c r="DS263" s="400"/>
      <c r="DT263" s="401"/>
      <c r="DU263" s="400"/>
      <c r="DV263" s="401"/>
      <c r="DW263" s="400"/>
      <c r="DX263" s="401"/>
      <c r="DY263" s="400"/>
      <c r="DZ263" s="401"/>
      <c r="EA263" s="400"/>
      <c r="EB263" s="401"/>
      <c r="EC263" s="400"/>
      <c r="ED263" s="401"/>
      <c r="EE263" s="400"/>
      <c r="EF263" s="401"/>
      <c r="EG263" s="400"/>
      <c r="EH263" s="401"/>
      <c r="EI263" s="400"/>
      <c r="EJ263" s="447"/>
      <c r="EK263" s="511"/>
      <c r="EL263" s="514"/>
      <c r="EM263" s="448"/>
      <c r="EN263" s="344"/>
      <c r="EO263" s="345"/>
      <c r="EP263" s="171">
        <f t="shared" si="241"/>
        <v>0</v>
      </c>
      <c r="EQ263" s="171">
        <f t="shared" si="242"/>
        <v>0</v>
      </c>
      <c r="ER263" s="171">
        <f t="shared" si="243"/>
        <v>0</v>
      </c>
      <c r="ES263" s="171">
        <f t="shared" si="244"/>
        <v>0</v>
      </c>
      <c r="ET263" s="171">
        <f t="shared" si="245"/>
        <v>0</v>
      </c>
      <c r="EU263" s="171">
        <f t="shared" si="246"/>
        <v>0</v>
      </c>
      <c r="EV263" s="172">
        <f t="shared" si="247"/>
        <v>0</v>
      </c>
      <c r="EW263" s="125"/>
      <c r="EX263" s="248">
        <f t="shared" si="304"/>
        <v>0</v>
      </c>
      <c r="EY263" s="174">
        <f>(L263*regular)+(M263*Cadeirantee)</f>
        <v>0</v>
      </c>
      <c r="EZ263" s="249">
        <f>SUMIF(FG263:GJ263,"&gt;0")</f>
        <v>0</v>
      </c>
      <c r="FA263" s="249">
        <f>SUMIF(FG263:GJ263,"&lt;0")+SUMIF(GN263:HP263,"&lt;0")</f>
        <v>0</v>
      </c>
      <c r="FB263" s="174">
        <v>0</v>
      </c>
      <c r="FC263" s="126">
        <f>N263*km*'VALORES TABELA'!$B$13</f>
        <v>0</v>
      </c>
      <c r="FD263" s="250">
        <f t="shared" si="305"/>
        <v>0</v>
      </c>
      <c r="FE263" s="105"/>
      <c r="FF263" s="108"/>
      <c r="FG263" s="108"/>
      <c r="FH263" s="108"/>
      <c r="FI263" s="108"/>
      <c r="FJ263" s="108"/>
      <c r="FK263" s="108"/>
      <c r="FL263" s="108"/>
      <c r="FM263" s="108"/>
      <c r="FN263" s="108"/>
      <c r="FO263" s="108"/>
      <c r="FP263" s="108"/>
      <c r="FQ263" s="108"/>
      <c r="FR263" s="108"/>
      <c r="FS263" s="108"/>
      <c r="FT263" s="108"/>
      <c r="FU263" s="108"/>
      <c r="FV263" s="108"/>
      <c r="FW263" s="108"/>
      <c r="FX263" s="108"/>
      <c r="FY263" s="108"/>
      <c r="FZ263" s="108"/>
      <c r="GA263" s="108"/>
      <c r="GB263" s="108"/>
      <c r="GC263" s="108"/>
      <c r="GD263" s="108"/>
      <c r="GE263" s="108"/>
      <c r="GF263" s="108"/>
      <c r="GG263" s="108"/>
      <c r="GH263" s="108"/>
      <c r="GI263" s="108"/>
      <c r="GJ263" s="108"/>
      <c r="GK263" s="251"/>
      <c r="GL263" s="103">
        <f t="shared" si="248"/>
        <v>0</v>
      </c>
      <c r="GM263" s="124"/>
      <c r="GN263" s="104"/>
      <c r="GO263" s="104"/>
      <c r="GP263" s="104"/>
      <c r="GQ263" s="104"/>
      <c r="GR263" s="104"/>
      <c r="GS263" s="104"/>
      <c r="GT263" s="104"/>
      <c r="GU263" s="104"/>
      <c r="GV263" s="104"/>
      <c r="GW263" s="104"/>
      <c r="GX263" s="104"/>
      <c r="GY263" s="104"/>
      <c r="GZ263" s="104"/>
      <c r="HA263" s="104"/>
      <c r="HB263" s="104"/>
      <c r="HC263" s="104"/>
      <c r="HD263" s="104"/>
      <c r="HE263" s="104"/>
      <c r="HF263" s="104"/>
      <c r="HG263" s="104"/>
      <c r="HH263" s="104"/>
      <c r="HI263" s="104"/>
      <c r="HJ263" s="104"/>
      <c r="HK263" s="104"/>
      <c r="HL263" s="104"/>
      <c r="HM263" s="104"/>
      <c r="HN263" s="104"/>
      <c r="HO263" s="104"/>
      <c r="HP263" s="104"/>
      <c r="HQ263" s="64"/>
      <c r="HR263" s="64"/>
      <c r="HS263" s="64"/>
      <c r="HT263" s="64"/>
      <c r="HU263" s="64"/>
      <c r="HV263" s="64"/>
      <c r="HW263" s="105"/>
      <c r="HX263" s="64"/>
      <c r="HY263" s="280">
        <f t="shared" si="306"/>
        <v>0</v>
      </c>
      <c r="HZ263" s="280">
        <f t="shared" si="307"/>
        <v>0</v>
      </c>
      <c r="IA263" s="280">
        <f t="shared" si="308"/>
        <v>0</v>
      </c>
      <c r="IB263" s="64"/>
      <c r="IC263" s="64"/>
    </row>
    <row r="264" spans="1:237" s="106" customFormat="1" ht="22.5" customHeight="1" x14ac:dyDescent="0.25">
      <c r="A264" s="368" t="s">
        <v>3399</v>
      </c>
      <c r="B264" s="369" t="s">
        <v>3400</v>
      </c>
      <c r="C264" s="375" t="s">
        <v>3193</v>
      </c>
      <c r="D264" s="371" t="s">
        <v>3401</v>
      </c>
      <c r="E264" s="371" t="s">
        <v>3402</v>
      </c>
      <c r="F264" s="376" t="s">
        <v>3181</v>
      </c>
      <c r="G264" s="376" t="s">
        <v>3182</v>
      </c>
      <c r="H264" s="373" t="s">
        <v>2861</v>
      </c>
      <c r="I264" s="374" t="s">
        <v>2861</v>
      </c>
      <c r="J264" s="421" t="s">
        <v>3183</v>
      </c>
      <c r="K264" s="423" t="s">
        <v>3187</v>
      </c>
      <c r="L264" s="329">
        <f>CONTINUA!BV264</f>
        <v>0</v>
      </c>
      <c r="M264" s="329">
        <f>CONTINUA!BW264</f>
        <v>0</v>
      </c>
      <c r="N264" s="895"/>
      <c r="O264" s="896" t="s">
        <v>3455</v>
      </c>
      <c r="P264" s="897">
        <v>0</v>
      </c>
      <c r="Q264" s="400"/>
      <c r="R264" s="401"/>
      <c r="S264" s="400"/>
      <c r="T264" s="401"/>
      <c r="U264" s="400"/>
      <c r="V264" s="401"/>
      <c r="W264" s="400"/>
      <c r="X264" s="401"/>
      <c r="Y264" s="400"/>
      <c r="Z264" s="401"/>
      <c r="AA264" s="400"/>
      <c r="AB264" s="401"/>
      <c r="AC264" s="400"/>
      <c r="AD264" s="401"/>
      <c r="AE264" s="400"/>
      <c r="AF264" s="401"/>
      <c r="AG264" s="400"/>
      <c r="AH264" s="401"/>
      <c r="AI264" s="400"/>
      <c r="AJ264" s="401"/>
      <c r="AK264" s="400"/>
      <c r="AL264" s="401"/>
      <c r="AM264" s="400"/>
      <c r="AN264" s="401"/>
      <c r="AO264" s="400"/>
      <c r="AP264" s="401"/>
      <c r="AQ264" s="400"/>
      <c r="AR264" s="401"/>
      <c r="AS264" s="400"/>
      <c r="AT264" s="401"/>
      <c r="AU264" s="400"/>
      <c r="AV264" s="401"/>
      <c r="AW264" s="400"/>
      <c r="AX264" s="401"/>
      <c r="AY264" s="400"/>
      <c r="AZ264" s="401"/>
      <c r="BA264" s="400"/>
      <c r="BB264" s="401"/>
      <c r="BC264" s="400"/>
      <c r="BD264" s="401"/>
      <c r="BE264" s="400"/>
      <c r="BF264" s="401"/>
      <c r="BG264" s="400"/>
      <c r="BH264" s="401"/>
      <c r="BI264" s="400"/>
      <c r="BJ264" s="401"/>
      <c r="BK264" s="400"/>
      <c r="BL264" s="401"/>
      <c r="BM264" s="400"/>
      <c r="BN264" s="401"/>
      <c r="BO264" s="400"/>
      <c r="BP264" s="401"/>
      <c r="BQ264" s="400"/>
      <c r="BR264" s="401"/>
      <c r="BS264" s="400"/>
      <c r="BT264" s="401"/>
      <c r="BU264" s="400"/>
      <c r="BV264" s="401"/>
      <c r="BW264" s="400"/>
      <c r="BX264" s="401"/>
      <c r="BY264" s="400"/>
      <c r="BZ264" s="401"/>
      <c r="CA264" s="400"/>
      <c r="CB264" s="401"/>
      <c r="CC264" s="400"/>
      <c r="CD264" s="401"/>
      <c r="CE264" s="400"/>
      <c r="CF264" s="401"/>
      <c r="CG264" s="400"/>
      <c r="CH264" s="401"/>
      <c r="CI264" s="400"/>
      <c r="CJ264" s="401"/>
      <c r="CK264" s="400"/>
      <c r="CL264" s="401"/>
      <c r="CM264" s="400"/>
      <c r="CN264" s="401"/>
      <c r="CO264" s="400"/>
      <c r="CP264" s="401"/>
      <c r="CQ264" s="400"/>
      <c r="CR264" s="401"/>
      <c r="CS264" s="400"/>
      <c r="CT264" s="401"/>
      <c r="CU264" s="400"/>
      <c r="CV264" s="401"/>
      <c r="CW264" s="400"/>
      <c r="CX264" s="401"/>
      <c r="CY264" s="400"/>
      <c r="CZ264" s="401"/>
      <c r="DA264" s="400"/>
      <c r="DB264" s="401"/>
      <c r="DC264" s="400"/>
      <c r="DD264" s="401"/>
      <c r="DE264" s="400"/>
      <c r="DF264" s="401"/>
      <c r="DG264" s="400"/>
      <c r="DH264" s="401"/>
      <c r="DI264" s="400"/>
      <c r="DJ264" s="401"/>
      <c r="DK264" s="400"/>
      <c r="DL264" s="401"/>
      <c r="DM264" s="400"/>
      <c r="DN264" s="401"/>
      <c r="DO264" s="400"/>
      <c r="DP264" s="401"/>
      <c r="DQ264" s="400"/>
      <c r="DR264" s="401"/>
      <c r="DS264" s="400"/>
      <c r="DT264" s="401"/>
      <c r="DU264" s="400"/>
      <c r="DV264" s="401"/>
      <c r="DW264" s="400"/>
      <c r="DX264" s="401"/>
      <c r="DY264" s="400"/>
      <c r="DZ264" s="401"/>
      <c r="EA264" s="400"/>
      <c r="EB264" s="401"/>
      <c r="EC264" s="400"/>
      <c r="ED264" s="401"/>
      <c r="EE264" s="400"/>
      <c r="EF264" s="401"/>
      <c r="EG264" s="400"/>
      <c r="EH264" s="401"/>
      <c r="EI264" s="400"/>
      <c r="EJ264" s="447"/>
      <c r="EK264" s="511"/>
      <c r="EL264" s="514"/>
      <c r="EM264" s="448"/>
      <c r="EN264" s="344"/>
      <c r="EO264" s="345"/>
      <c r="EP264" s="171">
        <f t="shared" si="241"/>
        <v>0</v>
      </c>
      <c r="EQ264" s="171">
        <f t="shared" si="242"/>
        <v>0</v>
      </c>
      <c r="ER264" s="171">
        <f t="shared" si="243"/>
        <v>0</v>
      </c>
      <c r="ES264" s="171">
        <f t="shared" si="244"/>
        <v>0</v>
      </c>
      <c r="ET264" s="171">
        <f t="shared" si="245"/>
        <v>0</v>
      </c>
      <c r="EU264" s="171">
        <f t="shared" si="246"/>
        <v>0</v>
      </c>
      <c r="EV264" s="172">
        <f t="shared" si="247"/>
        <v>0</v>
      </c>
      <c r="EW264" s="127"/>
      <c r="EX264" s="248">
        <f t="shared" si="304"/>
        <v>0</v>
      </c>
      <c r="EY264" s="174">
        <f>(L264*regular)+(M264*Cadeirantee)</f>
        <v>0</v>
      </c>
      <c r="EZ264" s="249">
        <f>SUMIF(FG264:GJ264,"&gt;0")</f>
        <v>0</v>
      </c>
      <c r="FA264" s="249">
        <f>SUMIF(FG264:GJ264,"&lt;0")+SUMIF(GN264:HP264,"&lt;0")</f>
        <v>0</v>
      </c>
      <c r="FB264" s="174">
        <v>0</v>
      </c>
      <c r="FC264" s="126">
        <f>N264*km*'VALORES TABELA'!$B$13</f>
        <v>0</v>
      </c>
      <c r="FD264" s="250">
        <f t="shared" si="305"/>
        <v>0</v>
      </c>
      <c r="FE264" s="105"/>
      <c r="FF264" s="118"/>
      <c r="FG264" s="118"/>
      <c r="FH264" s="118"/>
      <c r="FI264" s="118"/>
      <c r="FJ264" s="118"/>
      <c r="FK264" s="118"/>
      <c r="FL264" s="118"/>
      <c r="FM264" s="118"/>
      <c r="FN264" s="118"/>
      <c r="FO264" s="118"/>
      <c r="FP264" s="118"/>
      <c r="FQ264" s="118"/>
      <c r="FR264" s="118"/>
      <c r="FS264" s="118"/>
      <c r="FT264" s="118"/>
      <c r="FU264" s="118"/>
      <c r="FV264" s="118"/>
      <c r="FW264" s="118"/>
      <c r="FX264" s="118"/>
      <c r="FY264" s="118"/>
      <c r="FZ264" s="118"/>
      <c r="GA264" s="118"/>
      <c r="GB264" s="118"/>
      <c r="GC264" s="118"/>
      <c r="GD264" s="118"/>
      <c r="GE264" s="118"/>
      <c r="GF264" s="118"/>
      <c r="GG264" s="118"/>
      <c r="GH264" s="118"/>
      <c r="GI264" s="118"/>
      <c r="GJ264" s="118"/>
      <c r="GK264" s="252"/>
      <c r="GL264" s="103">
        <f t="shared" si="248"/>
        <v>0</v>
      </c>
      <c r="GM264" s="124"/>
      <c r="GN264" s="104"/>
      <c r="GO264" s="104"/>
      <c r="GP264" s="104"/>
      <c r="GQ264" s="104"/>
      <c r="GR264" s="104"/>
      <c r="GS264" s="104"/>
      <c r="GT264" s="104"/>
      <c r="GU264" s="104"/>
      <c r="GV264" s="104"/>
      <c r="GW264" s="104"/>
      <c r="GX264" s="104"/>
      <c r="GY264" s="104"/>
      <c r="GZ264" s="104"/>
      <c r="HA264" s="104"/>
      <c r="HB264" s="104"/>
      <c r="HC264" s="104"/>
      <c r="HD264" s="104"/>
      <c r="HE264" s="104"/>
      <c r="HF264" s="104"/>
      <c r="HG264" s="104"/>
      <c r="HH264" s="104"/>
      <c r="HI264" s="104"/>
      <c r="HJ264" s="104"/>
      <c r="HK264" s="104"/>
      <c r="HL264" s="104"/>
      <c r="HM264" s="104"/>
      <c r="HN264" s="104"/>
      <c r="HO264" s="104"/>
      <c r="HP264" s="104"/>
      <c r="HQ264" s="64"/>
      <c r="HR264" s="65"/>
      <c r="HS264" s="65"/>
      <c r="HT264" s="65"/>
      <c r="HU264" s="65"/>
      <c r="HV264" s="65"/>
      <c r="HW264" s="105"/>
      <c r="HX264" s="65"/>
      <c r="HY264" s="280">
        <f t="shared" si="306"/>
        <v>0</v>
      </c>
      <c r="HZ264" s="280">
        <f t="shared" si="307"/>
        <v>0</v>
      </c>
      <c r="IA264" s="280">
        <f t="shared" si="308"/>
        <v>0</v>
      </c>
      <c r="IB264" s="65"/>
      <c r="IC264" s="65"/>
    </row>
    <row r="265" spans="1:237" s="106" customFormat="1" ht="22.5" customHeight="1" thickBot="1" x14ac:dyDescent="0.3">
      <c r="A265" s="377" t="s">
        <v>3399</v>
      </c>
      <c r="B265" s="378" t="s">
        <v>3400</v>
      </c>
      <c r="C265" s="379" t="s">
        <v>3193</v>
      </c>
      <c r="D265" s="380" t="s">
        <v>3401</v>
      </c>
      <c r="E265" s="380" t="s">
        <v>3402</v>
      </c>
      <c r="F265" s="381" t="s">
        <v>3181</v>
      </c>
      <c r="G265" s="381" t="s">
        <v>3182</v>
      </c>
      <c r="H265" s="382" t="s">
        <v>2861</v>
      </c>
      <c r="I265" s="383" t="s">
        <v>2861</v>
      </c>
      <c r="J265" s="421" t="s">
        <v>3183</v>
      </c>
      <c r="K265" s="424" t="s">
        <v>60</v>
      </c>
      <c r="L265" s="329">
        <f>CONTINUA!BV265</f>
        <v>0</v>
      </c>
      <c r="M265" s="329">
        <f>CONTINUA!BW265</f>
        <v>0</v>
      </c>
      <c r="N265" s="895"/>
      <c r="O265" s="896" t="s">
        <v>3455</v>
      </c>
      <c r="P265" s="897">
        <v>0</v>
      </c>
      <c r="Q265" s="400"/>
      <c r="R265" s="401"/>
      <c r="S265" s="400"/>
      <c r="T265" s="401"/>
      <c r="U265" s="400"/>
      <c r="V265" s="401"/>
      <c r="W265" s="400"/>
      <c r="X265" s="401"/>
      <c r="Y265" s="400"/>
      <c r="Z265" s="401"/>
      <c r="AA265" s="400"/>
      <c r="AB265" s="401"/>
      <c r="AC265" s="400"/>
      <c r="AD265" s="401"/>
      <c r="AE265" s="400"/>
      <c r="AF265" s="401"/>
      <c r="AG265" s="400"/>
      <c r="AH265" s="401"/>
      <c r="AI265" s="400"/>
      <c r="AJ265" s="401"/>
      <c r="AK265" s="400"/>
      <c r="AL265" s="401"/>
      <c r="AM265" s="400"/>
      <c r="AN265" s="401"/>
      <c r="AO265" s="400"/>
      <c r="AP265" s="401"/>
      <c r="AQ265" s="400"/>
      <c r="AR265" s="401"/>
      <c r="AS265" s="400"/>
      <c r="AT265" s="401"/>
      <c r="AU265" s="400"/>
      <c r="AV265" s="401"/>
      <c r="AW265" s="400"/>
      <c r="AX265" s="401"/>
      <c r="AY265" s="400"/>
      <c r="AZ265" s="401"/>
      <c r="BA265" s="400"/>
      <c r="BB265" s="401"/>
      <c r="BC265" s="400"/>
      <c r="BD265" s="401"/>
      <c r="BE265" s="400"/>
      <c r="BF265" s="401"/>
      <c r="BG265" s="400"/>
      <c r="BH265" s="401"/>
      <c r="BI265" s="400"/>
      <c r="BJ265" s="401"/>
      <c r="BK265" s="400"/>
      <c r="BL265" s="401"/>
      <c r="BM265" s="400"/>
      <c r="BN265" s="401"/>
      <c r="BO265" s="400"/>
      <c r="BP265" s="401"/>
      <c r="BQ265" s="400"/>
      <c r="BR265" s="401"/>
      <c r="BS265" s="400"/>
      <c r="BT265" s="401"/>
      <c r="BU265" s="400"/>
      <c r="BV265" s="401"/>
      <c r="BW265" s="400"/>
      <c r="BX265" s="401"/>
      <c r="BY265" s="400"/>
      <c r="BZ265" s="401"/>
      <c r="CA265" s="400"/>
      <c r="CB265" s="401"/>
      <c r="CC265" s="400"/>
      <c r="CD265" s="401"/>
      <c r="CE265" s="400"/>
      <c r="CF265" s="401"/>
      <c r="CG265" s="400"/>
      <c r="CH265" s="401"/>
      <c r="CI265" s="400"/>
      <c r="CJ265" s="401"/>
      <c r="CK265" s="400"/>
      <c r="CL265" s="401"/>
      <c r="CM265" s="400"/>
      <c r="CN265" s="401"/>
      <c r="CO265" s="400"/>
      <c r="CP265" s="401"/>
      <c r="CQ265" s="400"/>
      <c r="CR265" s="401"/>
      <c r="CS265" s="400"/>
      <c r="CT265" s="401"/>
      <c r="CU265" s="400"/>
      <c r="CV265" s="401"/>
      <c r="CW265" s="400"/>
      <c r="CX265" s="401"/>
      <c r="CY265" s="400"/>
      <c r="CZ265" s="401"/>
      <c r="DA265" s="400"/>
      <c r="DB265" s="401"/>
      <c r="DC265" s="400"/>
      <c r="DD265" s="401"/>
      <c r="DE265" s="400"/>
      <c r="DF265" s="401"/>
      <c r="DG265" s="400"/>
      <c r="DH265" s="401"/>
      <c r="DI265" s="400"/>
      <c r="DJ265" s="401"/>
      <c r="DK265" s="400"/>
      <c r="DL265" s="401"/>
      <c r="DM265" s="400"/>
      <c r="DN265" s="401"/>
      <c r="DO265" s="400"/>
      <c r="DP265" s="401"/>
      <c r="DQ265" s="400"/>
      <c r="DR265" s="401"/>
      <c r="DS265" s="400"/>
      <c r="DT265" s="401"/>
      <c r="DU265" s="400"/>
      <c r="DV265" s="401"/>
      <c r="DW265" s="400"/>
      <c r="DX265" s="401"/>
      <c r="DY265" s="400"/>
      <c r="DZ265" s="401"/>
      <c r="EA265" s="400"/>
      <c r="EB265" s="401"/>
      <c r="EC265" s="400"/>
      <c r="ED265" s="401"/>
      <c r="EE265" s="400"/>
      <c r="EF265" s="401"/>
      <c r="EG265" s="400"/>
      <c r="EH265" s="401"/>
      <c r="EI265" s="400"/>
      <c r="EJ265" s="447"/>
      <c r="EK265" s="512"/>
      <c r="EL265" s="515"/>
      <c r="EM265" s="450"/>
      <c r="EN265" s="348"/>
      <c r="EO265" s="348"/>
      <c r="EP265" s="179">
        <f t="shared" si="241"/>
        <v>0</v>
      </c>
      <c r="EQ265" s="179">
        <f t="shared" si="242"/>
        <v>0</v>
      </c>
      <c r="ER265" s="179">
        <f t="shared" si="243"/>
        <v>0</v>
      </c>
      <c r="ES265" s="179">
        <f t="shared" si="244"/>
        <v>0</v>
      </c>
      <c r="ET265" s="179">
        <f t="shared" si="245"/>
        <v>0</v>
      </c>
      <c r="EU265" s="179">
        <f t="shared" si="246"/>
        <v>0</v>
      </c>
      <c r="EV265" s="172">
        <f t="shared" si="247"/>
        <v>0</v>
      </c>
      <c r="EW265" s="253"/>
      <c r="EX265" s="254">
        <v>0</v>
      </c>
      <c r="EY265" s="180">
        <v>0</v>
      </c>
      <c r="EZ265" s="255">
        <v>0</v>
      </c>
      <c r="FA265" s="255">
        <v>0</v>
      </c>
      <c r="FB265" s="180">
        <f>SUM(FF265:GI265)/2</f>
        <v>0</v>
      </c>
      <c r="FC265" s="256">
        <f>N265*km*'VALORES TABELA'!$B$13</f>
        <v>0</v>
      </c>
      <c r="FD265" s="250">
        <f t="shared" si="305"/>
        <v>0</v>
      </c>
      <c r="FE265" s="257"/>
      <c r="FF265" s="181">
        <f>((Q265+S265)*Percapita)+((R265+T265)*Cadeirante)</f>
        <v>0</v>
      </c>
      <c r="FG265" s="181">
        <f>((U265+W265)*Percapita/30*FG$4)+((V265+X265)*Cadeirante/30*FG$4)</f>
        <v>0</v>
      </c>
      <c r="FH265" s="181">
        <f>((Y265+AA265)*Percapita/30*FH$4)+((Z265+AB265)*Cadeirante/30*FH$4)</f>
        <v>0</v>
      </c>
      <c r="FI265" s="181">
        <f>((AC265+AE265)*Percapita/30*FI$4)+((AD265+AF265)*Cadeirante/30*FI$4)</f>
        <v>0</v>
      </c>
      <c r="FJ265" s="181">
        <f>((AG265+AI265)*Percapita/30*FJ$4)+((AH265+AJ265)*Cadeirante/30*FJ$4)</f>
        <v>0</v>
      </c>
      <c r="FK265" s="181">
        <f>((AK265+AM265)*Percapita/30*FK$4)+((AL265+AN265)*Cadeirante/30*FK$4)</f>
        <v>0</v>
      </c>
      <c r="FL265" s="181">
        <f>((AO265+AQ265)*Percapita/30*FL$4)+((AP265+AR265)*Cadeirante/30*FL$4)</f>
        <v>0</v>
      </c>
      <c r="FM265" s="181">
        <f>((AS265+AU265)*Percapita/30*FM$4)+((AT265+AV265)*Cadeirante/30*FM$4)</f>
        <v>0</v>
      </c>
      <c r="FN265" s="181">
        <f>((AW265+AY265)*Percapita/30*FN$4)+((AX265+AZ265)*Cadeirante/30*FN$4)</f>
        <v>0</v>
      </c>
      <c r="FO265" s="181">
        <f>((BA265+BC265)*Percapita/30*FO$4)+((BB265+BD265)*Cadeirante/30*FO$4)</f>
        <v>0</v>
      </c>
      <c r="FP265" s="181">
        <f>((BE265+BG265)*Percapita/30*FP$4)+((BF265+BH265)*Cadeirante/30*FP$4)</f>
        <v>0</v>
      </c>
      <c r="FQ265" s="181">
        <f>((BI265+BK265)*Percapita/30*FQ$4)+((BJ265+BL265)*Cadeirante/30*FQ$4)</f>
        <v>0</v>
      </c>
      <c r="FR265" s="181">
        <f>((BM265+BO265)*Percapita/30*FR$4)+((BN265+BP265)*Cadeirante/30*FR$4)</f>
        <v>0</v>
      </c>
      <c r="FS265" s="181">
        <f>((BQ265+BS265)*Percapita/30*FS$4)+((BR265+BT265)*Cadeirante/30*FS$4)</f>
        <v>0</v>
      </c>
      <c r="FT265" s="181">
        <f>((BU265+BW265)*Percapita/30*FT$4)+((BV265+BX265)*Cadeirante/30*FT$4)</f>
        <v>0</v>
      </c>
      <c r="FU265" s="181">
        <f>((BY265+CA265)*Percapita/30*FU$4)+((BZ265+CB265)*Cadeirante/30*FU$4)</f>
        <v>0</v>
      </c>
      <c r="FV265" s="181">
        <f>((CC265+CE265)*Percapita/30*FV$4)+((CD265+CF265)*Cadeirante/30*FV$4)</f>
        <v>0</v>
      </c>
      <c r="FW265" s="181">
        <f>((CG265+CI265)*Percapita/30*FW$4)+((CI265+CK265)*Cadeirante/30*FW$4)</f>
        <v>0</v>
      </c>
      <c r="FX265" s="181">
        <f>((CK265+CM265)*Percapita/30*FX$4)+((CL265+CN265)*Cadeirante/30*FX$4)</f>
        <v>0</v>
      </c>
      <c r="FY265" s="181">
        <f>((CO265+CQ265)*Percapita/30*FY$4)+((CP265+CR265)*Cadeirante/30*FY$4)</f>
        <v>0</v>
      </c>
      <c r="FZ265" s="181">
        <f>((CS265+CU265)*Percapita/30*FZ$4)+((CT265+CV265)*Cadeirante/30*FZ$4)</f>
        <v>0</v>
      </c>
      <c r="GA265" s="181">
        <f>((CW265+CY265)*Percapita/30*GA$4)+((CX265+CZ265)*Cadeirante/30*GA$4)</f>
        <v>0</v>
      </c>
      <c r="GB265" s="181">
        <f>((DA265+DC265)*Percapita/30*GB$4)+((DB265+DD265)*Cadeirante/30*GB$4)</f>
        <v>0</v>
      </c>
      <c r="GC265" s="181">
        <f>((DE265+DG265)*Percapita/30*GC$4)+((DF265+DH265)*Cadeirante/30*GC$4)</f>
        <v>0</v>
      </c>
      <c r="GD265" s="181">
        <f>((DI265+DK265)*Percapita/30*GD$4)+((DJ265+DL265)*Cadeirante/30*GD$4)</f>
        <v>0</v>
      </c>
      <c r="GE265" s="181">
        <f>((DM265+DO265)*Percapita/30*GE$4)+((DN265+DP265)*Cadeirante/30*GE$4)</f>
        <v>0</v>
      </c>
      <c r="GF265" s="181">
        <f>((DQ265+DS265)*Percapita/30*GF$4)+((DR265+DT265)*Cadeirante/30*GF$4)</f>
        <v>0</v>
      </c>
      <c r="GG265" s="181">
        <f>((DU265+DW265)*Percapita/30*GG$4)+((DV265+DX265)*Cadeirante/30*GG$4)</f>
        <v>0</v>
      </c>
      <c r="GH265" s="181">
        <f>((DY265+EA265)*Percapita/30*GH$4)+((DZ265+EB265)*Cadeirante/30*GH$4)</f>
        <v>0</v>
      </c>
      <c r="GI265" s="181">
        <f>((EC265+EE265)*Percapita/30*GI$4)+((ED265+EF265)*Cadeirante/30*GI$4)</f>
        <v>0</v>
      </c>
      <c r="GJ265" s="181">
        <f>((EG265+EI265)*Percapita)+((EH265+EJ265)*Cadeirante)</f>
        <v>0</v>
      </c>
      <c r="GK265" s="258"/>
      <c r="GL265" s="103">
        <f t="shared" si="248"/>
        <v>0</v>
      </c>
      <c r="GM265" s="124"/>
      <c r="GN265" s="182"/>
      <c r="GO265" s="182"/>
      <c r="GP265" s="182"/>
      <c r="GQ265" s="182"/>
      <c r="GR265" s="182"/>
      <c r="GS265" s="182"/>
      <c r="GT265" s="182"/>
      <c r="GU265" s="182"/>
      <c r="GV265" s="182"/>
      <c r="GW265" s="182"/>
      <c r="GX265" s="182"/>
      <c r="GY265" s="182"/>
      <c r="GZ265" s="182"/>
      <c r="HA265" s="182"/>
      <c r="HB265" s="182"/>
      <c r="HC265" s="182"/>
      <c r="HD265" s="182"/>
      <c r="HE265" s="182"/>
      <c r="HF265" s="182"/>
      <c r="HG265" s="182"/>
      <c r="HH265" s="182"/>
      <c r="HI265" s="182"/>
      <c r="HJ265" s="182"/>
      <c r="HK265" s="182"/>
      <c r="HL265" s="182"/>
      <c r="HM265" s="182"/>
      <c r="HN265" s="182"/>
      <c r="HO265" s="182"/>
      <c r="HP265" s="259"/>
      <c r="HQ265" s="64"/>
      <c r="HW265" s="257"/>
      <c r="HY265" s="280">
        <f t="shared" si="306"/>
        <v>0</v>
      </c>
      <c r="HZ265" s="280">
        <f t="shared" si="307"/>
        <v>0</v>
      </c>
      <c r="IA265" s="280">
        <f t="shared" si="308"/>
        <v>0</v>
      </c>
    </row>
    <row r="266" spans="1:237" ht="11.25" x14ac:dyDescent="0.2">
      <c r="G266" s="7"/>
      <c r="H266" s="7"/>
      <c r="I266" s="7"/>
      <c r="J266" s="7"/>
      <c r="K266" s="7"/>
      <c r="L266" s="7">
        <f t="shared" ref="L266:P267" si="309">K266+1</f>
        <v>1</v>
      </c>
      <c r="M266" s="7">
        <f t="shared" si="309"/>
        <v>2</v>
      </c>
      <c r="N266" s="7">
        <f t="shared" si="309"/>
        <v>3</v>
      </c>
      <c r="O266" s="7">
        <f t="shared" si="309"/>
        <v>4</v>
      </c>
      <c r="P266" s="7">
        <f t="shared" si="309"/>
        <v>5</v>
      </c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7"/>
      <c r="CT266" s="7"/>
      <c r="CU266" s="7"/>
      <c r="CV266" s="7"/>
      <c r="CW266" s="7"/>
      <c r="CX266" s="7"/>
      <c r="CY266" s="7"/>
      <c r="CZ266" s="7"/>
      <c r="DA266" s="7"/>
      <c r="DB266" s="7"/>
      <c r="DC266" s="7"/>
      <c r="DD266" s="7"/>
      <c r="DE266" s="7"/>
      <c r="DF266" s="7"/>
      <c r="DG266" s="7"/>
      <c r="DH266" s="7"/>
      <c r="DI266" s="7"/>
      <c r="DJ266" s="7"/>
      <c r="DK266" s="7"/>
      <c r="DL266" s="7"/>
      <c r="DM266" s="7"/>
      <c r="DN266" s="7"/>
      <c r="DO266" s="7"/>
      <c r="DP266" s="7"/>
      <c r="DQ266" s="7"/>
      <c r="DR266" s="7"/>
      <c r="DS266" s="7"/>
      <c r="DT266" s="7"/>
      <c r="DU266" s="7"/>
      <c r="DV266" s="7"/>
      <c r="DW266" s="7"/>
      <c r="DX266" s="7"/>
      <c r="DY266" s="7"/>
      <c r="DZ266" s="7"/>
      <c r="EA266" s="7"/>
      <c r="EB266" s="7"/>
      <c r="EC266" s="7"/>
      <c r="ED266" s="7"/>
      <c r="EE266" s="7"/>
      <c r="EF266" s="7"/>
      <c r="EG266" s="7"/>
      <c r="EH266" s="7"/>
      <c r="EI266" s="7"/>
      <c r="EJ266" s="7"/>
      <c r="EK266" s="7"/>
      <c r="EL266" s="7"/>
      <c r="EM266" s="7">
        <f t="shared" ref="EM266:EQ267" si="310">EL266+1</f>
        <v>1</v>
      </c>
      <c r="EN266" s="7">
        <f t="shared" si="310"/>
        <v>2</v>
      </c>
      <c r="EO266" s="7">
        <f t="shared" si="310"/>
        <v>3</v>
      </c>
      <c r="EP266" s="7">
        <f t="shared" si="310"/>
        <v>4</v>
      </c>
      <c r="EQ266" s="7">
        <f t="shared" si="310"/>
        <v>5</v>
      </c>
      <c r="ER266" s="7">
        <f t="shared" ref="ER266:GO267" si="311">EQ266+1</f>
        <v>6</v>
      </c>
      <c r="ES266" s="7">
        <f t="shared" si="311"/>
        <v>7</v>
      </c>
      <c r="ET266" s="7">
        <f t="shared" si="311"/>
        <v>8</v>
      </c>
      <c r="EU266" s="7">
        <f t="shared" si="311"/>
        <v>9</v>
      </c>
      <c r="EV266" s="7">
        <f t="shared" si="311"/>
        <v>10</v>
      </c>
      <c r="EW266" s="7">
        <f t="shared" si="311"/>
        <v>11</v>
      </c>
      <c r="EX266" s="7">
        <f t="shared" si="311"/>
        <v>12</v>
      </c>
      <c r="EY266" s="7">
        <f t="shared" si="311"/>
        <v>13</v>
      </c>
      <c r="EZ266" s="7">
        <f t="shared" si="311"/>
        <v>14</v>
      </c>
      <c r="FA266" s="7">
        <f t="shared" si="311"/>
        <v>15</v>
      </c>
      <c r="FB266" s="7">
        <f t="shared" si="311"/>
        <v>16</v>
      </c>
      <c r="FC266" s="7">
        <f t="shared" si="311"/>
        <v>17</v>
      </c>
      <c r="FD266" s="7">
        <f t="shared" si="311"/>
        <v>18</v>
      </c>
      <c r="FE266" s="7">
        <f t="shared" si="311"/>
        <v>19</v>
      </c>
      <c r="FF266" s="7">
        <f t="shared" si="311"/>
        <v>20</v>
      </c>
      <c r="FG266" s="7">
        <f t="shared" si="311"/>
        <v>21</v>
      </c>
      <c r="FH266" s="7">
        <f t="shared" si="311"/>
        <v>22</v>
      </c>
      <c r="FI266" s="7">
        <f t="shared" si="311"/>
        <v>23</v>
      </c>
      <c r="FJ266" s="7">
        <f t="shared" si="311"/>
        <v>24</v>
      </c>
      <c r="FK266" s="7">
        <f t="shared" si="311"/>
        <v>25</v>
      </c>
      <c r="FL266" s="7">
        <f t="shared" si="311"/>
        <v>26</v>
      </c>
      <c r="FM266" s="7">
        <f t="shared" si="311"/>
        <v>27</v>
      </c>
      <c r="FN266" s="7">
        <f t="shared" si="311"/>
        <v>28</v>
      </c>
      <c r="FO266" s="7">
        <f t="shared" si="311"/>
        <v>29</v>
      </c>
      <c r="FP266" s="7">
        <f t="shared" si="311"/>
        <v>30</v>
      </c>
      <c r="FQ266" s="7">
        <f t="shared" si="311"/>
        <v>31</v>
      </c>
      <c r="FR266" s="7">
        <f t="shared" si="311"/>
        <v>32</v>
      </c>
      <c r="FS266" s="7">
        <f t="shared" si="311"/>
        <v>33</v>
      </c>
      <c r="FT266" s="7">
        <f t="shared" si="311"/>
        <v>34</v>
      </c>
      <c r="FU266" s="7">
        <f t="shared" si="311"/>
        <v>35</v>
      </c>
      <c r="FV266" s="7">
        <f t="shared" si="311"/>
        <v>36</v>
      </c>
      <c r="FW266" s="7">
        <f t="shared" si="311"/>
        <v>37</v>
      </c>
      <c r="FX266" s="7">
        <f t="shared" si="311"/>
        <v>38</v>
      </c>
      <c r="FY266" s="7">
        <f t="shared" si="311"/>
        <v>39</v>
      </c>
      <c r="FZ266" s="7">
        <f t="shared" si="311"/>
        <v>40</v>
      </c>
      <c r="GA266" s="7">
        <f t="shared" si="311"/>
        <v>41</v>
      </c>
      <c r="GB266" s="7">
        <f t="shared" si="311"/>
        <v>42</v>
      </c>
      <c r="GC266" s="7">
        <f t="shared" si="311"/>
        <v>43</v>
      </c>
      <c r="GD266" s="7">
        <f t="shared" si="311"/>
        <v>44</v>
      </c>
      <c r="GE266" s="7">
        <f t="shared" si="311"/>
        <v>45</v>
      </c>
      <c r="GF266" s="7">
        <f t="shared" si="311"/>
        <v>46</v>
      </c>
      <c r="GG266" s="7">
        <f t="shared" si="311"/>
        <v>47</v>
      </c>
      <c r="GH266" s="7">
        <f t="shared" si="311"/>
        <v>48</v>
      </c>
      <c r="GI266" s="7">
        <f t="shared" si="311"/>
        <v>49</v>
      </c>
      <c r="GJ266" s="7">
        <f t="shared" si="311"/>
        <v>50</v>
      </c>
      <c r="GK266" s="7">
        <f t="shared" si="311"/>
        <v>51</v>
      </c>
      <c r="GL266" s="7">
        <f t="shared" si="311"/>
        <v>52</v>
      </c>
      <c r="GM266" s="7">
        <f t="shared" si="311"/>
        <v>53</v>
      </c>
      <c r="GN266" s="7">
        <f t="shared" si="311"/>
        <v>54</v>
      </c>
      <c r="GO266" s="7">
        <f t="shared" si="311"/>
        <v>55</v>
      </c>
      <c r="GP266" s="7">
        <f t="shared" ref="GP266:IA266" si="312">GO266+1</f>
        <v>56</v>
      </c>
      <c r="GQ266" s="7">
        <f t="shared" si="312"/>
        <v>57</v>
      </c>
      <c r="GR266" s="7">
        <f t="shared" si="312"/>
        <v>58</v>
      </c>
      <c r="GS266" s="7">
        <f t="shared" si="312"/>
        <v>59</v>
      </c>
      <c r="GT266" s="7">
        <f t="shared" si="312"/>
        <v>60</v>
      </c>
      <c r="GU266" s="7">
        <f t="shared" si="312"/>
        <v>61</v>
      </c>
      <c r="GV266" s="7">
        <f t="shared" si="312"/>
        <v>62</v>
      </c>
      <c r="GW266" s="7">
        <f t="shared" si="312"/>
        <v>63</v>
      </c>
      <c r="GX266" s="7">
        <f t="shared" si="312"/>
        <v>64</v>
      </c>
      <c r="GY266" s="7">
        <f t="shared" si="312"/>
        <v>65</v>
      </c>
      <c r="GZ266" s="7">
        <f t="shared" si="312"/>
        <v>66</v>
      </c>
      <c r="HA266" s="7">
        <f t="shared" si="312"/>
        <v>67</v>
      </c>
      <c r="HB266" s="7">
        <f t="shared" si="312"/>
        <v>68</v>
      </c>
      <c r="HC266" s="7">
        <f t="shared" si="312"/>
        <v>69</v>
      </c>
      <c r="HD266" s="7">
        <f t="shared" si="312"/>
        <v>70</v>
      </c>
      <c r="HE266" s="7">
        <f t="shared" si="312"/>
        <v>71</v>
      </c>
      <c r="HF266" s="7">
        <f t="shared" si="312"/>
        <v>72</v>
      </c>
      <c r="HG266" s="7">
        <f t="shared" si="312"/>
        <v>73</v>
      </c>
      <c r="HH266" s="7">
        <f t="shared" si="312"/>
        <v>74</v>
      </c>
      <c r="HI266" s="7">
        <f t="shared" si="312"/>
        <v>75</v>
      </c>
      <c r="HJ266" s="7">
        <f t="shared" si="312"/>
        <v>76</v>
      </c>
      <c r="HK266" s="7">
        <f t="shared" si="312"/>
        <v>77</v>
      </c>
      <c r="HL266" s="7">
        <f t="shared" si="312"/>
        <v>78</v>
      </c>
      <c r="HM266" s="7">
        <f t="shared" si="312"/>
        <v>79</v>
      </c>
      <c r="HN266" s="7">
        <f t="shared" si="312"/>
        <v>80</v>
      </c>
      <c r="HO266" s="7">
        <f t="shared" si="312"/>
        <v>81</v>
      </c>
      <c r="HP266" s="7">
        <f t="shared" si="312"/>
        <v>82</v>
      </c>
      <c r="HQ266" s="7">
        <f t="shared" si="312"/>
        <v>83</v>
      </c>
      <c r="HR266" s="7">
        <f t="shared" si="312"/>
        <v>84</v>
      </c>
      <c r="HS266" s="7">
        <f t="shared" si="312"/>
        <v>85</v>
      </c>
      <c r="HT266" s="7">
        <f t="shared" si="312"/>
        <v>86</v>
      </c>
      <c r="HU266" s="7">
        <f t="shared" si="312"/>
        <v>87</v>
      </c>
      <c r="HV266" s="7">
        <f t="shared" si="312"/>
        <v>88</v>
      </c>
      <c r="HW266" s="7">
        <f t="shared" si="312"/>
        <v>89</v>
      </c>
      <c r="HX266" s="7">
        <f t="shared" si="312"/>
        <v>90</v>
      </c>
      <c r="HY266" s="7">
        <f t="shared" si="312"/>
        <v>91</v>
      </c>
      <c r="HZ266" s="7">
        <f t="shared" si="312"/>
        <v>92</v>
      </c>
      <c r="IA266" s="7">
        <f t="shared" si="312"/>
        <v>93</v>
      </c>
    </row>
    <row r="267" spans="1:237" ht="11.25" x14ac:dyDescent="0.2">
      <c r="G267" s="7"/>
      <c r="H267" s="7"/>
      <c r="I267" s="7"/>
      <c r="J267" s="7"/>
      <c r="K267" s="7"/>
      <c r="L267" s="7">
        <f t="shared" si="309"/>
        <v>1</v>
      </c>
      <c r="M267" s="7">
        <f t="shared" si="309"/>
        <v>2</v>
      </c>
      <c r="N267" s="7">
        <f t="shared" si="309"/>
        <v>3</v>
      </c>
      <c r="O267" s="7">
        <f t="shared" si="309"/>
        <v>4</v>
      </c>
      <c r="P267" s="7">
        <f t="shared" si="309"/>
        <v>5</v>
      </c>
      <c r="Q267" s="7">
        <f t="shared" ref="Q267" si="313">P267+1</f>
        <v>6</v>
      </c>
      <c r="R267" s="7">
        <f t="shared" ref="R267" si="314">Q267+1</f>
        <v>7</v>
      </c>
      <c r="S267" s="7">
        <f t="shared" ref="S267" si="315">R267+1</f>
        <v>8</v>
      </c>
      <c r="T267" s="7">
        <f t="shared" ref="T267" si="316">S267+1</f>
        <v>9</v>
      </c>
      <c r="U267" s="7">
        <f t="shared" ref="U267" si="317">T267+1</f>
        <v>10</v>
      </c>
      <c r="V267" s="7">
        <f t="shared" ref="V267" si="318">U267+1</f>
        <v>11</v>
      </c>
      <c r="W267" s="7">
        <f t="shared" ref="W267" si="319">V267+1</f>
        <v>12</v>
      </c>
      <c r="X267" s="7">
        <f t="shared" ref="X267" si="320">W267+1</f>
        <v>13</v>
      </c>
      <c r="Y267" s="7">
        <f t="shared" ref="Y267" si="321">X267+1</f>
        <v>14</v>
      </c>
      <c r="Z267" s="7">
        <f t="shared" ref="Z267" si="322">Y267+1</f>
        <v>15</v>
      </c>
      <c r="AA267" s="7">
        <f t="shared" ref="AA267" si="323">Z267+1</f>
        <v>16</v>
      </c>
      <c r="AB267" s="7">
        <f t="shared" ref="AB267" si="324">AA267+1</f>
        <v>17</v>
      </c>
      <c r="AC267" s="7">
        <f t="shared" ref="AC267" si="325">AB267+1</f>
        <v>18</v>
      </c>
      <c r="AD267" s="7">
        <f t="shared" ref="AD267" si="326">AC267+1</f>
        <v>19</v>
      </c>
      <c r="AE267" s="7">
        <f t="shared" ref="AE267" si="327">AD267+1</f>
        <v>20</v>
      </c>
      <c r="AF267" s="7">
        <f t="shared" ref="AF267" si="328">AE267+1</f>
        <v>21</v>
      </c>
      <c r="AG267" s="7">
        <f t="shared" ref="AG267" si="329">AF267+1</f>
        <v>22</v>
      </c>
      <c r="AH267" s="7">
        <f t="shared" ref="AH267" si="330">AG267+1</f>
        <v>23</v>
      </c>
      <c r="AI267" s="7">
        <f t="shared" ref="AI267" si="331">AH267+1</f>
        <v>24</v>
      </c>
      <c r="AJ267" s="7">
        <f t="shared" ref="AJ267" si="332">AI267+1</f>
        <v>25</v>
      </c>
      <c r="AK267" s="7">
        <f t="shared" ref="AK267" si="333">AJ267+1</f>
        <v>26</v>
      </c>
      <c r="AL267" s="7">
        <f t="shared" ref="AL267" si="334">AK267+1</f>
        <v>27</v>
      </c>
      <c r="AM267" s="7">
        <f t="shared" ref="AM267" si="335">AL267+1</f>
        <v>28</v>
      </c>
      <c r="AN267" s="7">
        <f t="shared" ref="AN267" si="336">AM267+1</f>
        <v>29</v>
      </c>
      <c r="AO267" s="7">
        <f t="shared" ref="AO267" si="337">AN267+1</f>
        <v>30</v>
      </c>
      <c r="AP267" s="7">
        <f t="shared" ref="AP267" si="338">AO267+1</f>
        <v>31</v>
      </c>
      <c r="AQ267" s="7">
        <f t="shared" ref="AQ267" si="339">AP267+1</f>
        <v>32</v>
      </c>
      <c r="AR267" s="7">
        <f t="shared" ref="AR267" si="340">AQ267+1</f>
        <v>33</v>
      </c>
      <c r="AS267" s="7">
        <f t="shared" ref="AS267" si="341">AR267+1</f>
        <v>34</v>
      </c>
      <c r="AT267" s="7">
        <f t="shared" ref="AT267" si="342">AS267+1</f>
        <v>35</v>
      </c>
      <c r="AU267" s="7">
        <f t="shared" ref="AU267" si="343">AT267+1</f>
        <v>36</v>
      </c>
      <c r="AV267" s="7">
        <f t="shared" ref="AV267" si="344">AU267+1</f>
        <v>37</v>
      </c>
      <c r="AW267" s="7">
        <f t="shared" ref="AW267" si="345">AV267+1</f>
        <v>38</v>
      </c>
      <c r="AX267" s="7">
        <f t="shared" ref="AX267" si="346">AW267+1</f>
        <v>39</v>
      </c>
      <c r="AY267" s="7">
        <f t="shared" ref="AY267" si="347">AX267+1</f>
        <v>40</v>
      </c>
      <c r="AZ267" s="7">
        <f t="shared" ref="AZ267" si="348">AY267+1</f>
        <v>41</v>
      </c>
      <c r="BA267" s="7">
        <f t="shared" ref="BA267" si="349">AZ267+1</f>
        <v>42</v>
      </c>
      <c r="BB267" s="7">
        <f t="shared" ref="BB267" si="350">BA267+1</f>
        <v>43</v>
      </c>
      <c r="BC267" s="7">
        <f t="shared" ref="BC267" si="351">BB267+1</f>
        <v>44</v>
      </c>
      <c r="BD267" s="7">
        <f t="shared" ref="BD267" si="352">BC267+1</f>
        <v>45</v>
      </c>
      <c r="BE267" s="7">
        <f t="shared" ref="BE267" si="353">BD267+1</f>
        <v>46</v>
      </c>
      <c r="BF267" s="7">
        <f t="shared" ref="BF267" si="354">BE267+1</f>
        <v>47</v>
      </c>
      <c r="BG267" s="7">
        <f t="shared" ref="BG267" si="355">BF267+1</f>
        <v>48</v>
      </c>
      <c r="BH267" s="7">
        <f t="shared" ref="BH267" si="356">BG267+1</f>
        <v>49</v>
      </c>
      <c r="BI267" s="7">
        <f t="shared" ref="BI267" si="357">BH267+1</f>
        <v>50</v>
      </c>
      <c r="BJ267" s="7">
        <f t="shared" ref="BJ267" si="358">BI267+1</f>
        <v>51</v>
      </c>
      <c r="BK267" s="7">
        <f t="shared" ref="BK267" si="359">BJ267+1</f>
        <v>52</v>
      </c>
      <c r="BL267" s="7">
        <f t="shared" ref="BL267" si="360">BK267+1</f>
        <v>53</v>
      </c>
      <c r="BM267" s="7">
        <f t="shared" ref="BM267" si="361">BL267+1</f>
        <v>54</v>
      </c>
      <c r="BN267" s="7">
        <f t="shared" ref="BN267" si="362">BM267+1</f>
        <v>55</v>
      </c>
      <c r="BO267" s="7">
        <f t="shared" ref="BO267" si="363">BN267+1</f>
        <v>56</v>
      </c>
      <c r="BP267" s="7">
        <f t="shared" ref="BP267" si="364">BO267+1</f>
        <v>57</v>
      </c>
      <c r="BQ267" s="7">
        <f t="shared" ref="BQ267" si="365">BP267+1</f>
        <v>58</v>
      </c>
      <c r="BR267" s="7">
        <f t="shared" ref="BR267" si="366">BQ267+1</f>
        <v>59</v>
      </c>
      <c r="BS267" s="7">
        <f t="shared" ref="BS267" si="367">BR267+1</f>
        <v>60</v>
      </c>
      <c r="BT267" s="7">
        <f t="shared" ref="BT267" si="368">BS267+1</f>
        <v>61</v>
      </c>
      <c r="BU267" s="7">
        <f t="shared" ref="BU267" si="369">BT267+1</f>
        <v>62</v>
      </c>
      <c r="BV267" s="7">
        <f t="shared" ref="BV267" si="370">BU267+1</f>
        <v>63</v>
      </c>
      <c r="BW267" s="7">
        <f t="shared" ref="BW267" si="371">BV267+1</f>
        <v>64</v>
      </c>
      <c r="BX267" s="7">
        <f t="shared" ref="BX267" si="372">BW267+1</f>
        <v>65</v>
      </c>
      <c r="BY267" s="7">
        <f t="shared" ref="BY267" si="373">BX267+1</f>
        <v>66</v>
      </c>
      <c r="BZ267" s="7">
        <f t="shared" ref="BZ267" si="374">BY267+1</f>
        <v>67</v>
      </c>
      <c r="CA267" s="7">
        <f t="shared" ref="CA267" si="375">BZ267+1</f>
        <v>68</v>
      </c>
      <c r="CB267" s="7">
        <f t="shared" ref="CB267" si="376">CA267+1</f>
        <v>69</v>
      </c>
      <c r="CC267" s="7">
        <f t="shared" ref="CC267" si="377">CB267+1</f>
        <v>70</v>
      </c>
      <c r="CD267" s="7">
        <f t="shared" ref="CD267" si="378">CC267+1</f>
        <v>71</v>
      </c>
      <c r="CE267" s="7">
        <f t="shared" ref="CE267" si="379">CD267+1</f>
        <v>72</v>
      </c>
      <c r="CF267" s="7">
        <f t="shared" ref="CF267" si="380">CE267+1</f>
        <v>73</v>
      </c>
      <c r="CG267" s="7">
        <f t="shared" ref="CG267" si="381">CF267+1</f>
        <v>74</v>
      </c>
      <c r="CH267" s="7">
        <f t="shared" ref="CH267" si="382">CG267+1</f>
        <v>75</v>
      </c>
      <c r="CI267" s="7">
        <f t="shared" ref="CI267" si="383">CH267+1</f>
        <v>76</v>
      </c>
      <c r="CJ267" s="7">
        <f t="shared" ref="CJ267" si="384">CI267+1</f>
        <v>77</v>
      </c>
      <c r="CK267" s="7">
        <f t="shared" ref="CK267" si="385">CJ267+1</f>
        <v>78</v>
      </c>
      <c r="CL267" s="7">
        <f t="shared" ref="CL267" si="386">CK267+1</f>
        <v>79</v>
      </c>
      <c r="CM267" s="7">
        <f t="shared" ref="CM267" si="387">CL267+1</f>
        <v>80</v>
      </c>
      <c r="CN267" s="7">
        <f t="shared" ref="CN267" si="388">CM267+1</f>
        <v>81</v>
      </c>
      <c r="CO267" s="7">
        <f t="shared" ref="CO267" si="389">CN267+1</f>
        <v>82</v>
      </c>
      <c r="CP267" s="7">
        <f t="shared" ref="CP267" si="390">CO267+1</f>
        <v>83</v>
      </c>
      <c r="CQ267" s="7">
        <f t="shared" ref="CQ267" si="391">CP267+1</f>
        <v>84</v>
      </c>
      <c r="CR267" s="7">
        <f t="shared" ref="CR267" si="392">CQ267+1</f>
        <v>85</v>
      </c>
      <c r="CS267" s="7">
        <f t="shared" ref="CS267" si="393">CR267+1</f>
        <v>86</v>
      </c>
      <c r="CT267" s="7">
        <f t="shared" ref="CT267" si="394">CS267+1</f>
        <v>87</v>
      </c>
      <c r="CU267" s="7">
        <f t="shared" ref="CU267" si="395">CT267+1</f>
        <v>88</v>
      </c>
      <c r="CV267" s="7">
        <f t="shared" ref="CV267" si="396">CU267+1</f>
        <v>89</v>
      </c>
      <c r="CW267" s="7">
        <f t="shared" ref="CW267" si="397">CV267+1</f>
        <v>90</v>
      </c>
      <c r="CX267" s="7">
        <f t="shared" ref="CX267" si="398">CW267+1</f>
        <v>91</v>
      </c>
      <c r="CY267" s="7">
        <f t="shared" ref="CY267" si="399">CX267+1</f>
        <v>92</v>
      </c>
      <c r="CZ267" s="7">
        <f t="shared" ref="CZ267" si="400">CY267+1</f>
        <v>93</v>
      </c>
      <c r="DA267" s="7">
        <f t="shared" ref="DA267" si="401">CZ267+1</f>
        <v>94</v>
      </c>
      <c r="DB267" s="7">
        <f t="shared" ref="DB267" si="402">DA267+1</f>
        <v>95</v>
      </c>
      <c r="DC267" s="7">
        <f t="shared" ref="DC267" si="403">DB267+1</f>
        <v>96</v>
      </c>
      <c r="DD267" s="7">
        <f t="shared" ref="DD267" si="404">DC267+1</f>
        <v>97</v>
      </c>
      <c r="DE267" s="7">
        <f t="shared" ref="DE267" si="405">DD267+1</f>
        <v>98</v>
      </c>
      <c r="DF267" s="7">
        <f t="shared" ref="DF267" si="406">DE267+1</f>
        <v>99</v>
      </c>
      <c r="DG267" s="7">
        <f t="shared" ref="DG267" si="407">DF267+1</f>
        <v>100</v>
      </c>
      <c r="DH267" s="7">
        <f t="shared" ref="DH267" si="408">DG267+1</f>
        <v>101</v>
      </c>
      <c r="DI267" s="7">
        <f t="shared" ref="DI267" si="409">DH267+1</f>
        <v>102</v>
      </c>
      <c r="DJ267" s="7">
        <f t="shared" ref="DJ267" si="410">DI267+1</f>
        <v>103</v>
      </c>
      <c r="DK267" s="7">
        <f t="shared" ref="DK267" si="411">DJ267+1</f>
        <v>104</v>
      </c>
      <c r="DL267" s="7">
        <f t="shared" ref="DL267" si="412">DK267+1</f>
        <v>105</v>
      </c>
      <c r="DM267" s="7">
        <f t="shared" ref="DM267" si="413">DL267+1</f>
        <v>106</v>
      </c>
      <c r="DN267" s="7">
        <f t="shared" ref="DN267" si="414">DM267+1</f>
        <v>107</v>
      </c>
      <c r="DO267" s="7">
        <f t="shared" ref="DO267" si="415">DN267+1</f>
        <v>108</v>
      </c>
      <c r="DP267" s="7">
        <f t="shared" ref="DP267" si="416">DO267+1</f>
        <v>109</v>
      </c>
      <c r="DQ267" s="7">
        <f t="shared" ref="DQ267" si="417">DP267+1</f>
        <v>110</v>
      </c>
      <c r="DR267" s="7">
        <f t="shared" ref="DR267" si="418">DQ267+1</f>
        <v>111</v>
      </c>
      <c r="DS267" s="7">
        <f t="shared" ref="DS267" si="419">DR267+1</f>
        <v>112</v>
      </c>
      <c r="DT267" s="7">
        <f t="shared" ref="DT267" si="420">DS267+1</f>
        <v>113</v>
      </c>
      <c r="DU267" s="7">
        <f t="shared" ref="DU267" si="421">DT267+1</f>
        <v>114</v>
      </c>
      <c r="DV267" s="7">
        <f t="shared" ref="DV267" si="422">DU267+1</f>
        <v>115</v>
      </c>
      <c r="DW267" s="7">
        <f t="shared" ref="DW267" si="423">DV267+1</f>
        <v>116</v>
      </c>
      <c r="DX267" s="7">
        <f t="shared" ref="DX267" si="424">DW267+1</f>
        <v>117</v>
      </c>
      <c r="DY267" s="7">
        <f t="shared" ref="DY267" si="425">DX267+1</f>
        <v>118</v>
      </c>
      <c r="DZ267" s="7">
        <f t="shared" ref="DZ267" si="426">DY267+1</f>
        <v>119</v>
      </c>
      <c r="EA267" s="7">
        <f t="shared" ref="EA267" si="427">DZ267+1</f>
        <v>120</v>
      </c>
      <c r="EB267" s="7">
        <f t="shared" ref="EB267" si="428">EA267+1</f>
        <v>121</v>
      </c>
      <c r="EC267" s="7">
        <f t="shared" ref="EC267" si="429">EB267+1</f>
        <v>122</v>
      </c>
      <c r="ED267" s="7">
        <f t="shared" ref="ED267" si="430">EC267+1</f>
        <v>123</v>
      </c>
      <c r="EE267" s="7">
        <f t="shared" ref="EE267" si="431">ED267+1</f>
        <v>124</v>
      </c>
      <c r="EF267" s="7">
        <f t="shared" ref="EF267" si="432">EE267+1</f>
        <v>125</v>
      </c>
      <c r="EG267" s="7">
        <f t="shared" ref="EG267" si="433">EF267+1</f>
        <v>126</v>
      </c>
      <c r="EH267" s="7">
        <f t="shared" ref="EH267" si="434">EG267+1</f>
        <v>127</v>
      </c>
      <c r="EI267" s="7">
        <f t="shared" ref="EI267" si="435">EH267+1</f>
        <v>128</v>
      </c>
      <c r="EJ267" s="7">
        <f t="shared" ref="EJ267" si="436">EI267+1</f>
        <v>129</v>
      </c>
      <c r="EK267" s="7">
        <f t="shared" ref="EK267" si="437">EJ267+1</f>
        <v>130</v>
      </c>
      <c r="EL267" s="7">
        <f t="shared" ref="EL267" si="438">EK267+1</f>
        <v>131</v>
      </c>
      <c r="EM267" s="7">
        <f t="shared" si="310"/>
        <v>132</v>
      </c>
      <c r="EN267" s="7">
        <f t="shared" si="310"/>
        <v>133</v>
      </c>
      <c r="EO267" s="7">
        <f t="shared" si="310"/>
        <v>134</v>
      </c>
      <c r="EP267" s="7">
        <f t="shared" si="310"/>
        <v>135</v>
      </c>
      <c r="EQ267" s="7">
        <f t="shared" si="310"/>
        <v>136</v>
      </c>
      <c r="ER267" s="7">
        <f t="shared" si="311"/>
        <v>137</v>
      </c>
      <c r="ES267" s="7">
        <f t="shared" si="311"/>
        <v>138</v>
      </c>
      <c r="ET267" s="7">
        <f t="shared" si="311"/>
        <v>139</v>
      </c>
      <c r="EU267" s="7">
        <f t="shared" si="311"/>
        <v>140</v>
      </c>
      <c r="EV267" s="7">
        <f t="shared" si="311"/>
        <v>141</v>
      </c>
      <c r="EW267" s="7">
        <f t="shared" si="311"/>
        <v>142</v>
      </c>
      <c r="EX267" s="7">
        <f t="shared" si="311"/>
        <v>143</v>
      </c>
      <c r="EY267" s="7">
        <f t="shared" si="311"/>
        <v>144</v>
      </c>
      <c r="EZ267" s="7">
        <f t="shared" si="311"/>
        <v>145</v>
      </c>
      <c r="FA267" s="7">
        <f t="shared" si="311"/>
        <v>146</v>
      </c>
      <c r="FB267" s="7">
        <f t="shared" si="311"/>
        <v>147</v>
      </c>
      <c r="FC267" s="7">
        <f t="shared" si="311"/>
        <v>148</v>
      </c>
      <c r="FD267" s="7">
        <f t="shared" si="311"/>
        <v>149</v>
      </c>
      <c r="FE267" s="7">
        <f t="shared" si="311"/>
        <v>150</v>
      </c>
      <c r="FF267" s="7">
        <f t="shared" si="311"/>
        <v>151</v>
      </c>
      <c r="FG267" s="7">
        <f t="shared" si="311"/>
        <v>152</v>
      </c>
      <c r="FH267" s="7">
        <f t="shared" si="311"/>
        <v>153</v>
      </c>
      <c r="FI267" s="7">
        <f t="shared" si="311"/>
        <v>154</v>
      </c>
      <c r="FJ267" s="7">
        <f t="shared" si="311"/>
        <v>155</v>
      </c>
      <c r="FK267" s="7">
        <f t="shared" si="311"/>
        <v>156</v>
      </c>
      <c r="FL267" s="7">
        <f t="shared" si="311"/>
        <v>157</v>
      </c>
      <c r="FM267" s="7">
        <f t="shared" si="311"/>
        <v>158</v>
      </c>
      <c r="FN267" s="7">
        <f t="shared" si="311"/>
        <v>159</v>
      </c>
      <c r="FO267" s="7">
        <f t="shared" si="311"/>
        <v>160</v>
      </c>
      <c r="FP267" s="7">
        <f t="shared" si="311"/>
        <v>161</v>
      </c>
      <c r="FQ267" s="7">
        <f t="shared" si="311"/>
        <v>162</v>
      </c>
      <c r="FR267" s="7">
        <f t="shared" si="311"/>
        <v>163</v>
      </c>
      <c r="FS267" s="7">
        <f t="shared" si="311"/>
        <v>164</v>
      </c>
      <c r="FT267" s="7">
        <f t="shared" si="311"/>
        <v>165</v>
      </c>
      <c r="FU267" s="7">
        <f t="shared" si="311"/>
        <v>166</v>
      </c>
      <c r="FV267" s="7">
        <f t="shared" si="311"/>
        <v>167</v>
      </c>
      <c r="FW267" s="7">
        <f t="shared" si="311"/>
        <v>168</v>
      </c>
      <c r="FX267" s="7">
        <f t="shared" si="311"/>
        <v>169</v>
      </c>
      <c r="FY267" s="7">
        <f t="shared" si="311"/>
        <v>170</v>
      </c>
    </row>
    <row r="268" spans="1:237" x14ac:dyDescent="0.25">
      <c r="N268"/>
      <c r="P268" s="84"/>
    </row>
    <row r="269" spans="1:237" x14ac:dyDescent="0.25">
      <c r="P269" s="84"/>
    </row>
    <row r="270" spans="1:237" x14ac:dyDescent="0.25">
      <c r="P270" s="84"/>
    </row>
    <row r="271" spans="1:237" x14ac:dyDescent="0.25">
      <c r="P271" s="84"/>
    </row>
    <row r="272" spans="1:237" x14ac:dyDescent="0.25">
      <c r="P272" s="84"/>
    </row>
    <row r="273" spans="16:16" x14ac:dyDescent="0.25">
      <c r="P273" s="84"/>
    </row>
    <row r="274" spans="16:16" x14ac:dyDescent="0.25">
      <c r="P274" s="84"/>
    </row>
    <row r="275" spans="16:16" x14ac:dyDescent="0.25">
      <c r="P275" s="84"/>
    </row>
    <row r="276" spans="16:16" x14ac:dyDescent="0.25">
      <c r="P276" s="84"/>
    </row>
    <row r="277" spans="16:16" x14ac:dyDescent="0.25">
      <c r="P277" s="84"/>
    </row>
    <row r="278" spans="16:16" x14ac:dyDescent="0.25">
      <c r="P278" s="84"/>
    </row>
    <row r="279" spans="16:16" x14ac:dyDescent="0.25">
      <c r="P279" s="84"/>
    </row>
    <row r="280" spans="16:16" x14ac:dyDescent="0.25">
      <c r="P280" s="84"/>
    </row>
    <row r="281" spans="16:16" x14ac:dyDescent="0.25">
      <c r="P281" s="84"/>
    </row>
    <row r="282" spans="16:16" x14ac:dyDescent="0.25">
      <c r="P282" s="84"/>
    </row>
    <row r="283" spans="16:16" x14ac:dyDescent="0.25">
      <c r="P283" s="84"/>
    </row>
    <row r="284" spans="16:16" x14ac:dyDescent="0.25">
      <c r="P284" s="84"/>
    </row>
    <row r="285" spans="16:16" x14ac:dyDescent="0.25">
      <c r="P285" s="84"/>
    </row>
    <row r="286" spans="16:16" x14ac:dyDescent="0.25">
      <c r="P286" s="84"/>
    </row>
    <row r="287" spans="16:16" x14ac:dyDescent="0.25">
      <c r="P287" s="84"/>
    </row>
    <row r="288" spans="16:16" x14ac:dyDescent="0.25">
      <c r="P288" s="84"/>
    </row>
    <row r="289" spans="16:16" x14ac:dyDescent="0.25">
      <c r="P289" s="84"/>
    </row>
    <row r="290" spans="16:16" x14ac:dyDescent="0.25">
      <c r="P290" s="84"/>
    </row>
    <row r="291" spans="16:16" x14ac:dyDescent="0.25">
      <c r="P291" s="84"/>
    </row>
    <row r="292" spans="16:16" x14ac:dyDescent="0.25">
      <c r="P292" s="84"/>
    </row>
    <row r="293" spans="16:16" x14ac:dyDescent="0.25">
      <c r="P293" s="84"/>
    </row>
    <row r="294" spans="16:16" x14ac:dyDescent="0.25">
      <c r="P294" s="84"/>
    </row>
    <row r="295" spans="16:16" x14ac:dyDescent="0.25">
      <c r="P295" s="84"/>
    </row>
    <row r="296" spans="16:16" x14ac:dyDescent="0.25">
      <c r="P296" s="84"/>
    </row>
    <row r="297" spans="16:16" x14ac:dyDescent="0.25">
      <c r="P297" s="84"/>
    </row>
    <row r="298" spans="16:16" x14ac:dyDescent="0.25">
      <c r="P298" s="84"/>
    </row>
    <row r="299" spans="16:16" x14ac:dyDescent="0.25">
      <c r="P299" s="84"/>
    </row>
    <row r="300" spans="16:16" x14ac:dyDescent="0.25">
      <c r="P300" s="84"/>
    </row>
    <row r="301" spans="16:16" x14ac:dyDescent="0.25">
      <c r="P301" s="84"/>
    </row>
    <row r="302" spans="16:16" x14ac:dyDescent="0.25">
      <c r="P302" s="84"/>
    </row>
    <row r="303" spans="16:16" x14ac:dyDescent="0.25">
      <c r="P303" s="84"/>
    </row>
    <row r="304" spans="16:16" x14ac:dyDescent="0.25">
      <c r="P304" s="84"/>
    </row>
    <row r="305" spans="16:16" x14ac:dyDescent="0.25">
      <c r="P305" s="84"/>
    </row>
    <row r="306" spans="16:16" x14ac:dyDescent="0.25">
      <c r="P306" s="84"/>
    </row>
    <row r="307" spans="16:16" x14ac:dyDescent="0.25">
      <c r="P307" s="84"/>
    </row>
    <row r="308" spans="16:16" x14ac:dyDescent="0.25">
      <c r="P308" s="84"/>
    </row>
    <row r="309" spans="16:16" x14ac:dyDescent="0.25">
      <c r="P309" s="84"/>
    </row>
    <row r="310" spans="16:16" x14ac:dyDescent="0.25">
      <c r="P310" s="84"/>
    </row>
    <row r="311" spans="16:16" x14ac:dyDescent="0.25">
      <c r="P311" s="84"/>
    </row>
    <row r="312" spans="16:16" x14ac:dyDescent="0.25">
      <c r="P312" s="84"/>
    </row>
    <row r="313" spans="16:16" x14ac:dyDescent="0.25">
      <c r="P313" s="84"/>
    </row>
    <row r="314" spans="16:16" x14ac:dyDescent="0.25">
      <c r="P314" s="84"/>
    </row>
    <row r="315" spans="16:16" x14ac:dyDescent="0.25">
      <c r="P315" s="84"/>
    </row>
    <row r="316" spans="16:16" x14ac:dyDescent="0.25">
      <c r="P316" s="84"/>
    </row>
    <row r="317" spans="16:16" x14ac:dyDescent="0.25">
      <c r="P317" s="84"/>
    </row>
    <row r="318" spans="16:16" x14ac:dyDescent="0.25">
      <c r="P318" s="84"/>
    </row>
    <row r="319" spans="16:16" x14ac:dyDescent="0.25">
      <c r="P319" s="84"/>
    </row>
    <row r="320" spans="16:16" x14ac:dyDescent="0.25">
      <c r="P320" s="84"/>
    </row>
    <row r="321" spans="16:16" x14ac:dyDescent="0.25">
      <c r="P321" s="84"/>
    </row>
    <row r="322" spans="16:16" x14ac:dyDescent="0.25">
      <c r="P322" s="84"/>
    </row>
    <row r="323" spans="16:16" x14ac:dyDescent="0.25">
      <c r="P323" s="84"/>
    </row>
    <row r="324" spans="16:16" x14ac:dyDescent="0.25">
      <c r="P324" s="84"/>
    </row>
    <row r="325" spans="16:16" x14ac:dyDescent="0.25">
      <c r="P325" s="84"/>
    </row>
    <row r="326" spans="16:16" x14ac:dyDescent="0.25">
      <c r="P326" s="84"/>
    </row>
    <row r="327" spans="16:16" x14ac:dyDescent="0.25">
      <c r="P327" s="84"/>
    </row>
    <row r="328" spans="16:16" x14ac:dyDescent="0.25">
      <c r="P328" s="84"/>
    </row>
  </sheetData>
  <sheetProtection autoFilter="0"/>
  <dataConsolidate/>
  <mergeCells count="34">
    <mergeCell ref="EL1:EL2"/>
    <mergeCell ref="CW4:CZ4"/>
    <mergeCell ref="BY4:CB4"/>
    <mergeCell ref="BI4:BL4"/>
    <mergeCell ref="BM4:BP4"/>
    <mergeCell ref="BE4:BH4"/>
    <mergeCell ref="CC4:CF4"/>
    <mergeCell ref="CG4:CJ4"/>
    <mergeCell ref="AG4:AJ4"/>
    <mergeCell ref="AK4:AN4"/>
    <mergeCell ref="AO4:AR4"/>
    <mergeCell ref="AS4:AV4"/>
    <mergeCell ref="AW4:AZ4"/>
    <mergeCell ref="I1:J2"/>
    <mergeCell ref="Q4:T4"/>
    <mergeCell ref="U4:X4"/>
    <mergeCell ref="Y4:AB4"/>
    <mergeCell ref="AC4:AF4"/>
    <mergeCell ref="A1:F2"/>
    <mergeCell ref="EG4:EJ4"/>
    <mergeCell ref="DA4:DD4"/>
    <mergeCell ref="DE4:DH4"/>
    <mergeCell ref="DI4:DL4"/>
    <mergeCell ref="DM4:DP4"/>
    <mergeCell ref="DQ4:DT4"/>
    <mergeCell ref="DU4:DX4"/>
    <mergeCell ref="CK4:CN4"/>
    <mergeCell ref="CO4:CR4"/>
    <mergeCell ref="CS4:CV4"/>
    <mergeCell ref="DY4:EB4"/>
    <mergeCell ref="EC4:EF4"/>
    <mergeCell ref="BQ4:BT4"/>
    <mergeCell ref="BU4:BX4"/>
    <mergeCell ref="BA4:BD4"/>
  </mergeCells>
  <phoneticPr fontId="37" type="noConversion"/>
  <conditionalFormatting sqref="EW5:EW265">
    <cfRule type="cellIs" dxfId="606" priority="8125" operator="greaterThan">
      <formula>0</formula>
    </cfRule>
  </conditionalFormatting>
  <conditionalFormatting sqref="J6:J265">
    <cfRule type="cellIs" dxfId="605" priority="1" operator="equal">
      <formula>"CRECHE"</formula>
    </cfRule>
    <cfRule type="cellIs" dxfId="604" priority="2" operator="equal">
      <formula>"ADAPTADO"</formula>
    </cfRule>
  </conditionalFormatting>
  <dataValidations disablePrompts="1" count="1">
    <dataValidation type="custom" allowBlank="1" showInputMessage="1" showErrorMessage="1" errorTitle="Atenção!" error="Veículo não é Adaptado" sqref="R6:R265 T6:T265 V6:V265 X6:X265 Z6:Z265 AB6:AB265 AD6:AD265 AF6:AF265 AH6:AH265 AJ6:AJ265 AL6:AL265 AN6:AN265 AP6:AP265 AR6:AR265 AT6:AT265 AV6:AV265 AX6:AX265 AZ6:AZ265 BB6:BB265 BD6:BD265 BF6:BF265 BH6:BH265 BJ6:BJ265 BL6:BL265 BN6:BN265 BP6:BP265 BR6:BR265 BT6:BT265 BV6:BV265 BX6:BX265 BZ6:BZ265 CB6:CB265 CD6:CD265 CF6:CF265 CH6:CH265 CJ6:CJ265 CL6:CL265 CN6:CN265 CP6:CP265 CR6:CR265 CT6:CT265 CV6:CV265 CX6:CX265 CZ6:CZ265 DB6:DB265 DD6:DD265 DF6:DF265 DH6:DH265 DJ6:DJ265 DL6:DL265 DN6:DN265 DP6:DP265 DR6:DR265 DT6:DT265 DV6:DV265 DX6:DX265 DZ6:DZ265 EB6:EB265 ED6:ED265 EF6:EF265 EH6:EH265 EJ6:EJ265" xr:uid="{00000000-0002-0000-0000-000000000000}">
      <formula1>$J6="ADAPTADO"</formula1>
    </dataValidation>
  </dataValidations>
  <printOptions horizontalCentered="1"/>
  <pageMargins left="0" right="0" top="0.35416666666666669" bottom="0.39374999999999999" header="0.51180555555555551" footer="0.51180555555555551"/>
  <pageSetup paperSize="9" firstPageNumber="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9" filterMode="1">
    <tabColor indexed="40"/>
  </sheetPr>
  <dimension ref="A1:B3867"/>
  <sheetViews>
    <sheetView workbookViewId="0"/>
  </sheetViews>
  <sheetFormatPr defaultColWidth="33" defaultRowHeight="12.75" x14ac:dyDescent="0.2"/>
  <cols>
    <col min="1" max="1" width="61.85546875" customWidth="1"/>
  </cols>
  <sheetData>
    <row r="1" spans="1:2" ht="15" x14ac:dyDescent="0.25">
      <c r="A1" s="516" t="s">
        <v>319</v>
      </c>
      <c r="B1" s="516" t="s">
        <v>320</v>
      </c>
    </row>
    <row r="2" spans="1:2" ht="15" hidden="1" x14ac:dyDescent="0.25">
      <c r="A2" s="517" t="s">
        <v>220</v>
      </c>
      <c r="B2" s="517" t="s">
        <v>321</v>
      </c>
    </row>
    <row r="3" spans="1:2" ht="15" hidden="1" x14ac:dyDescent="0.25">
      <c r="A3" s="517" t="s">
        <v>190</v>
      </c>
      <c r="B3" s="517" t="s">
        <v>322</v>
      </c>
    </row>
    <row r="4" spans="1:2" ht="15" hidden="1" x14ac:dyDescent="0.25">
      <c r="A4" s="517" t="s">
        <v>190</v>
      </c>
      <c r="B4" s="517" t="s">
        <v>322</v>
      </c>
    </row>
    <row r="5" spans="1:2" ht="15" hidden="1" x14ac:dyDescent="0.25">
      <c r="A5" s="517" t="s">
        <v>190</v>
      </c>
      <c r="B5" s="517" t="s">
        <v>322</v>
      </c>
    </row>
    <row r="6" spans="1:2" ht="15" hidden="1" x14ac:dyDescent="0.25">
      <c r="A6" s="517" t="s">
        <v>190</v>
      </c>
      <c r="B6" s="517" t="s">
        <v>322</v>
      </c>
    </row>
    <row r="7" spans="1:2" ht="15" hidden="1" x14ac:dyDescent="0.25">
      <c r="A7" s="517" t="s">
        <v>190</v>
      </c>
      <c r="B7" s="517" t="s">
        <v>322</v>
      </c>
    </row>
    <row r="8" spans="1:2" ht="15" hidden="1" x14ac:dyDescent="0.25">
      <c r="A8" s="517" t="s">
        <v>190</v>
      </c>
      <c r="B8" s="517" t="s">
        <v>322</v>
      </c>
    </row>
    <row r="9" spans="1:2" ht="15" hidden="1" x14ac:dyDescent="0.25">
      <c r="A9" s="517" t="s">
        <v>191</v>
      </c>
      <c r="B9" s="517" t="s">
        <v>323</v>
      </c>
    </row>
    <row r="10" spans="1:2" ht="15" hidden="1" x14ac:dyDescent="0.25">
      <c r="A10" s="517" t="s">
        <v>191</v>
      </c>
      <c r="B10" s="517" t="s">
        <v>323</v>
      </c>
    </row>
    <row r="11" spans="1:2" ht="15" hidden="1" x14ac:dyDescent="0.25">
      <c r="A11" s="517" t="s">
        <v>191</v>
      </c>
      <c r="B11" s="517" t="s">
        <v>323</v>
      </c>
    </row>
    <row r="12" spans="1:2" ht="15" hidden="1" x14ac:dyDescent="0.25">
      <c r="A12" s="517" t="s">
        <v>192</v>
      </c>
      <c r="B12" s="517" t="s">
        <v>324</v>
      </c>
    </row>
    <row r="13" spans="1:2" ht="15" hidden="1" x14ac:dyDescent="0.25">
      <c r="A13" s="517" t="s">
        <v>192</v>
      </c>
      <c r="B13" s="517" t="s">
        <v>324</v>
      </c>
    </row>
    <row r="14" spans="1:2" ht="15" hidden="1" x14ac:dyDescent="0.25">
      <c r="A14" s="517" t="s">
        <v>192</v>
      </c>
      <c r="B14" s="517" t="s">
        <v>324</v>
      </c>
    </row>
    <row r="15" spans="1:2" ht="15" hidden="1" x14ac:dyDescent="0.25">
      <c r="A15" s="517" t="s">
        <v>192</v>
      </c>
      <c r="B15" s="517" t="s">
        <v>324</v>
      </c>
    </row>
    <row r="16" spans="1:2" ht="15" hidden="1" x14ac:dyDescent="0.25">
      <c r="A16" s="517" t="s">
        <v>192</v>
      </c>
      <c r="B16" s="517" t="s">
        <v>324</v>
      </c>
    </row>
    <row r="17" spans="1:2" ht="15" hidden="1" x14ac:dyDescent="0.25">
      <c r="A17" s="517" t="s">
        <v>193</v>
      </c>
      <c r="B17" s="517" t="s">
        <v>325</v>
      </c>
    </row>
    <row r="18" spans="1:2" ht="15" hidden="1" x14ac:dyDescent="0.25">
      <c r="A18" s="517" t="s">
        <v>193</v>
      </c>
      <c r="B18" s="517" t="s">
        <v>325</v>
      </c>
    </row>
    <row r="19" spans="1:2" ht="15" hidden="1" x14ac:dyDescent="0.25">
      <c r="A19" s="517" t="s">
        <v>193</v>
      </c>
      <c r="B19" s="517" t="s">
        <v>325</v>
      </c>
    </row>
    <row r="20" spans="1:2" ht="15" hidden="1" x14ac:dyDescent="0.25">
      <c r="A20" s="517" t="s">
        <v>193</v>
      </c>
      <c r="B20" s="517" t="s">
        <v>325</v>
      </c>
    </row>
    <row r="21" spans="1:2" ht="15" hidden="1" x14ac:dyDescent="0.25">
      <c r="A21" s="517" t="s">
        <v>193</v>
      </c>
      <c r="B21" s="517" t="s">
        <v>325</v>
      </c>
    </row>
    <row r="22" spans="1:2" ht="15" hidden="1" x14ac:dyDescent="0.25">
      <c r="A22" s="517" t="s">
        <v>193</v>
      </c>
      <c r="B22" s="517" t="s">
        <v>325</v>
      </c>
    </row>
    <row r="23" spans="1:2" ht="15" hidden="1" x14ac:dyDescent="0.25">
      <c r="A23" s="517" t="s">
        <v>193</v>
      </c>
      <c r="B23" s="517" t="s">
        <v>325</v>
      </c>
    </row>
    <row r="24" spans="1:2" ht="15" hidden="1" x14ac:dyDescent="0.25">
      <c r="A24" s="517" t="s">
        <v>193</v>
      </c>
      <c r="B24" s="517" t="s">
        <v>325</v>
      </c>
    </row>
    <row r="25" spans="1:2" ht="15" hidden="1" x14ac:dyDescent="0.25">
      <c r="A25" s="517" t="s">
        <v>193</v>
      </c>
      <c r="B25" s="517" t="s">
        <v>325</v>
      </c>
    </row>
    <row r="26" spans="1:2" ht="15" hidden="1" x14ac:dyDescent="0.25">
      <c r="A26" s="517" t="s">
        <v>193</v>
      </c>
      <c r="B26" s="517" t="s">
        <v>325</v>
      </c>
    </row>
    <row r="27" spans="1:2" ht="15" hidden="1" x14ac:dyDescent="0.25">
      <c r="A27" s="517" t="s">
        <v>193</v>
      </c>
      <c r="B27" s="517" t="s">
        <v>325</v>
      </c>
    </row>
    <row r="28" spans="1:2" ht="15" hidden="1" x14ac:dyDescent="0.25">
      <c r="A28" s="517" t="s">
        <v>193</v>
      </c>
      <c r="B28" s="517" t="s">
        <v>325</v>
      </c>
    </row>
    <row r="29" spans="1:2" ht="15" hidden="1" x14ac:dyDescent="0.25">
      <c r="A29" s="517" t="s">
        <v>193</v>
      </c>
      <c r="B29" s="517" t="s">
        <v>325</v>
      </c>
    </row>
    <row r="30" spans="1:2" ht="15" hidden="1" x14ac:dyDescent="0.25">
      <c r="A30" s="517" t="s">
        <v>221</v>
      </c>
      <c r="B30" s="517" t="s">
        <v>326</v>
      </c>
    </row>
    <row r="31" spans="1:2" ht="15" hidden="1" x14ac:dyDescent="0.25">
      <c r="A31" s="517" t="s">
        <v>194</v>
      </c>
      <c r="B31" s="517" t="s">
        <v>327</v>
      </c>
    </row>
    <row r="32" spans="1:2" ht="15" hidden="1" x14ac:dyDescent="0.25">
      <c r="A32" s="517" t="s">
        <v>194</v>
      </c>
      <c r="B32" s="517" t="s">
        <v>327</v>
      </c>
    </row>
    <row r="33" spans="1:2" ht="15" hidden="1" x14ac:dyDescent="0.25">
      <c r="A33" s="517" t="s">
        <v>194</v>
      </c>
      <c r="B33" s="517" t="s">
        <v>327</v>
      </c>
    </row>
    <row r="34" spans="1:2" ht="15" hidden="1" x14ac:dyDescent="0.25">
      <c r="A34" s="517" t="s">
        <v>194</v>
      </c>
      <c r="B34" s="517" t="s">
        <v>327</v>
      </c>
    </row>
    <row r="35" spans="1:2" ht="15" hidden="1" x14ac:dyDescent="0.25">
      <c r="A35" s="517" t="s">
        <v>194</v>
      </c>
      <c r="B35" s="517" t="s">
        <v>327</v>
      </c>
    </row>
    <row r="36" spans="1:2" ht="15" hidden="1" x14ac:dyDescent="0.25">
      <c r="A36" s="517" t="s">
        <v>194</v>
      </c>
      <c r="B36" s="517" t="s">
        <v>327</v>
      </c>
    </row>
    <row r="37" spans="1:2" ht="15" hidden="1" x14ac:dyDescent="0.25">
      <c r="A37" s="517" t="s">
        <v>194</v>
      </c>
      <c r="B37" s="517" t="s">
        <v>327</v>
      </c>
    </row>
    <row r="38" spans="1:2" ht="15" hidden="1" x14ac:dyDescent="0.25">
      <c r="A38" s="517" t="s">
        <v>194</v>
      </c>
      <c r="B38" s="517" t="s">
        <v>327</v>
      </c>
    </row>
    <row r="39" spans="1:2" ht="15" hidden="1" x14ac:dyDescent="0.25">
      <c r="A39" s="517" t="s">
        <v>194</v>
      </c>
      <c r="B39" s="517" t="s">
        <v>327</v>
      </c>
    </row>
    <row r="40" spans="1:2" ht="15" hidden="1" x14ac:dyDescent="0.25">
      <c r="A40" s="517" t="s">
        <v>194</v>
      </c>
      <c r="B40" s="517" t="s">
        <v>327</v>
      </c>
    </row>
    <row r="41" spans="1:2" ht="15" hidden="1" x14ac:dyDescent="0.25">
      <c r="A41" s="517" t="s">
        <v>194</v>
      </c>
      <c r="B41" s="517" t="s">
        <v>327</v>
      </c>
    </row>
    <row r="42" spans="1:2" ht="15" hidden="1" x14ac:dyDescent="0.25">
      <c r="A42" s="517" t="s">
        <v>194</v>
      </c>
      <c r="B42" s="517" t="s">
        <v>327</v>
      </c>
    </row>
    <row r="43" spans="1:2" ht="15" hidden="1" x14ac:dyDescent="0.25">
      <c r="A43" s="517" t="s">
        <v>222</v>
      </c>
      <c r="B43" s="517" t="s">
        <v>328</v>
      </c>
    </row>
    <row r="44" spans="1:2" ht="15" hidden="1" x14ac:dyDescent="0.25">
      <c r="A44" s="517" t="s">
        <v>195</v>
      </c>
      <c r="B44" s="517" t="s">
        <v>329</v>
      </c>
    </row>
    <row r="45" spans="1:2" ht="15" hidden="1" x14ac:dyDescent="0.25">
      <c r="A45" s="517" t="s">
        <v>196</v>
      </c>
      <c r="B45" s="517" t="s">
        <v>330</v>
      </c>
    </row>
    <row r="46" spans="1:2" ht="15" hidden="1" x14ac:dyDescent="0.25">
      <c r="A46" s="517" t="s">
        <v>196</v>
      </c>
      <c r="B46" s="517" t="s">
        <v>330</v>
      </c>
    </row>
    <row r="47" spans="1:2" ht="15" hidden="1" x14ac:dyDescent="0.25">
      <c r="A47" s="517" t="s">
        <v>196</v>
      </c>
      <c r="B47" s="517" t="s">
        <v>330</v>
      </c>
    </row>
    <row r="48" spans="1:2" ht="15" hidden="1" x14ac:dyDescent="0.25">
      <c r="A48" s="517" t="s">
        <v>196</v>
      </c>
      <c r="B48" s="517" t="s">
        <v>330</v>
      </c>
    </row>
    <row r="49" spans="1:2" ht="15" hidden="1" x14ac:dyDescent="0.25">
      <c r="A49" s="517" t="s">
        <v>196</v>
      </c>
      <c r="B49" s="517" t="s">
        <v>330</v>
      </c>
    </row>
    <row r="50" spans="1:2" ht="15" hidden="1" x14ac:dyDescent="0.25">
      <c r="A50" s="517" t="s">
        <v>196</v>
      </c>
      <c r="B50" s="517" t="s">
        <v>330</v>
      </c>
    </row>
    <row r="51" spans="1:2" ht="15" hidden="1" x14ac:dyDescent="0.25">
      <c r="A51" s="517" t="s">
        <v>196</v>
      </c>
      <c r="B51" s="517" t="s">
        <v>330</v>
      </c>
    </row>
    <row r="52" spans="1:2" ht="15" hidden="1" x14ac:dyDescent="0.25">
      <c r="A52" s="517" t="s">
        <v>196</v>
      </c>
      <c r="B52" s="517" t="s">
        <v>330</v>
      </c>
    </row>
    <row r="53" spans="1:2" ht="15" hidden="1" x14ac:dyDescent="0.25">
      <c r="A53" s="517" t="s">
        <v>196</v>
      </c>
      <c r="B53" s="517" t="s">
        <v>330</v>
      </c>
    </row>
    <row r="54" spans="1:2" ht="15" hidden="1" x14ac:dyDescent="0.25">
      <c r="A54" s="517" t="s">
        <v>196</v>
      </c>
      <c r="B54" s="517" t="s">
        <v>330</v>
      </c>
    </row>
    <row r="55" spans="1:2" ht="15" hidden="1" x14ac:dyDescent="0.25">
      <c r="A55" s="517" t="s">
        <v>196</v>
      </c>
      <c r="B55" s="517" t="s">
        <v>330</v>
      </c>
    </row>
    <row r="56" spans="1:2" ht="15" hidden="1" x14ac:dyDescent="0.25">
      <c r="A56" s="517" t="s">
        <v>196</v>
      </c>
      <c r="B56" s="517" t="s">
        <v>330</v>
      </c>
    </row>
    <row r="57" spans="1:2" ht="15" hidden="1" x14ac:dyDescent="0.25">
      <c r="A57" s="517" t="s">
        <v>197</v>
      </c>
      <c r="B57" s="517" t="s">
        <v>331</v>
      </c>
    </row>
    <row r="58" spans="1:2" ht="15" hidden="1" x14ac:dyDescent="0.25">
      <c r="A58" s="517" t="s">
        <v>197</v>
      </c>
      <c r="B58" s="517" t="s">
        <v>331</v>
      </c>
    </row>
    <row r="59" spans="1:2" ht="15" hidden="1" x14ac:dyDescent="0.25">
      <c r="A59" s="517" t="s">
        <v>197</v>
      </c>
      <c r="B59" s="517" t="s">
        <v>331</v>
      </c>
    </row>
    <row r="60" spans="1:2" ht="15" hidden="1" x14ac:dyDescent="0.25">
      <c r="A60" s="517" t="s">
        <v>197</v>
      </c>
      <c r="B60" s="517" t="s">
        <v>331</v>
      </c>
    </row>
    <row r="61" spans="1:2" ht="15" hidden="1" x14ac:dyDescent="0.25">
      <c r="A61" s="517" t="s">
        <v>197</v>
      </c>
      <c r="B61" s="517" t="s">
        <v>331</v>
      </c>
    </row>
    <row r="62" spans="1:2" ht="15" hidden="1" x14ac:dyDescent="0.25">
      <c r="A62" s="517" t="s">
        <v>197</v>
      </c>
      <c r="B62" s="517" t="s">
        <v>331</v>
      </c>
    </row>
    <row r="63" spans="1:2" ht="15" hidden="1" x14ac:dyDescent="0.25">
      <c r="A63" s="517" t="s">
        <v>197</v>
      </c>
      <c r="B63" s="517" t="s">
        <v>331</v>
      </c>
    </row>
    <row r="64" spans="1:2" ht="15" hidden="1" x14ac:dyDescent="0.25">
      <c r="A64" s="517" t="s">
        <v>197</v>
      </c>
      <c r="B64" s="517" t="s">
        <v>331</v>
      </c>
    </row>
    <row r="65" spans="1:2" ht="15" hidden="1" x14ac:dyDescent="0.25">
      <c r="A65" s="517" t="s">
        <v>197</v>
      </c>
      <c r="B65" s="517" t="s">
        <v>331</v>
      </c>
    </row>
    <row r="66" spans="1:2" ht="15" hidden="1" x14ac:dyDescent="0.25">
      <c r="A66" s="517" t="s">
        <v>197</v>
      </c>
      <c r="B66" s="517" t="s">
        <v>331</v>
      </c>
    </row>
    <row r="67" spans="1:2" ht="15" hidden="1" x14ac:dyDescent="0.25">
      <c r="A67" s="517" t="s">
        <v>197</v>
      </c>
      <c r="B67" s="517" t="s">
        <v>331</v>
      </c>
    </row>
    <row r="68" spans="1:2" ht="15" hidden="1" x14ac:dyDescent="0.25">
      <c r="A68" s="517" t="s">
        <v>197</v>
      </c>
      <c r="B68" s="517" t="s">
        <v>331</v>
      </c>
    </row>
    <row r="69" spans="1:2" ht="15" hidden="1" x14ac:dyDescent="0.25">
      <c r="A69" s="517" t="s">
        <v>197</v>
      </c>
      <c r="B69" s="517" t="s">
        <v>331</v>
      </c>
    </row>
    <row r="70" spans="1:2" ht="15" hidden="1" x14ac:dyDescent="0.25">
      <c r="A70" s="517" t="s">
        <v>223</v>
      </c>
      <c r="B70" s="517" t="s">
        <v>332</v>
      </c>
    </row>
    <row r="71" spans="1:2" ht="15" hidden="1" x14ac:dyDescent="0.25">
      <c r="A71" s="517" t="s">
        <v>198</v>
      </c>
      <c r="B71" s="517" t="s">
        <v>333</v>
      </c>
    </row>
    <row r="72" spans="1:2" ht="15" hidden="1" x14ac:dyDescent="0.25">
      <c r="A72" s="517" t="s">
        <v>198</v>
      </c>
      <c r="B72" s="517" t="s">
        <v>333</v>
      </c>
    </row>
    <row r="73" spans="1:2" ht="15" hidden="1" x14ac:dyDescent="0.25">
      <c r="A73" s="517" t="s">
        <v>198</v>
      </c>
      <c r="B73" s="517" t="s">
        <v>333</v>
      </c>
    </row>
    <row r="74" spans="1:2" ht="15" hidden="1" x14ac:dyDescent="0.25">
      <c r="A74" s="517" t="s">
        <v>199</v>
      </c>
      <c r="B74" s="517" t="s">
        <v>334</v>
      </c>
    </row>
    <row r="75" spans="1:2" ht="15" hidden="1" x14ac:dyDescent="0.25">
      <c r="A75" s="517" t="s">
        <v>199</v>
      </c>
      <c r="B75" s="517" t="s">
        <v>334</v>
      </c>
    </row>
    <row r="76" spans="1:2" ht="15" hidden="1" x14ac:dyDescent="0.25">
      <c r="A76" s="517" t="s">
        <v>199</v>
      </c>
      <c r="B76" s="517" t="s">
        <v>334</v>
      </c>
    </row>
    <row r="77" spans="1:2" ht="15" hidden="1" x14ac:dyDescent="0.25">
      <c r="A77" s="517" t="s">
        <v>199</v>
      </c>
      <c r="B77" s="517" t="s">
        <v>334</v>
      </c>
    </row>
    <row r="78" spans="1:2" ht="15" hidden="1" x14ac:dyDescent="0.25">
      <c r="A78" s="517" t="s">
        <v>200</v>
      </c>
      <c r="B78" s="517" t="s">
        <v>335</v>
      </c>
    </row>
    <row r="79" spans="1:2" ht="15" hidden="1" x14ac:dyDescent="0.25">
      <c r="A79" s="517" t="s">
        <v>298</v>
      </c>
      <c r="B79" s="517" t="s">
        <v>298</v>
      </c>
    </row>
    <row r="80" spans="1:2" ht="15" hidden="1" x14ac:dyDescent="0.25">
      <c r="A80" s="517" t="s">
        <v>336</v>
      </c>
      <c r="B80" s="517" t="s">
        <v>336</v>
      </c>
    </row>
    <row r="81" spans="1:2" ht="15" hidden="1" x14ac:dyDescent="0.25">
      <c r="A81" s="517" t="s">
        <v>336</v>
      </c>
      <c r="B81" s="517" t="s">
        <v>336</v>
      </c>
    </row>
    <row r="82" spans="1:2" ht="15" hidden="1" x14ac:dyDescent="0.25">
      <c r="A82" s="517" t="s">
        <v>337</v>
      </c>
      <c r="B82" s="517" t="s">
        <v>337</v>
      </c>
    </row>
    <row r="83" spans="1:2" ht="15" hidden="1" x14ac:dyDescent="0.25">
      <c r="A83" s="517" t="s">
        <v>338</v>
      </c>
      <c r="B83" s="517" t="s">
        <v>338</v>
      </c>
    </row>
    <row r="84" spans="1:2" ht="15" hidden="1" x14ac:dyDescent="0.25">
      <c r="A84" s="517" t="s">
        <v>300</v>
      </c>
      <c r="B84" s="517" t="s">
        <v>300</v>
      </c>
    </row>
    <row r="85" spans="1:2" ht="15" hidden="1" x14ac:dyDescent="0.25">
      <c r="A85" s="517" t="s">
        <v>339</v>
      </c>
      <c r="B85" s="517" t="s">
        <v>339</v>
      </c>
    </row>
    <row r="86" spans="1:2" ht="15" hidden="1" x14ac:dyDescent="0.25">
      <c r="A86" s="517" t="s">
        <v>340</v>
      </c>
      <c r="B86" s="517" t="s">
        <v>340</v>
      </c>
    </row>
    <row r="87" spans="1:2" ht="15" hidden="1" x14ac:dyDescent="0.25">
      <c r="A87" s="517" t="s">
        <v>340</v>
      </c>
      <c r="B87" s="517" t="s">
        <v>340</v>
      </c>
    </row>
    <row r="88" spans="1:2" ht="15" hidden="1" x14ac:dyDescent="0.25">
      <c r="A88" s="517" t="s">
        <v>341</v>
      </c>
      <c r="B88" s="517" t="s">
        <v>341</v>
      </c>
    </row>
    <row r="89" spans="1:2" ht="15" hidden="1" x14ac:dyDescent="0.25">
      <c r="A89" s="517" t="s">
        <v>301</v>
      </c>
      <c r="B89" s="517" t="s">
        <v>301</v>
      </c>
    </row>
    <row r="90" spans="1:2" ht="15" hidden="1" x14ac:dyDescent="0.25">
      <c r="A90" s="517" t="s">
        <v>342</v>
      </c>
      <c r="B90" s="517" t="s">
        <v>342</v>
      </c>
    </row>
    <row r="91" spans="1:2" ht="15" hidden="1" x14ac:dyDescent="0.25">
      <c r="A91" s="517" t="s">
        <v>343</v>
      </c>
      <c r="B91" s="517" t="s">
        <v>343</v>
      </c>
    </row>
    <row r="92" spans="1:2" ht="15" hidden="1" x14ac:dyDescent="0.25">
      <c r="A92" s="517" t="s">
        <v>344</v>
      </c>
      <c r="B92" s="517" t="s">
        <v>344</v>
      </c>
    </row>
    <row r="93" spans="1:2" ht="15" hidden="1" x14ac:dyDescent="0.25">
      <c r="A93" s="517" t="s">
        <v>305</v>
      </c>
      <c r="B93" s="517" t="s">
        <v>305</v>
      </c>
    </row>
    <row r="94" spans="1:2" ht="15" hidden="1" x14ac:dyDescent="0.25">
      <c r="A94" s="517" t="s">
        <v>345</v>
      </c>
      <c r="B94" s="517" t="s">
        <v>345</v>
      </c>
    </row>
    <row r="95" spans="1:2" ht="15" hidden="1" x14ac:dyDescent="0.25">
      <c r="A95" s="517" t="s">
        <v>346</v>
      </c>
      <c r="B95" s="517" t="s">
        <v>346</v>
      </c>
    </row>
    <row r="96" spans="1:2" ht="15" hidden="1" x14ac:dyDescent="0.25">
      <c r="A96" s="517" t="s">
        <v>347</v>
      </c>
      <c r="B96" s="517" t="s">
        <v>347</v>
      </c>
    </row>
    <row r="97" spans="1:2" ht="15" hidden="1" x14ac:dyDescent="0.25">
      <c r="A97" s="517" t="s">
        <v>347</v>
      </c>
      <c r="B97" s="517" t="s">
        <v>347</v>
      </c>
    </row>
    <row r="98" spans="1:2" ht="15" hidden="1" x14ac:dyDescent="0.25">
      <c r="A98" s="517" t="s">
        <v>348</v>
      </c>
      <c r="B98" s="517" t="s">
        <v>348</v>
      </c>
    </row>
    <row r="99" spans="1:2" ht="15" hidden="1" x14ac:dyDescent="0.25">
      <c r="A99" s="517" t="s">
        <v>303</v>
      </c>
      <c r="B99" s="517" t="s">
        <v>303</v>
      </c>
    </row>
    <row r="100" spans="1:2" ht="15" hidden="1" x14ac:dyDescent="0.25">
      <c r="A100" s="517" t="s">
        <v>303</v>
      </c>
      <c r="B100" s="517" t="s">
        <v>303</v>
      </c>
    </row>
    <row r="101" spans="1:2" ht="15" hidden="1" x14ac:dyDescent="0.25">
      <c r="A101" s="517" t="s">
        <v>302</v>
      </c>
      <c r="B101" s="517" t="s">
        <v>302</v>
      </c>
    </row>
    <row r="102" spans="1:2" ht="15" hidden="1" x14ac:dyDescent="0.25">
      <c r="A102" s="517" t="s">
        <v>349</v>
      </c>
      <c r="B102" s="517" t="s">
        <v>349</v>
      </c>
    </row>
    <row r="103" spans="1:2" ht="15" hidden="1" x14ac:dyDescent="0.25">
      <c r="A103" s="517" t="s">
        <v>349</v>
      </c>
      <c r="B103" s="517" t="s">
        <v>349</v>
      </c>
    </row>
    <row r="104" spans="1:2" ht="15" hidden="1" x14ac:dyDescent="0.25">
      <c r="A104" s="517" t="s">
        <v>349</v>
      </c>
      <c r="B104" s="517" t="s">
        <v>349</v>
      </c>
    </row>
    <row r="105" spans="1:2" ht="15" hidden="1" x14ac:dyDescent="0.25">
      <c r="A105" s="517" t="s">
        <v>350</v>
      </c>
      <c r="B105" s="517" t="s">
        <v>350</v>
      </c>
    </row>
    <row r="106" spans="1:2" ht="15" hidden="1" x14ac:dyDescent="0.25">
      <c r="A106" s="517" t="s">
        <v>350</v>
      </c>
      <c r="B106" s="517" t="s">
        <v>350</v>
      </c>
    </row>
    <row r="107" spans="1:2" ht="15" hidden="1" x14ac:dyDescent="0.25">
      <c r="A107" s="517" t="s">
        <v>351</v>
      </c>
      <c r="B107" s="517" t="s">
        <v>351</v>
      </c>
    </row>
    <row r="108" spans="1:2" ht="15" hidden="1" x14ac:dyDescent="0.25">
      <c r="A108" s="517" t="s">
        <v>352</v>
      </c>
      <c r="B108" s="517" t="s">
        <v>352</v>
      </c>
    </row>
    <row r="109" spans="1:2" ht="15" hidden="1" x14ac:dyDescent="0.25">
      <c r="A109" s="517" t="s">
        <v>353</v>
      </c>
      <c r="B109" s="517" t="s">
        <v>353</v>
      </c>
    </row>
    <row r="110" spans="1:2" ht="15" hidden="1" x14ac:dyDescent="0.25">
      <c r="A110" s="517" t="s">
        <v>354</v>
      </c>
      <c r="B110" s="517" t="s">
        <v>354</v>
      </c>
    </row>
    <row r="111" spans="1:2" ht="15" hidden="1" x14ac:dyDescent="0.25">
      <c r="A111" s="517" t="s">
        <v>355</v>
      </c>
      <c r="B111" s="517" t="s">
        <v>355</v>
      </c>
    </row>
    <row r="112" spans="1:2" ht="15" hidden="1" x14ac:dyDescent="0.25">
      <c r="A112" s="517" t="s">
        <v>355</v>
      </c>
      <c r="B112" s="517" t="s">
        <v>355</v>
      </c>
    </row>
    <row r="113" spans="1:2" ht="15" hidden="1" x14ac:dyDescent="0.25">
      <c r="A113" s="517" t="s">
        <v>304</v>
      </c>
      <c r="B113" s="517" t="s">
        <v>304</v>
      </c>
    </row>
    <row r="114" spans="1:2" ht="15" hidden="1" x14ac:dyDescent="0.25">
      <c r="A114" s="517" t="s">
        <v>356</v>
      </c>
      <c r="B114" s="517" t="s">
        <v>356</v>
      </c>
    </row>
    <row r="115" spans="1:2" ht="15" hidden="1" x14ac:dyDescent="0.25">
      <c r="A115" s="517" t="s">
        <v>357</v>
      </c>
      <c r="B115" s="517" t="s">
        <v>357</v>
      </c>
    </row>
    <row r="116" spans="1:2" ht="15" hidden="1" x14ac:dyDescent="0.25">
      <c r="A116" s="517" t="s">
        <v>358</v>
      </c>
      <c r="B116" s="517" t="s">
        <v>358</v>
      </c>
    </row>
    <row r="117" spans="1:2" ht="15" hidden="1" x14ac:dyDescent="0.25">
      <c r="A117" s="517" t="s">
        <v>359</v>
      </c>
      <c r="B117" s="517" t="s">
        <v>359</v>
      </c>
    </row>
    <row r="118" spans="1:2" ht="15" hidden="1" x14ac:dyDescent="0.25">
      <c r="A118" s="517" t="s">
        <v>359</v>
      </c>
      <c r="B118" s="517" t="s">
        <v>359</v>
      </c>
    </row>
    <row r="119" spans="1:2" ht="15" hidden="1" x14ac:dyDescent="0.25">
      <c r="A119" s="517" t="s">
        <v>360</v>
      </c>
      <c r="B119" s="517" t="s">
        <v>360</v>
      </c>
    </row>
    <row r="120" spans="1:2" ht="15" hidden="1" x14ac:dyDescent="0.25">
      <c r="A120" s="517" t="s">
        <v>361</v>
      </c>
      <c r="B120" s="517" t="s">
        <v>361</v>
      </c>
    </row>
    <row r="121" spans="1:2" ht="15" hidden="1" x14ac:dyDescent="0.25">
      <c r="A121" s="517" t="s">
        <v>214</v>
      </c>
      <c r="B121" s="517" t="s">
        <v>362</v>
      </c>
    </row>
    <row r="122" spans="1:2" ht="15" hidden="1" x14ac:dyDescent="0.25">
      <c r="A122" s="517" t="s">
        <v>214</v>
      </c>
      <c r="B122" s="517" t="s">
        <v>362</v>
      </c>
    </row>
    <row r="123" spans="1:2" ht="15" hidden="1" x14ac:dyDescent="0.25">
      <c r="A123" s="517" t="s">
        <v>215</v>
      </c>
      <c r="B123" s="517" t="s">
        <v>363</v>
      </c>
    </row>
    <row r="124" spans="1:2" ht="15" hidden="1" x14ac:dyDescent="0.25">
      <c r="A124" s="517" t="s">
        <v>216</v>
      </c>
      <c r="B124" s="517" t="s">
        <v>364</v>
      </c>
    </row>
    <row r="125" spans="1:2" ht="15" hidden="1" x14ac:dyDescent="0.25">
      <c r="A125" s="517" t="s">
        <v>216</v>
      </c>
      <c r="B125" s="517" t="s">
        <v>364</v>
      </c>
    </row>
    <row r="126" spans="1:2" ht="15" hidden="1" x14ac:dyDescent="0.25">
      <c r="A126" s="517" t="s">
        <v>216</v>
      </c>
      <c r="B126" s="517" t="s">
        <v>364</v>
      </c>
    </row>
    <row r="127" spans="1:2" ht="15" hidden="1" x14ac:dyDescent="0.25">
      <c r="A127" s="517" t="s">
        <v>216</v>
      </c>
      <c r="B127" s="517" t="s">
        <v>364</v>
      </c>
    </row>
    <row r="128" spans="1:2" ht="15" hidden="1" x14ac:dyDescent="0.25">
      <c r="A128" s="517" t="s">
        <v>217</v>
      </c>
      <c r="B128" s="517" t="s">
        <v>365</v>
      </c>
    </row>
    <row r="129" spans="1:2" ht="15" hidden="1" x14ac:dyDescent="0.25">
      <c r="A129" s="517" t="s">
        <v>218</v>
      </c>
      <c r="B129" s="517" t="s">
        <v>366</v>
      </c>
    </row>
    <row r="130" spans="1:2" ht="15" hidden="1" x14ac:dyDescent="0.25">
      <c r="A130" s="517" t="s">
        <v>219</v>
      </c>
      <c r="B130" s="517" t="s">
        <v>367</v>
      </c>
    </row>
    <row r="131" spans="1:2" ht="15" hidden="1" x14ac:dyDescent="0.25">
      <c r="A131" s="517" t="s">
        <v>224</v>
      </c>
      <c r="B131" s="517" t="s">
        <v>368</v>
      </c>
    </row>
    <row r="132" spans="1:2" ht="15" hidden="1" x14ac:dyDescent="0.25">
      <c r="A132" s="517" t="s">
        <v>224</v>
      </c>
      <c r="B132" s="517" t="s">
        <v>368</v>
      </c>
    </row>
    <row r="133" spans="1:2" ht="15" hidden="1" x14ac:dyDescent="0.25">
      <c r="A133" s="517" t="s">
        <v>225</v>
      </c>
      <c r="B133" s="517" t="s">
        <v>369</v>
      </c>
    </row>
    <row r="134" spans="1:2" ht="15" hidden="1" x14ac:dyDescent="0.25">
      <c r="A134" s="517" t="s">
        <v>201</v>
      </c>
      <c r="B134" s="517" t="s">
        <v>370</v>
      </c>
    </row>
    <row r="135" spans="1:2" ht="15" hidden="1" x14ac:dyDescent="0.25">
      <c r="A135" s="517" t="s">
        <v>201</v>
      </c>
      <c r="B135" s="517" t="s">
        <v>370</v>
      </c>
    </row>
    <row r="136" spans="1:2" ht="15" hidden="1" x14ac:dyDescent="0.25">
      <c r="A136" s="517" t="s">
        <v>201</v>
      </c>
      <c r="B136" s="517" t="s">
        <v>370</v>
      </c>
    </row>
    <row r="137" spans="1:2" ht="15" hidden="1" x14ac:dyDescent="0.25">
      <c r="A137" s="517" t="s">
        <v>226</v>
      </c>
      <c r="B137" s="517" t="s">
        <v>371</v>
      </c>
    </row>
    <row r="138" spans="1:2" ht="15" hidden="1" x14ac:dyDescent="0.25">
      <c r="A138" s="517" t="s">
        <v>227</v>
      </c>
      <c r="B138" s="517" t="s">
        <v>372</v>
      </c>
    </row>
    <row r="139" spans="1:2" ht="15" hidden="1" x14ac:dyDescent="0.25">
      <c r="A139" s="517" t="s">
        <v>227</v>
      </c>
      <c r="B139" s="517" t="s">
        <v>372</v>
      </c>
    </row>
    <row r="140" spans="1:2" ht="15" hidden="1" x14ac:dyDescent="0.25">
      <c r="A140" s="517" t="s">
        <v>228</v>
      </c>
      <c r="B140" s="517" t="s">
        <v>373</v>
      </c>
    </row>
    <row r="141" spans="1:2" ht="15" hidden="1" x14ac:dyDescent="0.25">
      <c r="A141" s="517" t="s">
        <v>228</v>
      </c>
      <c r="B141" s="517" t="s">
        <v>373</v>
      </c>
    </row>
    <row r="142" spans="1:2" ht="15" hidden="1" x14ac:dyDescent="0.25">
      <c r="A142" s="517" t="s">
        <v>229</v>
      </c>
      <c r="B142" s="517" t="s">
        <v>374</v>
      </c>
    </row>
    <row r="143" spans="1:2" ht="15" hidden="1" x14ac:dyDescent="0.25">
      <c r="A143" s="517" t="s">
        <v>230</v>
      </c>
      <c r="B143" s="517" t="s">
        <v>375</v>
      </c>
    </row>
    <row r="144" spans="1:2" ht="15" hidden="1" x14ac:dyDescent="0.25">
      <c r="A144" s="517" t="s">
        <v>230</v>
      </c>
      <c r="B144" s="517" t="s">
        <v>375</v>
      </c>
    </row>
    <row r="145" spans="1:2" ht="15" hidden="1" x14ac:dyDescent="0.25">
      <c r="A145" s="517" t="s">
        <v>230</v>
      </c>
      <c r="B145" s="517" t="s">
        <v>375</v>
      </c>
    </row>
    <row r="146" spans="1:2" ht="15" hidden="1" x14ac:dyDescent="0.25">
      <c r="A146" s="517" t="s">
        <v>231</v>
      </c>
      <c r="B146" s="517" t="s">
        <v>376</v>
      </c>
    </row>
    <row r="147" spans="1:2" ht="15" hidden="1" x14ac:dyDescent="0.25">
      <c r="A147" s="517" t="s">
        <v>232</v>
      </c>
      <c r="B147" s="517" t="s">
        <v>301</v>
      </c>
    </row>
    <row r="148" spans="1:2" ht="15" hidden="1" x14ac:dyDescent="0.25">
      <c r="A148" s="517" t="s">
        <v>233</v>
      </c>
      <c r="B148" s="517" t="s">
        <v>377</v>
      </c>
    </row>
    <row r="149" spans="1:2" ht="15" hidden="1" x14ac:dyDescent="0.25">
      <c r="A149" s="517" t="s">
        <v>234</v>
      </c>
      <c r="B149" s="517" t="s">
        <v>378</v>
      </c>
    </row>
    <row r="150" spans="1:2" ht="15" hidden="1" x14ac:dyDescent="0.25">
      <c r="A150" s="517" t="s">
        <v>235</v>
      </c>
      <c r="B150" s="517" t="s">
        <v>379</v>
      </c>
    </row>
    <row r="151" spans="1:2" ht="15" hidden="1" x14ac:dyDescent="0.25">
      <c r="A151" s="517" t="s">
        <v>235</v>
      </c>
      <c r="B151" s="517" t="s">
        <v>379</v>
      </c>
    </row>
    <row r="152" spans="1:2" ht="15" hidden="1" x14ac:dyDescent="0.25">
      <c r="A152" s="517" t="s">
        <v>202</v>
      </c>
      <c r="B152" s="517" t="s">
        <v>380</v>
      </c>
    </row>
    <row r="153" spans="1:2" ht="15" hidden="1" x14ac:dyDescent="0.25">
      <c r="A153" s="517" t="s">
        <v>236</v>
      </c>
      <c r="B153" s="517" t="s">
        <v>381</v>
      </c>
    </row>
    <row r="154" spans="1:2" ht="15" hidden="1" x14ac:dyDescent="0.25">
      <c r="A154" s="517" t="s">
        <v>236</v>
      </c>
      <c r="B154" s="517" t="s">
        <v>381</v>
      </c>
    </row>
    <row r="155" spans="1:2" ht="15" hidden="1" x14ac:dyDescent="0.25">
      <c r="A155" s="517" t="s">
        <v>237</v>
      </c>
      <c r="B155" s="517" t="s">
        <v>382</v>
      </c>
    </row>
    <row r="156" spans="1:2" ht="15" hidden="1" x14ac:dyDescent="0.25">
      <c r="A156" s="517" t="s">
        <v>237</v>
      </c>
      <c r="B156" s="517" t="s">
        <v>382</v>
      </c>
    </row>
    <row r="157" spans="1:2" ht="15" hidden="1" x14ac:dyDescent="0.25">
      <c r="A157" s="517" t="s">
        <v>383</v>
      </c>
      <c r="B157" s="517" t="s">
        <v>384</v>
      </c>
    </row>
    <row r="158" spans="1:2" ht="15" hidden="1" x14ac:dyDescent="0.25">
      <c r="A158" s="517" t="s">
        <v>238</v>
      </c>
      <c r="B158" s="517" t="s">
        <v>385</v>
      </c>
    </row>
    <row r="159" spans="1:2" ht="15" hidden="1" x14ac:dyDescent="0.25">
      <c r="A159" s="517" t="s">
        <v>238</v>
      </c>
      <c r="B159" s="517" t="s">
        <v>385</v>
      </c>
    </row>
    <row r="160" spans="1:2" ht="15" hidden="1" x14ac:dyDescent="0.25">
      <c r="A160" s="517" t="s">
        <v>239</v>
      </c>
      <c r="B160" s="517" t="s">
        <v>386</v>
      </c>
    </row>
    <row r="161" spans="1:2" ht="15" hidden="1" x14ac:dyDescent="0.25">
      <c r="A161" s="517" t="s">
        <v>239</v>
      </c>
      <c r="B161" s="517" t="s">
        <v>386</v>
      </c>
    </row>
    <row r="162" spans="1:2" ht="15" hidden="1" x14ac:dyDescent="0.25">
      <c r="A162" s="517" t="s">
        <v>240</v>
      </c>
      <c r="B162" s="517" t="s">
        <v>387</v>
      </c>
    </row>
    <row r="163" spans="1:2" ht="15" hidden="1" x14ac:dyDescent="0.25">
      <c r="A163" s="517" t="s">
        <v>240</v>
      </c>
      <c r="B163" s="517" t="s">
        <v>387</v>
      </c>
    </row>
    <row r="164" spans="1:2" ht="15" hidden="1" x14ac:dyDescent="0.25">
      <c r="A164" s="517" t="s">
        <v>240</v>
      </c>
      <c r="B164" s="517" t="s">
        <v>387</v>
      </c>
    </row>
    <row r="165" spans="1:2" ht="15" hidden="1" x14ac:dyDescent="0.25">
      <c r="A165" s="517" t="s">
        <v>240</v>
      </c>
      <c r="B165" s="517" t="s">
        <v>387</v>
      </c>
    </row>
    <row r="166" spans="1:2" ht="15" hidden="1" x14ac:dyDescent="0.25">
      <c r="A166" s="517" t="s">
        <v>241</v>
      </c>
      <c r="B166" s="517" t="s">
        <v>388</v>
      </c>
    </row>
    <row r="167" spans="1:2" ht="15" hidden="1" x14ac:dyDescent="0.25">
      <c r="A167" s="517" t="s">
        <v>203</v>
      </c>
      <c r="B167" s="517" t="s">
        <v>389</v>
      </c>
    </row>
    <row r="168" spans="1:2" ht="15" hidden="1" x14ac:dyDescent="0.25">
      <c r="A168" s="517" t="s">
        <v>242</v>
      </c>
      <c r="B168" s="517" t="s">
        <v>390</v>
      </c>
    </row>
    <row r="169" spans="1:2" ht="15" hidden="1" x14ac:dyDescent="0.25">
      <c r="A169" s="517" t="s">
        <v>242</v>
      </c>
      <c r="B169" s="517" t="s">
        <v>390</v>
      </c>
    </row>
    <row r="170" spans="1:2" ht="15" hidden="1" x14ac:dyDescent="0.25">
      <c r="A170" s="517" t="s">
        <v>242</v>
      </c>
      <c r="B170" s="517" t="s">
        <v>390</v>
      </c>
    </row>
    <row r="171" spans="1:2" ht="15" hidden="1" x14ac:dyDescent="0.25">
      <c r="A171" s="517" t="s">
        <v>242</v>
      </c>
      <c r="B171" s="517" t="s">
        <v>390</v>
      </c>
    </row>
    <row r="172" spans="1:2" ht="15" hidden="1" x14ac:dyDescent="0.25">
      <c r="A172" s="517" t="s">
        <v>243</v>
      </c>
      <c r="B172" s="517" t="s">
        <v>391</v>
      </c>
    </row>
    <row r="173" spans="1:2" ht="15" hidden="1" x14ac:dyDescent="0.25">
      <c r="A173" s="517" t="s">
        <v>244</v>
      </c>
      <c r="B173" s="517" t="s">
        <v>392</v>
      </c>
    </row>
    <row r="174" spans="1:2" ht="15" hidden="1" x14ac:dyDescent="0.25">
      <c r="A174" s="517" t="s">
        <v>245</v>
      </c>
      <c r="B174" s="517" t="s">
        <v>393</v>
      </c>
    </row>
    <row r="175" spans="1:2" ht="15" hidden="1" x14ac:dyDescent="0.25">
      <c r="A175" s="517" t="s">
        <v>394</v>
      </c>
      <c r="B175" s="517" t="s">
        <v>395</v>
      </c>
    </row>
    <row r="176" spans="1:2" ht="15" hidden="1" x14ac:dyDescent="0.25">
      <c r="A176" s="517" t="s">
        <v>246</v>
      </c>
      <c r="B176" s="517" t="s">
        <v>396</v>
      </c>
    </row>
    <row r="177" spans="1:2" ht="15" hidden="1" x14ac:dyDescent="0.25">
      <c r="A177" s="517" t="s">
        <v>247</v>
      </c>
      <c r="B177" s="517" t="s">
        <v>397</v>
      </c>
    </row>
    <row r="178" spans="1:2" ht="15" hidden="1" x14ac:dyDescent="0.25">
      <c r="A178" s="517" t="s">
        <v>247</v>
      </c>
      <c r="B178" s="517" t="s">
        <v>397</v>
      </c>
    </row>
    <row r="179" spans="1:2" ht="15" hidden="1" x14ac:dyDescent="0.25">
      <c r="A179" s="517" t="s">
        <v>248</v>
      </c>
      <c r="B179" s="517" t="s">
        <v>398</v>
      </c>
    </row>
    <row r="180" spans="1:2" ht="15" hidden="1" x14ac:dyDescent="0.25">
      <c r="A180" s="517" t="s">
        <v>249</v>
      </c>
      <c r="B180" s="517" t="s">
        <v>399</v>
      </c>
    </row>
    <row r="181" spans="1:2" ht="15" hidden="1" x14ac:dyDescent="0.25">
      <c r="A181" s="517" t="s">
        <v>204</v>
      </c>
      <c r="B181" s="517" t="s">
        <v>400</v>
      </c>
    </row>
    <row r="182" spans="1:2" ht="15" hidden="1" x14ac:dyDescent="0.25">
      <c r="A182" s="517" t="s">
        <v>250</v>
      </c>
      <c r="B182" s="517" t="s">
        <v>401</v>
      </c>
    </row>
    <row r="183" spans="1:2" ht="15" hidden="1" x14ac:dyDescent="0.25">
      <c r="A183" s="517" t="s">
        <v>251</v>
      </c>
      <c r="B183" s="517" t="s">
        <v>402</v>
      </c>
    </row>
    <row r="184" spans="1:2" ht="15" hidden="1" x14ac:dyDescent="0.25">
      <c r="A184" s="517" t="s">
        <v>252</v>
      </c>
      <c r="B184" s="517" t="s">
        <v>403</v>
      </c>
    </row>
    <row r="185" spans="1:2" ht="15" hidden="1" x14ac:dyDescent="0.25">
      <c r="A185" s="517" t="s">
        <v>205</v>
      </c>
      <c r="B185" s="517" t="s">
        <v>404</v>
      </c>
    </row>
    <row r="186" spans="1:2" ht="15" hidden="1" x14ac:dyDescent="0.25">
      <c r="A186" s="517" t="s">
        <v>253</v>
      </c>
      <c r="B186" s="517" t="s">
        <v>405</v>
      </c>
    </row>
    <row r="187" spans="1:2" ht="15" hidden="1" x14ac:dyDescent="0.25">
      <c r="A187" s="517" t="s">
        <v>253</v>
      </c>
      <c r="B187" s="517" t="s">
        <v>405</v>
      </c>
    </row>
    <row r="188" spans="1:2" ht="15" hidden="1" x14ac:dyDescent="0.25">
      <c r="A188" s="517" t="s">
        <v>253</v>
      </c>
      <c r="B188" s="517" t="s">
        <v>405</v>
      </c>
    </row>
    <row r="189" spans="1:2" ht="15" hidden="1" x14ac:dyDescent="0.25">
      <c r="A189" s="517" t="s">
        <v>253</v>
      </c>
      <c r="B189" s="517" t="s">
        <v>405</v>
      </c>
    </row>
    <row r="190" spans="1:2" ht="15" hidden="1" x14ac:dyDescent="0.25">
      <c r="A190" s="517" t="s">
        <v>253</v>
      </c>
      <c r="B190" s="517" t="s">
        <v>405</v>
      </c>
    </row>
    <row r="191" spans="1:2" ht="15" hidden="1" x14ac:dyDescent="0.25">
      <c r="A191" s="517" t="s">
        <v>253</v>
      </c>
      <c r="B191" s="517" t="s">
        <v>405</v>
      </c>
    </row>
    <row r="192" spans="1:2" ht="15" hidden="1" x14ac:dyDescent="0.25">
      <c r="A192" s="517" t="s">
        <v>253</v>
      </c>
      <c r="B192" s="517" t="s">
        <v>405</v>
      </c>
    </row>
    <row r="193" spans="1:2" ht="15" hidden="1" x14ac:dyDescent="0.25">
      <c r="A193" s="517" t="s">
        <v>253</v>
      </c>
      <c r="B193" s="517" t="s">
        <v>405</v>
      </c>
    </row>
    <row r="194" spans="1:2" ht="15" hidden="1" x14ac:dyDescent="0.25">
      <c r="A194" s="517" t="s">
        <v>253</v>
      </c>
      <c r="B194" s="517" t="s">
        <v>405</v>
      </c>
    </row>
    <row r="195" spans="1:2" ht="15" hidden="1" x14ac:dyDescent="0.25">
      <c r="A195" s="517" t="s">
        <v>253</v>
      </c>
      <c r="B195" s="517" t="s">
        <v>405</v>
      </c>
    </row>
    <row r="196" spans="1:2" ht="15" hidden="1" x14ac:dyDescent="0.25">
      <c r="A196" s="517" t="s">
        <v>253</v>
      </c>
      <c r="B196" s="517" t="s">
        <v>405</v>
      </c>
    </row>
    <row r="197" spans="1:2" ht="15" hidden="1" x14ac:dyDescent="0.25">
      <c r="A197" s="517" t="s">
        <v>253</v>
      </c>
      <c r="B197" s="517" t="s">
        <v>405</v>
      </c>
    </row>
    <row r="198" spans="1:2" ht="15" hidden="1" x14ac:dyDescent="0.25">
      <c r="A198" s="517" t="s">
        <v>190</v>
      </c>
      <c r="B198" s="517" t="s">
        <v>322</v>
      </c>
    </row>
    <row r="199" spans="1:2" ht="15" hidden="1" x14ac:dyDescent="0.25">
      <c r="A199" s="517" t="s">
        <v>190</v>
      </c>
      <c r="B199" s="517" t="s">
        <v>322</v>
      </c>
    </row>
    <row r="200" spans="1:2" ht="15" hidden="1" x14ac:dyDescent="0.25">
      <c r="A200" s="517" t="s">
        <v>190</v>
      </c>
      <c r="B200" s="517" t="s">
        <v>322</v>
      </c>
    </row>
    <row r="201" spans="1:2" ht="15" hidden="1" x14ac:dyDescent="0.25">
      <c r="A201" s="517" t="s">
        <v>190</v>
      </c>
      <c r="B201" s="517" t="s">
        <v>322</v>
      </c>
    </row>
    <row r="202" spans="1:2" ht="15" hidden="1" x14ac:dyDescent="0.25">
      <c r="A202" s="517" t="s">
        <v>190</v>
      </c>
      <c r="B202" s="517" t="s">
        <v>322</v>
      </c>
    </row>
    <row r="203" spans="1:2" ht="15" hidden="1" x14ac:dyDescent="0.25">
      <c r="A203" s="517" t="s">
        <v>190</v>
      </c>
      <c r="B203" s="517" t="s">
        <v>322</v>
      </c>
    </row>
    <row r="204" spans="1:2" ht="15" hidden="1" x14ac:dyDescent="0.25">
      <c r="A204" s="517" t="s">
        <v>190</v>
      </c>
      <c r="B204" s="517" t="s">
        <v>322</v>
      </c>
    </row>
    <row r="205" spans="1:2" ht="15" hidden="1" x14ac:dyDescent="0.25">
      <c r="A205" s="517" t="s">
        <v>190</v>
      </c>
      <c r="B205" s="517" t="s">
        <v>322</v>
      </c>
    </row>
    <row r="206" spans="1:2" ht="15" hidden="1" x14ac:dyDescent="0.25">
      <c r="A206" s="517" t="s">
        <v>190</v>
      </c>
      <c r="B206" s="517" t="s">
        <v>322</v>
      </c>
    </row>
    <row r="207" spans="1:2" ht="15" hidden="1" x14ac:dyDescent="0.25">
      <c r="A207" s="517" t="s">
        <v>190</v>
      </c>
      <c r="B207" s="517" t="s">
        <v>322</v>
      </c>
    </row>
    <row r="208" spans="1:2" ht="15" hidden="1" x14ac:dyDescent="0.25">
      <c r="A208" s="517" t="s">
        <v>190</v>
      </c>
      <c r="B208" s="517" t="s">
        <v>322</v>
      </c>
    </row>
    <row r="209" spans="1:2" ht="15" hidden="1" x14ac:dyDescent="0.25">
      <c r="A209" s="517" t="s">
        <v>190</v>
      </c>
      <c r="B209" s="517" t="s">
        <v>322</v>
      </c>
    </row>
    <row r="210" spans="1:2" ht="15" hidden="1" x14ac:dyDescent="0.25">
      <c r="A210" s="517" t="s">
        <v>190</v>
      </c>
      <c r="B210" s="517" t="s">
        <v>322</v>
      </c>
    </row>
    <row r="211" spans="1:2" ht="15" hidden="1" x14ac:dyDescent="0.25">
      <c r="A211" s="517" t="s">
        <v>190</v>
      </c>
      <c r="B211" s="517" t="s">
        <v>322</v>
      </c>
    </row>
    <row r="212" spans="1:2" ht="15" hidden="1" x14ac:dyDescent="0.25">
      <c r="A212" s="517" t="s">
        <v>190</v>
      </c>
      <c r="B212" s="517" t="s">
        <v>322</v>
      </c>
    </row>
    <row r="213" spans="1:2" ht="15" hidden="1" x14ac:dyDescent="0.25">
      <c r="A213" s="517" t="s">
        <v>190</v>
      </c>
      <c r="B213" s="517" t="s">
        <v>322</v>
      </c>
    </row>
    <row r="214" spans="1:2" ht="15" hidden="1" x14ac:dyDescent="0.25">
      <c r="A214" s="517" t="s">
        <v>190</v>
      </c>
      <c r="B214" s="517" t="s">
        <v>322</v>
      </c>
    </row>
    <row r="215" spans="1:2" ht="15" hidden="1" x14ac:dyDescent="0.25">
      <c r="A215" s="517" t="s">
        <v>190</v>
      </c>
      <c r="B215" s="517" t="s">
        <v>322</v>
      </c>
    </row>
    <row r="216" spans="1:2" ht="15" hidden="1" x14ac:dyDescent="0.25">
      <c r="A216" s="517" t="s">
        <v>190</v>
      </c>
      <c r="B216" s="517" t="s">
        <v>322</v>
      </c>
    </row>
    <row r="217" spans="1:2" ht="15" hidden="1" x14ac:dyDescent="0.25">
      <c r="A217" s="517" t="s">
        <v>190</v>
      </c>
      <c r="B217" s="517" t="s">
        <v>322</v>
      </c>
    </row>
    <row r="218" spans="1:2" ht="15" hidden="1" x14ac:dyDescent="0.25">
      <c r="A218" s="517" t="s">
        <v>190</v>
      </c>
      <c r="B218" s="517" t="s">
        <v>322</v>
      </c>
    </row>
    <row r="219" spans="1:2" ht="15" hidden="1" x14ac:dyDescent="0.25">
      <c r="A219" s="517" t="s">
        <v>190</v>
      </c>
      <c r="B219" s="517" t="s">
        <v>322</v>
      </c>
    </row>
    <row r="220" spans="1:2" ht="15" hidden="1" x14ac:dyDescent="0.25">
      <c r="A220" s="517" t="s">
        <v>190</v>
      </c>
      <c r="B220" s="517" t="s">
        <v>322</v>
      </c>
    </row>
    <row r="221" spans="1:2" ht="15" hidden="1" x14ac:dyDescent="0.25">
      <c r="A221" s="517" t="s">
        <v>190</v>
      </c>
      <c r="B221" s="517" t="s">
        <v>322</v>
      </c>
    </row>
    <row r="222" spans="1:2" ht="15" hidden="1" x14ac:dyDescent="0.25">
      <c r="A222" s="517" t="s">
        <v>190</v>
      </c>
      <c r="B222" s="517" t="s">
        <v>322</v>
      </c>
    </row>
    <row r="223" spans="1:2" ht="15" hidden="1" x14ac:dyDescent="0.25">
      <c r="A223" s="517" t="s">
        <v>190</v>
      </c>
      <c r="B223" s="517" t="s">
        <v>322</v>
      </c>
    </row>
    <row r="224" spans="1:2" ht="15" hidden="1" x14ac:dyDescent="0.25">
      <c r="A224" s="517" t="s">
        <v>190</v>
      </c>
      <c r="B224" s="517" t="s">
        <v>322</v>
      </c>
    </row>
    <row r="225" spans="1:2" ht="15" hidden="1" x14ac:dyDescent="0.25">
      <c r="A225" s="517" t="s">
        <v>190</v>
      </c>
      <c r="B225" s="517" t="s">
        <v>322</v>
      </c>
    </row>
    <row r="226" spans="1:2" ht="15" hidden="1" x14ac:dyDescent="0.25">
      <c r="A226" s="517" t="s">
        <v>190</v>
      </c>
      <c r="B226" s="517" t="s">
        <v>322</v>
      </c>
    </row>
    <row r="227" spans="1:2" ht="15" hidden="1" x14ac:dyDescent="0.25">
      <c r="A227" s="517" t="s">
        <v>190</v>
      </c>
      <c r="B227" s="517" t="s">
        <v>322</v>
      </c>
    </row>
    <row r="228" spans="1:2" ht="15" hidden="1" x14ac:dyDescent="0.25">
      <c r="A228" s="517" t="s">
        <v>190</v>
      </c>
      <c r="B228" s="517" t="s">
        <v>322</v>
      </c>
    </row>
    <row r="229" spans="1:2" ht="15" hidden="1" x14ac:dyDescent="0.25">
      <c r="A229" s="517" t="s">
        <v>190</v>
      </c>
      <c r="B229" s="517" t="s">
        <v>322</v>
      </c>
    </row>
    <row r="230" spans="1:2" ht="15" hidden="1" x14ac:dyDescent="0.25">
      <c r="A230" s="517" t="s">
        <v>190</v>
      </c>
      <c r="B230" s="517" t="s">
        <v>322</v>
      </c>
    </row>
    <row r="231" spans="1:2" ht="15" hidden="1" x14ac:dyDescent="0.25">
      <c r="A231" s="517" t="s">
        <v>190</v>
      </c>
      <c r="B231" s="517" t="s">
        <v>322</v>
      </c>
    </row>
    <row r="232" spans="1:2" ht="15" hidden="1" x14ac:dyDescent="0.25">
      <c r="A232" s="517" t="s">
        <v>191</v>
      </c>
      <c r="B232" s="517" t="s">
        <v>323</v>
      </c>
    </row>
    <row r="233" spans="1:2" ht="15" hidden="1" x14ac:dyDescent="0.25">
      <c r="A233" s="517" t="s">
        <v>192</v>
      </c>
      <c r="B233" s="517" t="s">
        <v>324</v>
      </c>
    </row>
    <row r="234" spans="1:2" ht="15" hidden="1" x14ac:dyDescent="0.25">
      <c r="A234" s="517" t="s">
        <v>192</v>
      </c>
      <c r="B234" s="517" t="s">
        <v>324</v>
      </c>
    </row>
    <row r="235" spans="1:2" ht="15" hidden="1" x14ac:dyDescent="0.25">
      <c r="A235" s="517" t="s">
        <v>192</v>
      </c>
      <c r="B235" s="517" t="s">
        <v>324</v>
      </c>
    </row>
    <row r="236" spans="1:2" ht="15" hidden="1" x14ac:dyDescent="0.25">
      <c r="A236" s="517" t="s">
        <v>192</v>
      </c>
      <c r="B236" s="517" t="s">
        <v>324</v>
      </c>
    </row>
    <row r="237" spans="1:2" ht="15" hidden="1" x14ac:dyDescent="0.25">
      <c r="A237" s="517" t="s">
        <v>192</v>
      </c>
      <c r="B237" s="517" t="s">
        <v>324</v>
      </c>
    </row>
    <row r="238" spans="1:2" ht="15" hidden="1" x14ac:dyDescent="0.25">
      <c r="A238" s="517" t="s">
        <v>192</v>
      </c>
      <c r="B238" s="517" t="s">
        <v>324</v>
      </c>
    </row>
    <row r="239" spans="1:2" ht="15" hidden="1" x14ac:dyDescent="0.25">
      <c r="A239" s="517" t="s">
        <v>192</v>
      </c>
      <c r="B239" s="517" t="s">
        <v>324</v>
      </c>
    </row>
    <row r="240" spans="1:2" ht="15" hidden="1" x14ac:dyDescent="0.25">
      <c r="A240" s="517" t="s">
        <v>192</v>
      </c>
      <c r="B240" s="517" t="s">
        <v>324</v>
      </c>
    </row>
    <row r="241" spans="1:2" ht="15" hidden="1" x14ac:dyDescent="0.25">
      <c r="A241" s="517" t="s">
        <v>407</v>
      </c>
      <c r="B241" s="517" t="s">
        <v>408</v>
      </c>
    </row>
    <row r="242" spans="1:2" ht="15" hidden="1" x14ac:dyDescent="0.25">
      <c r="A242" s="518" t="s">
        <v>407</v>
      </c>
      <c r="B242" s="517" t="s">
        <v>408</v>
      </c>
    </row>
    <row r="243" spans="1:2" ht="15" hidden="1" x14ac:dyDescent="0.25">
      <c r="A243" s="517" t="s">
        <v>409</v>
      </c>
      <c r="B243" s="517" t="s">
        <v>410</v>
      </c>
    </row>
    <row r="244" spans="1:2" ht="15" hidden="1" x14ac:dyDescent="0.25">
      <c r="A244" s="517" t="s">
        <v>409</v>
      </c>
      <c r="B244" s="517" t="s">
        <v>410</v>
      </c>
    </row>
    <row r="245" spans="1:2" ht="15" hidden="1" x14ac:dyDescent="0.25">
      <c r="A245" s="517" t="s">
        <v>409</v>
      </c>
      <c r="B245" s="517" t="s">
        <v>410</v>
      </c>
    </row>
    <row r="246" spans="1:2" ht="15" hidden="1" x14ac:dyDescent="0.25">
      <c r="A246" s="517" t="s">
        <v>411</v>
      </c>
      <c r="B246" s="517" t="s">
        <v>412</v>
      </c>
    </row>
    <row r="247" spans="1:2" ht="15" hidden="1" x14ac:dyDescent="0.25">
      <c r="A247" s="517" t="s">
        <v>411</v>
      </c>
      <c r="B247" s="517" t="s">
        <v>412</v>
      </c>
    </row>
    <row r="248" spans="1:2" ht="15" hidden="1" x14ac:dyDescent="0.25">
      <c r="A248" s="517" t="s">
        <v>193</v>
      </c>
      <c r="B248" s="517" t="s">
        <v>325</v>
      </c>
    </row>
    <row r="249" spans="1:2" ht="15" hidden="1" x14ac:dyDescent="0.25">
      <c r="A249" s="517" t="s">
        <v>193</v>
      </c>
      <c r="B249" s="517" t="s">
        <v>325</v>
      </c>
    </row>
    <row r="250" spans="1:2" ht="15" hidden="1" x14ac:dyDescent="0.25">
      <c r="A250" s="517" t="s">
        <v>193</v>
      </c>
      <c r="B250" s="517" t="s">
        <v>325</v>
      </c>
    </row>
    <row r="251" spans="1:2" ht="15" hidden="1" x14ac:dyDescent="0.25">
      <c r="A251" s="517" t="s">
        <v>193</v>
      </c>
      <c r="B251" s="517" t="s">
        <v>325</v>
      </c>
    </row>
    <row r="252" spans="1:2" ht="15" hidden="1" x14ac:dyDescent="0.25">
      <c r="A252" s="517" t="s">
        <v>193</v>
      </c>
      <c r="B252" s="517" t="s">
        <v>325</v>
      </c>
    </row>
    <row r="253" spans="1:2" ht="15" hidden="1" x14ac:dyDescent="0.25">
      <c r="A253" s="517" t="s">
        <v>193</v>
      </c>
      <c r="B253" s="517" t="s">
        <v>325</v>
      </c>
    </row>
    <row r="254" spans="1:2" ht="15" hidden="1" x14ac:dyDescent="0.25">
      <c r="A254" s="517" t="s">
        <v>193</v>
      </c>
      <c r="B254" s="517" t="s">
        <v>325</v>
      </c>
    </row>
    <row r="255" spans="1:2" ht="15" hidden="1" x14ac:dyDescent="0.25">
      <c r="A255" s="517" t="s">
        <v>193</v>
      </c>
      <c r="B255" s="517" t="s">
        <v>325</v>
      </c>
    </row>
    <row r="256" spans="1:2" ht="15" hidden="1" x14ac:dyDescent="0.25">
      <c r="A256" s="517" t="s">
        <v>193</v>
      </c>
      <c r="B256" s="517" t="s">
        <v>325</v>
      </c>
    </row>
    <row r="257" spans="1:2" ht="15" hidden="1" x14ac:dyDescent="0.25">
      <c r="A257" s="517" t="s">
        <v>193</v>
      </c>
      <c r="B257" s="517" t="s">
        <v>325</v>
      </c>
    </row>
    <row r="258" spans="1:2" ht="15" hidden="1" x14ac:dyDescent="0.25">
      <c r="A258" s="517" t="s">
        <v>193</v>
      </c>
      <c r="B258" s="517" t="s">
        <v>325</v>
      </c>
    </row>
    <row r="259" spans="1:2" ht="15" hidden="1" x14ac:dyDescent="0.25">
      <c r="A259" s="517" t="s">
        <v>193</v>
      </c>
      <c r="B259" s="517" t="s">
        <v>325</v>
      </c>
    </row>
    <row r="260" spans="1:2" ht="15" hidden="1" x14ac:dyDescent="0.25">
      <c r="A260" s="517" t="s">
        <v>193</v>
      </c>
      <c r="B260" s="517" t="s">
        <v>325</v>
      </c>
    </row>
    <row r="261" spans="1:2" ht="15" hidden="1" x14ac:dyDescent="0.25">
      <c r="A261" s="517" t="s">
        <v>193</v>
      </c>
      <c r="B261" s="517" t="s">
        <v>325</v>
      </c>
    </row>
    <row r="262" spans="1:2" ht="15" hidden="1" x14ac:dyDescent="0.25">
      <c r="A262" s="517" t="s">
        <v>193</v>
      </c>
      <c r="B262" s="517" t="s">
        <v>325</v>
      </c>
    </row>
    <row r="263" spans="1:2" ht="15" hidden="1" x14ac:dyDescent="0.25">
      <c r="A263" s="517" t="s">
        <v>193</v>
      </c>
      <c r="B263" s="517" t="s">
        <v>325</v>
      </c>
    </row>
    <row r="264" spans="1:2" ht="15" hidden="1" x14ac:dyDescent="0.25">
      <c r="A264" s="517" t="s">
        <v>193</v>
      </c>
      <c r="B264" s="517" t="s">
        <v>325</v>
      </c>
    </row>
    <row r="265" spans="1:2" ht="15" hidden="1" x14ac:dyDescent="0.25">
      <c r="A265" s="517" t="s">
        <v>193</v>
      </c>
      <c r="B265" s="517" t="s">
        <v>325</v>
      </c>
    </row>
    <row r="266" spans="1:2" ht="15" hidden="1" x14ac:dyDescent="0.25">
      <c r="A266" s="517" t="s">
        <v>193</v>
      </c>
      <c r="B266" s="517" t="s">
        <v>325</v>
      </c>
    </row>
    <row r="267" spans="1:2" ht="15" hidden="1" x14ac:dyDescent="0.25">
      <c r="A267" s="517" t="s">
        <v>193</v>
      </c>
      <c r="B267" s="517" t="s">
        <v>325</v>
      </c>
    </row>
    <row r="268" spans="1:2" ht="15" hidden="1" x14ac:dyDescent="0.25">
      <c r="A268" s="517" t="s">
        <v>193</v>
      </c>
      <c r="B268" s="517" t="s">
        <v>325</v>
      </c>
    </row>
    <row r="269" spans="1:2" ht="15" hidden="1" x14ac:dyDescent="0.25">
      <c r="A269" s="517" t="s">
        <v>193</v>
      </c>
      <c r="B269" s="517" t="s">
        <v>325</v>
      </c>
    </row>
    <row r="270" spans="1:2" ht="15" hidden="1" x14ac:dyDescent="0.25">
      <c r="A270" s="517" t="s">
        <v>193</v>
      </c>
      <c r="B270" s="517" t="s">
        <v>325</v>
      </c>
    </row>
    <row r="271" spans="1:2" ht="15" hidden="1" x14ac:dyDescent="0.25">
      <c r="A271" s="517" t="s">
        <v>193</v>
      </c>
      <c r="B271" s="517" t="s">
        <v>325</v>
      </c>
    </row>
    <row r="272" spans="1:2" ht="15" hidden="1" x14ac:dyDescent="0.25">
      <c r="A272" s="517" t="s">
        <v>193</v>
      </c>
      <c r="B272" s="517" t="s">
        <v>325</v>
      </c>
    </row>
    <row r="273" spans="1:2" ht="15" hidden="1" x14ac:dyDescent="0.25">
      <c r="A273" s="517" t="s">
        <v>193</v>
      </c>
      <c r="B273" s="517" t="s">
        <v>325</v>
      </c>
    </row>
    <row r="274" spans="1:2" ht="15" hidden="1" x14ac:dyDescent="0.25">
      <c r="A274" s="517" t="s">
        <v>193</v>
      </c>
      <c r="B274" s="517" t="s">
        <v>325</v>
      </c>
    </row>
    <row r="275" spans="1:2" ht="15" hidden="1" x14ac:dyDescent="0.25">
      <c r="A275" s="517" t="s">
        <v>193</v>
      </c>
      <c r="B275" s="517" t="s">
        <v>325</v>
      </c>
    </row>
    <row r="276" spans="1:2" ht="15" hidden="1" x14ac:dyDescent="0.25">
      <c r="A276" s="517" t="s">
        <v>193</v>
      </c>
      <c r="B276" s="517" t="s">
        <v>325</v>
      </c>
    </row>
    <row r="277" spans="1:2" ht="15" hidden="1" x14ac:dyDescent="0.25">
      <c r="A277" s="517" t="s">
        <v>193</v>
      </c>
      <c r="B277" s="517" t="s">
        <v>325</v>
      </c>
    </row>
    <row r="278" spans="1:2" ht="15" hidden="1" x14ac:dyDescent="0.25">
      <c r="A278" s="517" t="s">
        <v>193</v>
      </c>
      <c r="B278" s="517" t="s">
        <v>325</v>
      </c>
    </row>
    <row r="279" spans="1:2" ht="15" hidden="1" x14ac:dyDescent="0.25">
      <c r="A279" s="517" t="s">
        <v>193</v>
      </c>
      <c r="B279" s="517" t="s">
        <v>325</v>
      </c>
    </row>
    <row r="280" spans="1:2" ht="15" hidden="1" x14ac:dyDescent="0.25">
      <c r="A280" s="517" t="s">
        <v>193</v>
      </c>
      <c r="B280" s="517" t="s">
        <v>325</v>
      </c>
    </row>
    <row r="281" spans="1:2" ht="15" hidden="1" x14ac:dyDescent="0.25">
      <c r="A281" s="517" t="s">
        <v>193</v>
      </c>
      <c r="B281" s="517" t="s">
        <v>325</v>
      </c>
    </row>
    <row r="282" spans="1:2" ht="15" hidden="1" x14ac:dyDescent="0.25">
      <c r="A282" s="517" t="s">
        <v>193</v>
      </c>
      <c r="B282" s="517" t="s">
        <v>325</v>
      </c>
    </row>
    <row r="283" spans="1:2" ht="15" hidden="1" x14ac:dyDescent="0.25">
      <c r="A283" s="517" t="s">
        <v>193</v>
      </c>
      <c r="B283" s="517" t="s">
        <v>325</v>
      </c>
    </row>
    <row r="284" spans="1:2" ht="15" hidden="1" x14ac:dyDescent="0.25">
      <c r="A284" s="517" t="s">
        <v>193</v>
      </c>
      <c r="B284" s="517" t="s">
        <v>325</v>
      </c>
    </row>
    <row r="285" spans="1:2" ht="15" hidden="1" x14ac:dyDescent="0.25">
      <c r="A285" s="517" t="s">
        <v>193</v>
      </c>
      <c r="B285" s="517" t="s">
        <v>325</v>
      </c>
    </row>
    <row r="286" spans="1:2" ht="15" hidden="1" x14ac:dyDescent="0.25">
      <c r="A286" s="517" t="s">
        <v>193</v>
      </c>
      <c r="B286" s="517" t="s">
        <v>325</v>
      </c>
    </row>
    <row r="287" spans="1:2" ht="15" hidden="1" x14ac:dyDescent="0.25">
      <c r="A287" s="517" t="s">
        <v>193</v>
      </c>
      <c r="B287" s="517" t="s">
        <v>325</v>
      </c>
    </row>
    <row r="288" spans="1:2" ht="15" hidden="1" x14ac:dyDescent="0.25">
      <c r="A288" s="517" t="s">
        <v>193</v>
      </c>
      <c r="B288" s="517" t="s">
        <v>325</v>
      </c>
    </row>
    <row r="289" spans="1:2" ht="15" hidden="1" x14ac:dyDescent="0.25">
      <c r="A289" s="517" t="s">
        <v>193</v>
      </c>
      <c r="B289" s="517" t="s">
        <v>325</v>
      </c>
    </row>
    <row r="290" spans="1:2" ht="15" hidden="1" x14ac:dyDescent="0.25">
      <c r="A290" s="517" t="s">
        <v>193</v>
      </c>
      <c r="B290" s="517" t="s">
        <v>325</v>
      </c>
    </row>
    <row r="291" spans="1:2" ht="15" hidden="1" x14ac:dyDescent="0.25">
      <c r="A291" s="517" t="s">
        <v>193</v>
      </c>
      <c r="B291" s="517" t="s">
        <v>325</v>
      </c>
    </row>
    <row r="292" spans="1:2" ht="15" hidden="1" x14ac:dyDescent="0.25">
      <c r="A292" s="517" t="s">
        <v>193</v>
      </c>
      <c r="B292" s="517" t="s">
        <v>325</v>
      </c>
    </row>
    <row r="293" spans="1:2" ht="15" hidden="1" x14ac:dyDescent="0.25">
      <c r="A293" s="517" t="s">
        <v>193</v>
      </c>
      <c r="B293" s="517" t="s">
        <v>325</v>
      </c>
    </row>
    <row r="294" spans="1:2" ht="15" hidden="1" x14ac:dyDescent="0.25">
      <c r="A294" s="517" t="s">
        <v>193</v>
      </c>
      <c r="B294" s="517" t="s">
        <v>325</v>
      </c>
    </row>
    <row r="295" spans="1:2" ht="15" hidden="1" x14ac:dyDescent="0.25">
      <c r="A295" s="517" t="s">
        <v>193</v>
      </c>
      <c r="B295" s="517" t="s">
        <v>325</v>
      </c>
    </row>
    <row r="296" spans="1:2" ht="15" hidden="1" x14ac:dyDescent="0.25">
      <c r="A296" s="517" t="s">
        <v>193</v>
      </c>
      <c r="B296" s="517" t="s">
        <v>325</v>
      </c>
    </row>
    <row r="297" spans="1:2" ht="15" hidden="1" x14ac:dyDescent="0.25">
      <c r="A297" s="517" t="s">
        <v>193</v>
      </c>
      <c r="B297" s="517" t="s">
        <v>325</v>
      </c>
    </row>
    <row r="298" spans="1:2" ht="15" hidden="1" x14ac:dyDescent="0.25">
      <c r="A298" s="517" t="s">
        <v>193</v>
      </c>
      <c r="B298" s="517" t="s">
        <v>325</v>
      </c>
    </row>
    <row r="299" spans="1:2" ht="15" hidden="1" x14ac:dyDescent="0.25">
      <c r="A299" s="517" t="s">
        <v>193</v>
      </c>
      <c r="B299" s="517" t="s">
        <v>325</v>
      </c>
    </row>
    <row r="300" spans="1:2" ht="15" hidden="1" x14ac:dyDescent="0.25">
      <c r="A300" s="517" t="s">
        <v>193</v>
      </c>
      <c r="B300" s="517" t="s">
        <v>325</v>
      </c>
    </row>
    <row r="301" spans="1:2" ht="15" hidden="1" x14ac:dyDescent="0.25">
      <c r="A301" s="517" t="s">
        <v>193</v>
      </c>
      <c r="B301" s="517" t="s">
        <v>325</v>
      </c>
    </row>
    <row r="302" spans="1:2" ht="15" hidden="1" x14ac:dyDescent="0.25">
      <c r="A302" s="517" t="s">
        <v>193</v>
      </c>
      <c r="B302" s="517" t="s">
        <v>325</v>
      </c>
    </row>
    <row r="303" spans="1:2" ht="15" hidden="1" x14ac:dyDescent="0.25">
      <c r="A303" s="517" t="s">
        <v>193</v>
      </c>
      <c r="B303" s="517" t="s">
        <v>325</v>
      </c>
    </row>
    <row r="304" spans="1:2" ht="15" hidden="1" x14ac:dyDescent="0.25">
      <c r="A304" s="517" t="s">
        <v>193</v>
      </c>
      <c r="B304" s="517" t="s">
        <v>325</v>
      </c>
    </row>
    <row r="305" spans="1:2" ht="15" hidden="1" x14ac:dyDescent="0.25">
      <c r="A305" s="517" t="s">
        <v>193</v>
      </c>
      <c r="B305" s="517" t="s">
        <v>325</v>
      </c>
    </row>
    <row r="306" spans="1:2" ht="15" hidden="1" x14ac:dyDescent="0.25">
      <c r="A306" s="517" t="s">
        <v>193</v>
      </c>
      <c r="B306" s="517" t="s">
        <v>325</v>
      </c>
    </row>
    <row r="307" spans="1:2" ht="15" hidden="1" x14ac:dyDescent="0.25">
      <c r="A307" s="517" t="s">
        <v>193</v>
      </c>
      <c r="B307" s="517" t="s">
        <v>325</v>
      </c>
    </row>
    <row r="308" spans="1:2" ht="15" hidden="1" x14ac:dyDescent="0.25">
      <c r="A308" s="517" t="s">
        <v>193</v>
      </c>
      <c r="B308" s="517" t="s">
        <v>325</v>
      </c>
    </row>
    <row r="309" spans="1:2" ht="15" hidden="1" x14ac:dyDescent="0.25">
      <c r="A309" s="517" t="s">
        <v>194</v>
      </c>
      <c r="B309" s="517" t="s">
        <v>327</v>
      </c>
    </row>
    <row r="310" spans="1:2" ht="15" hidden="1" x14ac:dyDescent="0.25">
      <c r="A310" s="517" t="s">
        <v>194</v>
      </c>
      <c r="B310" s="517" t="s">
        <v>327</v>
      </c>
    </row>
    <row r="311" spans="1:2" ht="15" hidden="1" x14ac:dyDescent="0.25">
      <c r="A311" s="517" t="s">
        <v>194</v>
      </c>
      <c r="B311" s="517" t="s">
        <v>327</v>
      </c>
    </row>
    <row r="312" spans="1:2" ht="15" hidden="1" x14ac:dyDescent="0.25">
      <c r="A312" s="517" t="s">
        <v>194</v>
      </c>
      <c r="B312" s="517" t="s">
        <v>327</v>
      </c>
    </row>
    <row r="313" spans="1:2" ht="15" hidden="1" x14ac:dyDescent="0.25">
      <c r="A313" s="517" t="s">
        <v>194</v>
      </c>
      <c r="B313" s="517" t="s">
        <v>327</v>
      </c>
    </row>
    <row r="314" spans="1:2" ht="15" hidden="1" x14ac:dyDescent="0.25">
      <c r="A314" s="517" t="s">
        <v>194</v>
      </c>
      <c r="B314" s="517" t="s">
        <v>327</v>
      </c>
    </row>
    <row r="315" spans="1:2" ht="15" hidden="1" x14ac:dyDescent="0.25">
      <c r="A315" s="517" t="s">
        <v>194</v>
      </c>
      <c r="B315" s="517" t="s">
        <v>327</v>
      </c>
    </row>
    <row r="316" spans="1:2" ht="15" hidden="1" x14ac:dyDescent="0.25">
      <c r="A316" s="517" t="s">
        <v>194</v>
      </c>
      <c r="B316" s="517" t="s">
        <v>327</v>
      </c>
    </row>
    <row r="317" spans="1:2" ht="15" hidden="1" x14ac:dyDescent="0.25">
      <c r="A317" s="517" t="s">
        <v>194</v>
      </c>
      <c r="B317" s="517" t="s">
        <v>327</v>
      </c>
    </row>
    <row r="318" spans="1:2" ht="15" hidden="1" x14ac:dyDescent="0.25">
      <c r="A318" s="517" t="s">
        <v>194</v>
      </c>
      <c r="B318" s="517" t="s">
        <v>327</v>
      </c>
    </row>
    <row r="319" spans="1:2" ht="15" hidden="1" x14ac:dyDescent="0.25">
      <c r="A319" s="517" t="s">
        <v>194</v>
      </c>
      <c r="B319" s="517" t="s">
        <v>327</v>
      </c>
    </row>
    <row r="320" spans="1:2" ht="15" hidden="1" x14ac:dyDescent="0.25">
      <c r="A320" s="517" t="s">
        <v>194</v>
      </c>
      <c r="B320" s="517" t="s">
        <v>327</v>
      </c>
    </row>
    <row r="321" spans="1:2" ht="15" hidden="1" x14ac:dyDescent="0.25">
      <c r="A321" s="517" t="s">
        <v>195</v>
      </c>
      <c r="B321" s="517" t="s">
        <v>329</v>
      </c>
    </row>
    <row r="322" spans="1:2" ht="15" hidden="1" x14ac:dyDescent="0.25">
      <c r="A322" s="517" t="s">
        <v>195</v>
      </c>
      <c r="B322" s="517" t="s">
        <v>329</v>
      </c>
    </row>
    <row r="323" spans="1:2" ht="15" hidden="1" x14ac:dyDescent="0.25">
      <c r="A323" s="517" t="s">
        <v>195</v>
      </c>
      <c r="B323" s="517" t="s">
        <v>329</v>
      </c>
    </row>
    <row r="324" spans="1:2" ht="15" hidden="1" x14ac:dyDescent="0.25">
      <c r="A324" s="517" t="s">
        <v>195</v>
      </c>
      <c r="B324" s="517" t="s">
        <v>329</v>
      </c>
    </row>
    <row r="325" spans="1:2" ht="15" hidden="1" x14ac:dyDescent="0.25">
      <c r="A325" s="517" t="s">
        <v>195</v>
      </c>
      <c r="B325" s="517" t="s">
        <v>329</v>
      </c>
    </row>
    <row r="326" spans="1:2" ht="15" hidden="1" x14ac:dyDescent="0.25">
      <c r="A326" s="517" t="s">
        <v>196</v>
      </c>
      <c r="B326" s="517" t="s">
        <v>330</v>
      </c>
    </row>
    <row r="327" spans="1:2" ht="15" hidden="1" x14ac:dyDescent="0.25">
      <c r="A327" s="517" t="s">
        <v>197</v>
      </c>
      <c r="B327" s="517" t="s">
        <v>331</v>
      </c>
    </row>
    <row r="328" spans="1:2" ht="15" hidden="1" x14ac:dyDescent="0.25">
      <c r="A328" s="517" t="s">
        <v>197</v>
      </c>
      <c r="B328" s="517" t="s">
        <v>331</v>
      </c>
    </row>
    <row r="329" spans="1:2" ht="15" hidden="1" x14ac:dyDescent="0.25">
      <c r="A329" s="517" t="s">
        <v>413</v>
      </c>
      <c r="B329" s="517" t="s">
        <v>414</v>
      </c>
    </row>
    <row r="330" spans="1:2" ht="15" hidden="1" x14ac:dyDescent="0.25">
      <c r="A330" s="518" t="s">
        <v>413</v>
      </c>
      <c r="B330" s="517" t="s">
        <v>414</v>
      </c>
    </row>
    <row r="331" spans="1:2" ht="15" hidden="1" x14ac:dyDescent="0.25">
      <c r="A331" s="517" t="s">
        <v>413</v>
      </c>
      <c r="B331" s="517" t="s">
        <v>414</v>
      </c>
    </row>
    <row r="332" spans="1:2" ht="15" hidden="1" x14ac:dyDescent="0.25">
      <c r="A332" s="517" t="s">
        <v>198</v>
      </c>
      <c r="B332" s="517" t="s">
        <v>333</v>
      </c>
    </row>
    <row r="333" spans="1:2" ht="15" hidden="1" x14ac:dyDescent="0.25">
      <c r="A333" s="517" t="s">
        <v>198</v>
      </c>
      <c r="B333" s="517" t="s">
        <v>333</v>
      </c>
    </row>
    <row r="334" spans="1:2" ht="15" hidden="1" x14ac:dyDescent="0.25">
      <c r="A334" s="517" t="s">
        <v>198</v>
      </c>
      <c r="B334" s="517" t="s">
        <v>333</v>
      </c>
    </row>
    <row r="335" spans="1:2" ht="15" hidden="1" x14ac:dyDescent="0.25">
      <c r="A335" s="517" t="s">
        <v>199</v>
      </c>
      <c r="B335" s="517" t="s">
        <v>334</v>
      </c>
    </row>
    <row r="336" spans="1:2" ht="15" hidden="1" x14ac:dyDescent="0.25">
      <c r="A336" s="517" t="s">
        <v>199</v>
      </c>
      <c r="B336" s="517" t="s">
        <v>334</v>
      </c>
    </row>
    <row r="337" spans="1:2" ht="15" hidden="1" x14ac:dyDescent="0.25">
      <c r="A337" s="517" t="s">
        <v>200</v>
      </c>
      <c r="B337" s="517" t="s">
        <v>335</v>
      </c>
    </row>
    <row r="338" spans="1:2" ht="15" hidden="1" x14ac:dyDescent="0.25">
      <c r="A338" s="517" t="s">
        <v>200</v>
      </c>
      <c r="B338" s="517" t="s">
        <v>335</v>
      </c>
    </row>
    <row r="339" spans="1:2" ht="15" hidden="1" x14ac:dyDescent="0.25">
      <c r="A339" s="517" t="s">
        <v>200</v>
      </c>
      <c r="B339" s="517" t="s">
        <v>335</v>
      </c>
    </row>
    <row r="340" spans="1:2" ht="15" hidden="1" x14ac:dyDescent="0.25">
      <c r="A340" s="517" t="s">
        <v>415</v>
      </c>
      <c r="B340" s="517" t="s">
        <v>415</v>
      </c>
    </row>
    <row r="341" spans="1:2" ht="15" hidden="1" x14ac:dyDescent="0.25">
      <c r="A341" s="517" t="s">
        <v>416</v>
      </c>
      <c r="B341" s="517" t="s">
        <v>416</v>
      </c>
    </row>
    <row r="342" spans="1:2" ht="15" hidden="1" x14ac:dyDescent="0.25">
      <c r="A342" s="517" t="s">
        <v>417</v>
      </c>
      <c r="B342" s="517" t="s">
        <v>417</v>
      </c>
    </row>
    <row r="343" spans="1:2" ht="15" hidden="1" x14ac:dyDescent="0.25">
      <c r="A343" s="517" t="s">
        <v>418</v>
      </c>
      <c r="B343" s="517" t="s">
        <v>418</v>
      </c>
    </row>
    <row r="344" spans="1:2" ht="15" hidden="1" x14ac:dyDescent="0.25">
      <c r="A344" s="517" t="s">
        <v>419</v>
      </c>
      <c r="B344" s="517" t="s">
        <v>419</v>
      </c>
    </row>
    <row r="345" spans="1:2" ht="15" hidden="1" x14ac:dyDescent="0.25">
      <c r="A345" s="517" t="s">
        <v>420</v>
      </c>
      <c r="B345" s="517" t="s">
        <v>420</v>
      </c>
    </row>
    <row r="346" spans="1:2" ht="15" hidden="1" x14ac:dyDescent="0.25">
      <c r="A346" s="517" t="s">
        <v>421</v>
      </c>
      <c r="B346" s="517" t="s">
        <v>421</v>
      </c>
    </row>
    <row r="347" spans="1:2" ht="15" hidden="1" x14ac:dyDescent="0.25">
      <c r="A347" s="517" t="s">
        <v>422</v>
      </c>
      <c r="B347" s="517" t="s">
        <v>422</v>
      </c>
    </row>
    <row r="348" spans="1:2" ht="15" hidden="1" x14ac:dyDescent="0.25">
      <c r="A348" s="517" t="s">
        <v>423</v>
      </c>
      <c r="B348" s="517" t="s">
        <v>423</v>
      </c>
    </row>
    <row r="349" spans="1:2" ht="15" hidden="1" x14ac:dyDescent="0.25">
      <c r="A349" s="517" t="s">
        <v>424</v>
      </c>
      <c r="B349" s="517" t="s">
        <v>424</v>
      </c>
    </row>
    <row r="350" spans="1:2" ht="15" hidden="1" x14ac:dyDescent="0.25">
      <c r="A350" s="517" t="s">
        <v>425</v>
      </c>
      <c r="B350" s="517" t="s">
        <v>425</v>
      </c>
    </row>
    <row r="351" spans="1:2" ht="15" hidden="1" x14ac:dyDescent="0.25">
      <c r="A351" s="517" t="s">
        <v>426</v>
      </c>
      <c r="B351" s="517" t="s">
        <v>426</v>
      </c>
    </row>
    <row r="352" spans="1:2" ht="15" hidden="1" x14ac:dyDescent="0.25">
      <c r="A352" s="517" t="s">
        <v>427</v>
      </c>
      <c r="B352" s="517" t="s">
        <v>427</v>
      </c>
    </row>
    <row r="353" spans="1:2" ht="15" hidden="1" x14ac:dyDescent="0.25">
      <c r="A353" s="517" t="s">
        <v>428</v>
      </c>
      <c r="B353" s="517" t="s">
        <v>428</v>
      </c>
    </row>
    <row r="354" spans="1:2" ht="15" hidden="1" x14ac:dyDescent="0.25">
      <c r="A354" s="517" t="s">
        <v>429</v>
      </c>
      <c r="B354" s="517" t="s">
        <v>429</v>
      </c>
    </row>
    <row r="355" spans="1:2" ht="15" hidden="1" x14ac:dyDescent="0.25">
      <c r="A355" s="517" t="s">
        <v>430</v>
      </c>
      <c r="B355" s="517" t="s">
        <v>430</v>
      </c>
    </row>
    <row r="356" spans="1:2" ht="15" hidden="1" x14ac:dyDescent="0.25">
      <c r="A356" s="517" t="s">
        <v>431</v>
      </c>
      <c r="B356" s="517" t="s">
        <v>431</v>
      </c>
    </row>
    <row r="357" spans="1:2" ht="15" hidden="1" x14ac:dyDescent="0.25">
      <c r="A357" s="517" t="s">
        <v>431</v>
      </c>
      <c r="B357" s="517" t="s">
        <v>431</v>
      </c>
    </row>
    <row r="358" spans="1:2" ht="15" hidden="1" x14ac:dyDescent="0.25">
      <c r="A358" s="517" t="s">
        <v>432</v>
      </c>
      <c r="B358" s="517" t="s">
        <v>432</v>
      </c>
    </row>
    <row r="359" spans="1:2" ht="15" hidden="1" x14ac:dyDescent="0.25">
      <c r="A359" s="517" t="s">
        <v>433</v>
      </c>
      <c r="B359" s="517" t="s">
        <v>433</v>
      </c>
    </row>
    <row r="360" spans="1:2" ht="15" hidden="1" x14ac:dyDescent="0.25">
      <c r="A360" s="517" t="s">
        <v>434</v>
      </c>
      <c r="B360" s="517" t="s">
        <v>434</v>
      </c>
    </row>
    <row r="361" spans="1:2" ht="15" hidden="1" x14ac:dyDescent="0.25">
      <c r="A361" s="517" t="s">
        <v>435</v>
      </c>
      <c r="B361" s="517" t="s">
        <v>435</v>
      </c>
    </row>
    <row r="362" spans="1:2" ht="15" hidden="1" x14ac:dyDescent="0.25">
      <c r="A362" s="517" t="s">
        <v>435</v>
      </c>
      <c r="B362" s="517" t="s">
        <v>435</v>
      </c>
    </row>
    <row r="363" spans="1:2" ht="15" hidden="1" x14ac:dyDescent="0.25">
      <c r="A363" s="517" t="s">
        <v>436</v>
      </c>
      <c r="B363" s="517" t="s">
        <v>436</v>
      </c>
    </row>
    <row r="364" spans="1:2" ht="15" hidden="1" x14ac:dyDescent="0.25">
      <c r="A364" s="517" t="s">
        <v>437</v>
      </c>
      <c r="B364" s="517" t="s">
        <v>437</v>
      </c>
    </row>
    <row r="365" spans="1:2" ht="15" hidden="1" x14ac:dyDescent="0.25">
      <c r="A365" s="517" t="s">
        <v>438</v>
      </c>
      <c r="B365" s="517" t="s">
        <v>438</v>
      </c>
    </row>
    <row r="366" spans="1:2" ht="15" hidden="1" x14ac:dyDescent="0.25">
      <c r="A366" s="517" t="s">
        <v>438</v>
      </c>
      <c r="B366" s="517" t="s">
        <v>438</v>
      </c>
    </row>
    <row r="367" spans="1:2" ht="15" hidden="1" x14ac:dyDescent="0.25">
      <c r="A367" s="517" t="s">
        <v>298</v>
      </c>
      <c r="B367" s="517" t="s">
        <v>298</v>
      </c>
    </row>
    <row r="368" spans="1:2" ht="15" hidden="1" x14ac:dyDescent="0.25">
      <c r="A368" s="517" t="s">
        <v>439</v>
      </c>
      <c r="B368" s="517" t="s">
        <v>439</v>
      </c>
    </row>
    <row r="369" spans="1:2" ht="15" hidden="1" x14ac:dyDescent="0.25">
      <c r="A369" s="517" t="s">
        <v>440</v>
      </c>
      <c r="B369" s="517" t="s">
        <v>440</v>
      </c>
    </row>
    <row r="370" spans="1:2" ht="15" hidden="1" x14ac:dyDescent="0.25">
      <c r="A370" s="517" t="s">
        <v>441</v>
      </c>
      <c r="B370" s="517" t="s">
        <v>441</v>
      </c>
    </row>
    <row r="371" spans="1:2" ht="15" hidden="1" x14ac:dyDescent="0.25">
      <c r="A371" s="517" t="s">
        <v>442</v>
      </c>
      <c r="B371" s="517" t="s">
        <v>442</v>
      </c>
    </row>
    <row r="372" spans="1:2" ht="15" hidden="1" x14ac:dyDescent="0.25">
      <c r="A372" s="517" t="s">
        <v>443</v>
      </c>
      <c r="B372" s="517" t="s">
        <v>443</v>
      </c>
    </row>
    <row r="373" spans="1:2" ht="15" hidden="1" x14ac:dyDescent="0.25">
      <c r="A373" s="517" t="s">
        <v>444</v>
      </c>
      <c r="B373" s="517" t="s">
        <v>444</v>
      </c>
    </row>
    <row r="374" spans="1:2" ht="15" hidden="1" x14ac:dyDescent="0.25">
      <c r="A374" s="517" t="s">
        <v>445</v>
      </c>
      <c r="B374" s="517" t="s">
        <v>445</v>
      </c>
    </row>
    <row r="375" spans="1:2" ht="15" hidden="1" x14ac:dyDescent="0.25">
      <c r="A375" s="517" t="s">
        <v>446</v>
      </c>
      <c r="B375" s="517" t="s">
        <v>446</v>
      </c>
    </row>
    <row r="376" spans="1:2" ht="15" hidden="1" x14ac:dyDescent="0.25">
      <c r="A376" s="517" t="s">
        <v>447</v>
      </c>
      <c r="B376" s="517" t="s">
        <v>447</v>
      </c>
    </row>
    <row r="377" spans="1:2" ht="15" hidden="1" x14ac:dyDescent="0.25">
      <c r="A377" s="517" t="s">
        <v>448</v>
      </c>
      <c r="B377" s="517" t="s">
        <v>448</v>
      </c>
    </row>
    <row r="378" spans="1:2" ht="15" hidden="1" x14ac:dyDescent="0.25">
      <c r="A378" s="517" t="s">
        <v>449</v>
      </c>
      <c r="B378" s="517" t="s">
        <v>449</v>
      </c>
    </row>
    <row r="379" spans="1:2" ht="15" hidden="1" x14ac:dyDescent="0.25">
      <c r="A379" s="517" t="s">
        <v>450</v>
      </c>
      <c r="B379" s="517" t="s">
        <v>450</v>
      </c>
    </row>
    <row r="380" spans="1:2" ht="15" hidden="1" x14ac:dyDescent="0.25">
      <c r="A380" s="517" t="s">
        <v>451</v>
      </c>
      <c r="B380" s="517" t="s">
        <v>451</v>
      </c>
    </row>
    <row r="381" spans="1:2" ht="15" hidden="1" x14ac:dyDescent="0.25">
      <c r="A381" s="517" t="s">
        <v>452</v>
      </c>
      <c r="B381" s="517" t="s">
        <v>452</v>
      </c>
    </row>
    <row r="382" spans="1:2" ht="15" hidden="1" x14ac:dyDescent="0.25">
      <c r="A382" s="517" t="s">
        <v>453</v>
      </c>
      <c r="B382" s="517" t="s">
        <v>453</v>
      </c>
    </row>
    <row r="383" spans="1:2" ht="15" hidden="1" x14ac:dyDescent="0.25">
      <c r="A383" s="517" t="s">
        <v>454</v>
      </c>
      <c r="B383" s="517" t="s">
        <v>454</v>
      </c>
    </row>
    <row r="384" spans="1:2" ht="15" hidden="1" x14ac:dyDescent="0.25">
      <c r="A384" s="517" t="s">
        <v>455</v>
      </c>
      <c r="B384" s="517" t="s">
        <v>455</v>
      </c>
    </row>
    <row r="385" spans="1:2" ht="15" hidden="1" x14ac:dyDescent="0.25">
      <c r="A385" s="517" t="s">
        <v>455</v>
      </c>
      <c r="B385" s="517" t="s">
        <v>455</v>
      </c>
    </row>
    <row r="386" spans="1:2" ht="15" hidden="1" x14ac:dyDescent="0.25">
      <c r="A386" s="517" t="s">
        <v>456</v>
      </c>
      <c r="B386" s="517" t="s">
        <v>456</v>
      </c>
    </row>
    <row r="387" spans="1:2" ht="15" hidden="1" x14ac:dyDescent="0.25">
      <c r="A387" s="517" t="s">
        <v>457</v>
      </c>
      <c r="B387" s="517" t="s">
        <v>457</v>
      </c>
    </row>
    <row r="388" spans="1:2" ht="15" hidden="1" x14ac:dyDescent="0.25">
      <c r="A388" s="517" t="s">
        <v>458</v>
      </c>
      <c r="B388" s="517" t="s">
        <v>458</v>
      </c>
    </row>
    <row r="389" spans="1:2" ht="15" hidden="1" x14ac:dyDescent="0.25">
      <c r="A389" s="517" t="s">
        <v>458</v>
      </c>
      <c r="B389" s="517" t="s">
        <v>458</v>
      </c>
    </row>
    <row r="390" spans="1:2" ht="15" hidden="1" x14ac:dyDescent="0.25">
      <c r="A390" s="517" t="s">
        <v>459</v>
      </c>
      <c r="B390" s="517" t="s">
        <v>459</v>
      </c>
    </row>
    <row r="391" spans="1:2" ht="15" hidden="1" x14ac:dyDescent="0.25">
      <c r="A391" s="517" t="s">
        <v>460</v>
      </c>
      <c r="B391" s="517" t="s">
        <v>460</v>
      </c>
    </row>
    <row r="392" spans="1:2" ht="15" hidden="1" x14ac:dyDescent="0.25">
      <c r="A392" s="517" t="s">
        <v>460</v>
      </c>
      <c r="B392" s="517" t="s">
        <v>460</v>
      </c>
    </row>
    <row r="393" spans="1:2" ht="15" hidden="1" x14ac:dyDescent="0.25">
      <c r="A393" s="517" t="s">
        <v>461</v>
      </c>
      <c r="B393" s="517" t="s">
        <v>461</v>
      </c>
    </row>
    <row r="394" spans="1:2" ht="15" hidden="1" x14ac:dyDescent="0.25">
      <c r="A394" s="517" t="s">
        <v>462</v>
      </c>
      <c r="B394" s="517" t="s">
        <v>462</v>
      </c>
    </row>
    <row r="395" spans="1:2" ht="15" hidden="1" x14ac:dyDescent="0.25">
      <c r="A395" s="517" t="s">
        <v>463</v>
      </c>
      <c r="B395" s="517" t="s">
        <v>463</v>
      </c>
    </row>
    <row r="396" spans="1:2" ht="15" hidden="1" x14ac:dyDescent="0.25">
      <c r="A396" s="517" t="s">
        <v>464</v>
      </c>
      <c r="B396" s="517" t="s">
        <v>464</v>
      </c>
    </row>
    <row r="397" spans="1:2" ht="15" hidden="1" x14ac:dyDescent="0.25">
      <c r="A397" s="517" t="s">
        <v>464</v>
      </c>
      <c r="B397" s="517" t="s">
        <v>464</v>
      </c>
    </row>
    <row r="398" spans="1:2" ht="15" hidden="1" x14ac:dyDescent="0.25">
      <c r="A398" s="517" t="s">
        <v>465</v>
      </c>
      <c r="B398" s="517" t="s">
        <v>465</v>
      </c>
    </row>
    <row r="399" spans="1:2" ht="15" hidden="1" x14ac:dyDescent="0.25">
      <c r="A399" s="517" t="s">
        <v>466</v>
      </c>
      <c r="B399" s="517" t="s">
        <v>466</v>
      </c>
    </row>
    <row r="400" spans="1:2" ht="15" hidden="1" x14ac:dyDescent="0.25">
      <c r="A400" s="517" t="s">
        <v>467</v>
      </c>
      <c r="B400" s="517" t="s">
        <v>467</v>
      </c>
    </row>
    <row r="401" spans="1:2" ht="15" hidden="1" x14ac:dyDescent="0.25">
      <c r="A401" s="517" t="s">
        <v>468</v>
      </c>
      <c r="B401" s="517" t="s">
        <v>468</v>
      </c>
    </row>
    <row r="402" spans="1:2" ht="15" hidden="1" x14ac:dyDescent="0.25">
      <c r="A402" s="517" t="s">
        <v>469</v>
      </c>
      <c r="B402" s="517" t="s">
        <v>469</v>
      </c>
    </row>
    <row r="403" spans="1:2" ht="15" hidden="1" x14ac:dyDescent="0.25">
      <c r="A403" s="517" t="s">
        <v>300</v>
      </c>
      <c r="B403" s="517" t="s">
        <v>300</v>
      </c>
    </row>
    <row r="404" spans="1:2" ht="15" hidden="1" x14ac:dyDescent="0.25">
      <c r="A404" s="517" t="s">
        <v>470</v>
      </c>
      <c r="B404" s="517" t="s">
        <v>470</v>
      </c>
    </row>
    <row r="405" spans="1:2" ht="15" hidden="1" x14ac:dyDescent="0.25">
      <c r="A405" s="517" t="s">
        <v>471</v>
      </c>
      <c r="B405" s="517" t="s">
        <v>471</v>
      </c>
    </row>
    <row r="406" spans="1:2" ht="15" hidden="1" x14ac:dyDescent="0.25">
      <c r="A406" s="517" t="s">
        <v>472</v>
      </c>
      <c r="B406" s="517" t="s">
        <v>472</v>
      </c>
    </row>
    <row r="407" spans="1:2" ht="15" hidden="1" x14ac:dyDescent="0.25">
      <c r="A407" s="517" t="s">
        <v>473</v>
      </c>
      <c r="B407" s="517" t="s">
        <v>473</v>
      </c>
    </row>
    <row r="408" spans="1:2" ht="15" hidden="1" x14ac:dyDescent="0.25">
      <c r="A408" s="517" t="s">
        <v>473</v>
      </c>
      <c r="B408" s="517" t="s">
        <v>473</v>
      </c>
    </row>
    <row r="409" spans="1:2" ht="15" hidden="1" x14ac:dyDescent="0.25">
      <c r="A409" s="517" t="s">
        <v>474</v>
      </c>
      <c r="B409" s="517" t="s">
        <v>474</v>
      </c>
    </row>
    <row r="410" spans="1:2" ht="15" hidden="1" x14ac:dyDescent="0.25">
      <c r="A410" s="517" t="s">
        <v>475</v>
      </c>
      <c r="B410" s="517" t="s">
        <v>475</v>
      </c>
    </row>
    <row r="411" spans="1:2" ht="15" hidden="1" x14ac:dyDescent="0.25">
      <c r="A411" s="517" t="s">
        <v>476</v>
      </c>
      <c r="B411" s="517" t="s">
        <v>476</v>
      </c>
    </row>
    <row r="412" spans="1:2" ht="15" hidden="1" x14ac:dyDescent="0.25">
      <c r="A412" s="517" t="s">
        <v>477</v>
      </c>
      <c r="B412" s="517" t="s">
        <v>477</v>
      </c>
    </row>
    <row r="413" spans="1:2" ht="15" hidden="1" x14ac:dyDescent="0.25">
      <c r="A413" s="517" t="s">
        <v>478</v>
      </c>
      <c r="B413" s="517" t="s">
        <v>478</v>
      </c>
    </row>
    <row r="414" spans="1:2" ht="15" hidden="1" x14ac:dyDescent="0.25">
      <c r="A414" s="517" t="s">
        <v>479</v>
      </c>
      <c r="B414" s="517" t="s">
        <v>479</v>
      </c>
    </row>
    <row r="415" spans="1:2" ht="15" hidden="1" x14ac:dyDescent="0.25">
      <c r="A415" s="517" t="s">
        <v>479</v>
      </c>
      <c r="B415" s="517" t="s">
        <v>479</v>
      </c>
    </row>
    <row r="416" spans="1:2" ht="15" hidden="1" x14ac:dyDescent="0.25">
      <c r="A416" s="517" t="s">
        <v>480</v>
      </c>
      <c r="B416" s="517" t="s">
        <v>480</v>
      </c>
    </row>
    <row r="417" spans="1:2" ht="15" hidden="1" x14ac:dyDescent="0.25">
      <c r="A417" s="517" t="s">
        <v>480</v>
      </c>
      <c r="B417" s="517" t="s">
        <v>480</v>
      </c>
    </row>
    <row r="418" spans="1:2" ht="15" hidden="1" x14ac:dyDescent="0.25">
      <c r="A418" s="517" t="s">
        <v>481</v>
      </c>
      <c r="B418" s="517" t="s">
        <v>481</v>
      </c>
    </row>
    <row r="419" spans="1:2" ht="15" hidden="1" x14ac:dyDescent="0.25">
      <c r="A419" s="517" t="s">
        <v>481</v>
      </c>
      <c r="B419" s="517" t="s">
        <v>481</v>
      </c>
    </row>
    <row r="420" spans="1:2" ht="15" hidden="1" x14ac:dyDescent="0.25">
      <c r="A420" s="517" t="s">
        <v>482</v>
      </c>
      <c r="B420" s="517" t="s">
        <v>482</v>
      </c>
    </row>
    <row r="421" spans="1:2" ht="15" hidden="1" x14ac:dyDescent="0.25">
      <c r="A421" s="517" t="s">
        <v>483</v>
      </c>
      <c r="B421" s="517" t="s">
        <v>483</v>
      </c>
    </row>
    <row r="422" spans="1:2" ht="15" hidden="1" x14ac:dyDescent="0.25">
      <c r="A422" s="517" t="s">
        <v>484</v>
      </c>
      <c r="B422" s="517" t="s">
        <v>484</v>
      </c>
    </row>
    <row r="423" spans="1:2" ht="15" hidden="1" x14ac:dyDescent="0.25">
      <c r="A423" s="517" t="s">
        <v>485</v>
      </c>
      <c r="B423" s="517" t="s">
        <v>485</v>
      </c>
    </row>
    <row r="424" spans="1:2" ht="15" hidden="1" x14ac:dyDescent="0.25">
      <c r="A424" s="517" t="s">
        <v>485</v>
      </c>
      <c r="B424" s="517" t="s">
        <v>485</v>
      </c>
    </row>
    <row r="425" spans="1:2" ht="15" hidden="1" x14ac:dyDescent="0.25">
      <c r="A425" s="517" t="s">
        <v>486</v>
      </c>
      <c r="B425" s="517" t="s">
        <v>486</v>
      </c>
    </row>
    <row r="426" spans="1:2" ht="15" hidden="1" x14ac:dyDescent="0.25">
      <c r="A426" s="517" t="s">
        <v>487</v>
      </c>
      <c r="B426" s="517" t="s">
        <v>487</v>
      </c>
    </row>
    <row r="427" spans="1:2" ht="15" hidden="1" x14ac:dyDescent="0.25">
      <c r="A427" s="517" t="s">
        <v>488</v>
      </c>
      <c r="B427" s="517" t="s">
        <v>488</v>
      </c>
    </row>
    <row r="428" spans="1:2" ht="15" hidden="1" x14ac:dyDescent="0.25">
      <c r="A428" s="517" t="s">
        <v>489</v>
      </c>
      <c r="B428" s="517" t="s">
        <v>489</v>
      </c>
    </row>
    <row r="429" spans="1:2" ht="15" hidden="1" x14ac:dyDescent="0.25">
      <c r="A429" s="517" t="s">
        <v>490</v>
      </c>
      <c r="B429" s="517" t="s">
        <v>490</v>
      </c>
    </row>
    <row r="430" spans="1:2" ht="15" hidden="1" x14ac:dyDescent="0.25">
      <c r="A430" s="517" t="s">
        <v>491</v>
      </c>
      <c r="B430" s="517" t="s">
        <v>491</v>
      </c>
    </row>
    <row r="431" spans="1:2" ht="15" hidden="1" x14ac:dyDescent="0.25">
      <c r="A431" s="517" t="s">
        <v>491</v>
      </c>
      <c r="B431" s="517" t="s">
        <v>491</v>
      </c>
    </row>
    <row r="432" spans="1:2" ht="15" hidden="1" x14ac:dyDescent="0.25">
      <c r="A432" s="517" t="s">
        <v>492</v>
      </c>
      <c r="B432" s="517" t="s">
        <v>492</v>
      </c>
    </row>
    <row r="433" spans="1:2" ht="15" hidden="1" x14ac:dyDescent="0.25">
      <c r="A433" s="517" t="s">
        <v>343</v>
      </c>
      <c r="B433" s="517" t="s">
        <v>343</v>
      </c>
    </row>
    <row r="434" spans="1:2" ht="15" hidden="1" x14ac:dyDescent="0.25">
      <c r="A434" s="517" t="s">
        <v>493</v>
      </c>
      <c r="B434" s="517" t="s">
        <v>493</v>
      </c>
    </row>
    <row r="435" spans="1:2" ht="15" hidden="1" x14ac:dyDescent="0.25">
      <c r="A435" s="517" t="s">
        <v>494</v>
      </c>
      <c r="B435" s="517" t="s">
        <v>494</v>
      </c>
    </row>
    <row r="436" spans="1:2" ht="15" hidden="1" x14ac:dyDescent="0.25">
      <c r="A436" s="517" t="s">
        <v>495</v>
      </c>
      <c r="B436" s="517" t="s">
        <v>495</v>
      </c>
    </row>
    <row r="437" spans="1:2" ht="15" hidden="1" x14ac:dyDescent="0.25">
      <c r="A437" s="517" t="s">
        <v>496</v>
      </c>
      <c r="B437" s="517" t="s">
        <v>496</v>
      </c>
    </row>
    <row r="438" spans="1:2" ht="15" hidden="1" x14ac:dyDescent="0.25">
      <c r="A438" s="517" t="s">
        <v>496</v>
      </c>
      <c r="B438" s="517" t="s">
        <v>496</v>
      </c>
    </row>
    <row r="439" spans="1:2" ht="15" hidden="1" x14ac:dyDescent="0.25">
      <c r="A439" s="517" t="s">
        <v>497</v>
      </c>
      <c r="B439" s="517" t="s">
        <v>497</v>
      </c>
    </row>
    <row r="440" spans="1:2" ht="15" hidden="1" x14ac:dyDescent="0.25">
      <c r="A440" s="517" t="s">
        <v>498</v>
      </c>
      <c r="B440" s="517" t="s">
        <v>498</v>
      </c>
    </row>
    <row r="441" spans="1:2" ht="15" hidden="1" x14ac:dyDescent="0.25">
      <c r="A441" s="517" t="s">
        <v>499</v>
      </c>
      <c r="B441" s="517" t="s">
        <v>499</v>
      </c>
    </row>
    <row r="442" spans="1:2" ht="15" hidden="1" x14ac:dyDescent="0.25">
      <c r="A442" s="517" t="s">
        <v>500</v>
      </c>
      <c r="B442" s="517" t="s">
        <v>500</v>
      </c>
    </row>
    <row r="443" spans="1:2" ht="15" hidden="1" x14ac:dyDescent="0.25">
      <c r="A443" s="517" t="s">
        <v>501</v>
      </c>
      <c r="B443" s="517" t="s">
        <v>501</v>
      </c>
    </row>
    <row r="444" spans="1:2" ht="15" hidden="1" x14ac:dyDescent="0.25">
      <c r="A444" s="517" t="s">
        <v>502</v>
      </c>
      <c r="B444" s="517" t="s">
        <v>502</v>
      </c>
    </row>
    <row r="445" spans="1:2" ht="15" hidden="1" x14ac:dyDescent="0.25">
      <c r="A445" s="517" t="s">
        <v>503</v>
      </c>
      <c r="B445" s="517" t="s">
        <v>503</v>
      </c>
    </row>
    <row r="446" spans="1:2" ht="15" hidden="1" x14ac:dyDescent="0.25">
      <c r="A446" s="517" t="s">
        <v>503</v>
      </c>
      <c r="B446" s="517" t="s">
        <v>503</v>
      </c>
    </row>
    <row r="447" spans="1:2" ht="15" hidden="1" x14ac:dyDescent="0.25">
      <c r="A447" s="517" t="s">
        <v>504</v>
      </c>
      <c r="B447" s="517" t="s">
        <v>504</v>
      </c>
    </row>
    <row r="448" spans="1:2" ht="15" hidden="1" x14ac:dyDescent="0.25">
      <c r="A448" s="517" t="s">
        <v>505</v>
      </c>
      <c r="B448" s="517" t="s">
        <v>505</v>
      </c>
    </row>
    <row r="449" spans="1:2" ht="15" hidden="1" x14ac:dyDescent="0.25">
      <c r="A449" s="517" t="s">
        <v>506</v>
      </c>
      <c r="B449" s="517" t="s">
        <v>506</v>
      </c>
    </row>
    <row r="450" spans="1:2" ht="15" hidden="1" x14ac:dyDescent="0.25">
      <c r="A450" s="517" t="s">
        <v>507</v>
      </c>
      <c r="B450" s="517" t="s">
        <v>507</v>
      </c>
    </row>
    <row r="451" spans="1:2" ht="15" hidden="1" x14ac:dyDescent="0.25">
      <c r="A451" s="517" t="s">
        <v>507</v>
      </c>
      <c r="B451" s="517" t="s">
        <v>507</v>
      </c>
    </row>
    <row r="452" spans="1:2" ht="15" hidden="1" x14ac:dyDescent="0.25">
      <c r="A452" s="517" t="s">
        <v>508</v>
      </c>
      <c r="B452" s="517" t="s">
        <v>508</v>
      </c>
    </row>
    <row r="453" spans="1:2" ht="15" hidden="1" x14ac:dyDescent="0.25">
      <c r="A453" s="517" t="s">
        <v>509</v>
      </c>
      <c r="B453" s="517" t="s">
        <v>509</v>
      </c>
    </row>
    <row r="454" spans="1:2" ht="15" hidden="1" x14ac:dyDescent="0.25">
      <c r="A454" s="517" t="s">
        <v>510</v>
      </c>
      <c r="B454" s="517" t="s">
        <v>510</v>
      </c>
    </row>
    <row r="455" spans="1:2" ht="15" hidden="1" x14ac:dyDescent="0.25">
      <c r="A455" s="517" t="s">
        <v>510</v>
      </c>
      <c r="B455" s="517" t="s">
        <v>510</v>
      </c>
    </row>
    <row r="456" spans="1:2" ht="15" hidden="1" x14ac:dyDescent="0.25">
      <c r="A456" s="517" t="s">
        <v>511</v>
      </c>
      <c r="B456" s="517" t="s">
        <v>511</v>
      </c>
    </row>
    <row r="457" spans="1:2" ht="15" hidden="1" x14ac:dyDescent="0.25">
      <c r="A457" s="517" t="s">
        <v>511</v>
      </c>
      <c r="B457" s="517" t="s">
        <v>511</v>
      </c>
    </row>
    <row r="458" spans="1:2" ht="15" hidden="1" x14ac:dyDescent="0.25">
      <c r="A458" s="517" t="s">
        <v>512</v>
      </c>
      <c r="B458" s="517" t="s">
        <v>512</v>
      </c>
    </row>
    <row r="459" spans="1:2" ht="15" hidden="1" x14ac:dyDescent="0.25">
      <c r="A459" s="517" t="s">
        <v>513</v>
      </c>
      <c r="B459" s="517" t="s">
        <v>513</v>
      </c>
    </row>
    <row r="460" spans="1:2" ht="15" hidden="1" x14ac:dyDescent="0.25">
      <c r="A460" s="517" t="s">
        <v>514</v>
      </c>
      <c r="B460" s="517" t="s">
        <v>514</v>
      </c>
    </row>
    <row r="461" spans="1:2" ht="15" hidden="1" x14ac:dyDescent="0.25">
      <c r="A461" s="517" t="s">
        <v>515</v>
      </c>
      <c r="B461" s="517" t="s">
        <v>515</v>
      </c>
    </row>
    <row r="462" spans="1:2" ht="15" hidden="1" x14ac:dyDescent="0.25">
      <c r="A462" s="517" t="s">
        <v>516</v>
      </c>
      <c r="B462" s="517" t="s">
        <v>516</v>
      </c>
    </row>
    <row r="463" spans="1:2" ht="15" hidden="1" x14ac:dyDescent="0.25">
      <c r="A463" s="517" t="s">
        <v>516</v>
      </c>
      <c r="B463" s="517" t="s">
        <v>516</v>
      </c>
    </row>
    <row r="464" spans="1:2" ht="15" hidden="1" x14ac:dyDescent="0.25">
      <c r="A464" s="517" t="s">
        <v>517</v>
      </c>
      <c r="B464" s="517" t="s">
        <v>517</v>
      </c>
    </row>
    <row r="465" spans="1:2" ht="15" hidden="1" x14ac:dyDescent="0.25">
      <c r="A465" s="517" t="s">
        <v>518</v>
      </c>
      <c r="B465" s="517" t="s">
        <v>518</v>
      </c>
    </row>
    <row r="466" spans="1:2" ht="15" hidden="1" x14ac:dyDescent="0.25">
      <c r="A466" s="517" t="s">
        <v>518</v>
      </c>
      <c r="B466" s="517" t="s">
        <v>518</v>
      </c>
    </row>
    <row r="467" spans="1:2" ht="15" hidden="1" x14ac:dyDescent="0.25">
      <c r="A467" s="517" t="s">
        <v>519</v>
      </c>
      <c r="B467" s="517" t="s">
        <v>519</v>
      </c>
    </row>
    <row r="468" spans="1:2" ht="15" hidden="1" x14ac:dyDescent="0.25">
      <c r="A468" s="517" t="s">
        <v>519</v>
      </c>
      <c r="B468" s="517" t="s">
        <v>519</v>
      </c>
    </row>
    <row r="469" spans="1:2" ht="15" hidden="1" x14ac:dyDescent="0.25">
      <c r="A469" s="517" t="s">
        <v>520</v>
      </c>
      <c r="B469" s="517" t="s">
        <v>520</v>
      </c>
    </row>
    <row r="470" spans="1:2" ht="15" hidden="1" x14ac:dyDescent="0.25">
      <c r="A470" s="517" t="s">
        <v>521</v>
      </c>
      <c r="B470" s="517" t="s">
        <v>521</v>
      </c>
    </row>
    <row r="471" spans="1:2" ht="15" hidden="1" x14ac:dyDescent="0.25">
      <c r="A471" s="517" t="s">
        <v>522</v>
      </c>
      <c r="B471" s="517" t="s">
        <v>522</v>
      </c>
    </row>
    <row r="472" spans="1:2" ht="15" hidden="1" x14ac:dyDescent="0.25">
      <c r="A472" s="517" t="s">
        <v>523</v>
      </c>
      <c r="B472" s="517" t="s">
        <v>523</v>
      </c>
    </row>
    <row r="473" spans="1:2" ht="15" hidden="1" x14ac:dyDescent="0.25">
      <c r="A473" s="517" t="s">
        <v>524</v>
      </c>
      <c r="B473" s="517" t="s">
        <v>524</v>
      </c>
    </row>
    <row r="474" spans="1:2" ht="15" hidden="1" x14ac:dyDescent="0.25">
      <c r="A474" s="517" t="s">
        <v>525</v>
      </c>
      <c r="B474" s="517" t="s">
        <v>525</v>
      </c>
    </row>
    <row r="475" spans="1:2" ht="15" hidden="1" x14ac:dyDescent="0.25">
      <c r="A475" s="517" t="s">
        <v>526</v>
      </c>
      <c r="B475" s="517" t="s">
        <v>526</v>
      </c>
    </row>
    <row r="476" spans="1:2" ht="15" hidden="1" x14ac:dyDescent="0.25">
      <c r="A476" s="517" t="s">
        <v>527</v>
      </c>
      <c r="B476" s="517" t="s">
        <v>527</v>
      </c>
    </row>
    <row r="477" spans="1:2" ht="15" hidden="1" x14ac:dyDescent="0.25">
      <c r="A477" s="517" t="s">
        <v>528</v>
      </c>
      <c r="B477" s="517" t="s">
        <v>528</v>
      </c>
    </row>
    <row r="478" spans="1:2" ht="15" hidden="1" x14ac:dyDescent="0.25">
      <c r="A478" s="517" t="s">
        <v>528</v>
      </c>
      <c r="B478" s="517" t="s">
        <v>528</v>
      </c>
    </row>
    <row r="479" spans="1:2" ht="15" hidden="1" x14ac:dyDescent="0.25">
      <c r="A479" s="517" t="s">
        <v>529</v>
      </c>
      <c r="B479" s="517" t="s">
        <v>529</v>
      </c>
    </row>
    <row r="480" spans="1:2" ht="15" hidden="1" x14ac:dyDescent="0.25">
      <c r="A480" s="517" t="s">
        <v>530</v>
      </c>
      <c r="B480" s="517" t="s">
        <v>530</v>
      </c>
    </row>
    <row r="481" spans="1:2" ht="15" hidden="1" x14ac:dyDescent="0.25">
      <c r="A481" s="517" t="s">
        <v>531</v>
      </c>
      <c r="B481" s="517" t="s">
        <v>531</v>
      </c>
    </row>
    <row r="482" spans="1:2" ht="15" hidden="1" x14ac:dyDescent="0.25">
      <c r="A482" s="517" t="s">
        <v>531</v>
      </c>
      <c r="B482" s="517" t="s">
        <v>531</v>
      </c>
    </row>
    <row r="483" spans="1:2" ht="15" hidden="1" x14ac:dyDescent="0.25">
      <c r="A483" s="517" t="s">
        <v>532</v>
      </c>
      <c r="B483" s="517" t="s">
        <v>532</v>
      </c>
    </row>
    <row r="484" spans="1:2" ht="15" hidden="1" x14ac:dyDescent="0.25">
      <c r="A484" s="517" t="s">
        <v>532</v>
      </c>
      <c r="B484" s="517" t="s">
        <v>532</v>
      </c>
    </row>
    <row r="485" spans="1:2" ht="15" hidden="1" x14ac:dyDescent="0.25">
      <c r="A485" s="517" t="s">
        <v>299</v>
      </c>
      <c r="B485" s="517" t="s">
        <v>299</v>
      </c>
    </row>
    <row r="486" spans="1:2" ht="15" hidden="1" x14ac:dyDescent="0.25">
      <c r="A486" s="517" t="s">
        <v>533</v>
      </c>
      <c r="B486" s="517" t="s">
        <v>533</v>
      </c>
    </row>
    <row r="487" spans="1:2" ht="15" hidden="1" x14ac:dyDescent="0.25">
      <c r="A487" s="517" t="s">
        <v>534</v>
      </c>
      <c r="B487" s="517" t="s">
        <v>534</v>
      </c>
    </row>
    <row r="488" spans="1:2" ht="15" hidden="1" x14ac:dyDescent="0.25">
      <c r="A488" s="517" t="s">
        <v>535</v>
      </c>
      <c r="B488" s="517" t="s">
        <v>535</v>
      </c>
    </row>
    <row r="489" spans="1:2" ht="15" hidden="1" x14ac:dyDescent="0.25">
      <c r="A489" s="517" t="s">
        <v>535</v>
      </c>
      <c r="B489" s="517" t="s">
        <v>535</v>
      </c>
    </row>
    <row r="490" spans="1:2" ht="15" hidden="1" x14ac:dyDescent="0.25">
      <c r="A490" s="517" t="s">
        <v>536</v>
      </c>
      <c r="B490" s="517" t="s">
        <v>536</v>
      </c>
    </row>
    <row r="491" spans="1:2" ht="15" hidden="1" x14ac:dyDescent="0.25">
      <c r="A491" s="517" t="s">
        <v>536</v>
      </c>
      <c r="B491" s="517" t="s">
        <v>536</v>
      </c>
    </row>
    <row r="492" spans="1:2" ht="15" hidden="1" x14ac:dyDescent="0.25">
      <c r="A492" s="517" t="s">
        <v>537</v>
      </c>
      <c r="B492" s="517" t="s">
        <v>537</v>
      </c>
    </row>
    <row r="493" spans="1:2" ht="15" hidden="1" x14ac:dyDescent="0.25">
      <c r="A493" s="517" t="s">
        <v>538</v>
      </c>
      <c r="B493" s="517" t="s">
        <v>538</v>
      </c>
    </row>
    <row r="494" spans="1:2" ht="15" hidden="1" x14ac:dyDescent="0.25">
      <c r="A494" s="517" t="s">
        <v>539</v>
      </c>
      <c r="B494" s="517" t="s">
        <v>539</v>
      </c>
    </row>
    <row r="495" spans="1:2" ht="15" hidden="1" x14ac:dyDescent="0.25">
      <c r="A495" s="517" t="s">
        <v>540</v>
      </c>
      <c r="B495" s="517" t="s">
        <v>540</v>
      </c>
    </row>
    <row r="496" spans="1:2" ht="15" hidden="1" x14ac:dyDescent="0.25">
      <c r="A496" s="517" t="s">
        <v>541</v>
      </c>
      <c r="B496" s="517" t="s">
        <v>541</v>
      </c>
    </row>
    <row r="497" spans="1:2" ht="15" hidden="1" x14ac:dyDescent="0.25">
      <c r="A497" s="517" t="s">
        <v>542</v>
      </c>
      <c r="B497" s="517" t="s">
        <v>542</v>
      </c>
    </row>
    <row r="498" spans="1:2" ht="15" hidden="1" x14ac:dyDescent="0.25">
      <c r="A498" s="517" t="s">
        <v>543</v>
      </c>
      <c r="B498" s="517" t="s">
        <v>543</v>
      </c>
    </row>
    <row r="499" spans="1:2" ht="15" hidden="1" x14ac:dyDescent="0.25">
      <c r="A499" s="517" t="s">
        <v>544</v>
      </c>
      <c r="B499" s="517" t="s">
        <v>544</v>
      </c>
    </row>
    <row r="500" spans="1:2" ht="15" hidden="1" x14ac:dyDescent="0.25">
      <c r="A500" s="517" t="s">
        <v>545</v>
      </c>
      <c r="B500" s="517" t="s">
        <v>545</v>
      </c>
    </row>
    <row r="501" spans="1:2" ht="15" hidden="1" x14ac:dyDescent="0.25">
      <c r="A501" s="517" t="s">
        <v>546</v>
      </c>
      <c r="B501" s="517" t="s">
        <v>546</v>
      </c>
    </row>
    <row r="502" spans="1:2" ht="15" hidden="1" x14ac:dyDescent="0.25">
      <c r="A502" s="517" t="s">
        <v>547</v>
      </c>
      <c r="B502" s="517" t="s">
        <v>547</v>
      </c>
    </row>
    <row r="503" spans="1:2" ht="15" hidden="1" x14ac:dyDescent="0.25">
      <c r="A503" s="517" t="s">
        <v>547</v>
      </c>
      <c r="B503" s="517" t="s">
        <v>547</v>
      </c>
    </row>
    <row r="504" spans="1:2" ht="15" hidden="1" x14ac:dyDescent="0.25">
      <c r="A504" s="517" t="s">
        <v>548</v>
      </c>
      <c r="B504" s="517" t="s">
        <v>548</v>
      </c>
    </row>
    <row r="505" spans="1:2" ht="15" hidden="1" x14ac:dyDescent="0.25">
      <c r="A505" s="517" t="s">
        <v>548</v>
      </c>
      <c r="B505" s="517" t="s">
        <v>548</v>
      </c>
    </row>
    <row r="506" spans="1:2" ht="15" hidden="1" x14ac:dyDescent="0.25">
      <c r="A506" s="517" t="s">
        <v>549</v>
      </c>
      <c r="B506" s="517" t="s">
        <v>549</v>
      </c>
    </row>
    <row r="507" spans="1:2" ht="15" hidden="1" x14ac:dyDescent="0.25">
      <c r="A507" s="517" t="s">
        <v>550</v>
      </c>
      <c r="B507" s="517" t="s">
        <v>550</v>
      </c>
    </row>
    <row r="508" spans="1:2" ht="15" hidden="1" x14ac:dyDescent="0.25">
      <c r="A508" s="517" t="s">
        <v>550</v>
      </c>
      <c r="B508" s="517" t="s">
        <v>550</v>
      </c>
    </row>
    <row r="509" spans="1:2" ht="15" hidden="1" x14ac:dyDescent="0.25">
      <c r="A509" s="517" t="s">
        <v>551</v>
      </c>
      <c r="B509" s="517" t="s">
        <v>551</v>
      </c>
    </row>
    <row r="510" spans="1:2" ht="15" hidden="1" x14ac:dyDescent="0.25">
      <c r="A510" s="517" t="s">
        <v>552</v>
      </c>
      <c r="B510" s="517" t="s">
        <v>552</v>
      </c>
    </row>
    <row r="511" spans="1:2" ht="15" hidden="1" x14ac:dyDescent="0.25">
      <c r="A511" s="517" t="s">
        <v>553</v>
      </c>
      <c r="B511" s="517" t="s">
        <v>553</v>
      </c>
    </row>
    <row r="512" spans="1:2" ht="15" hidden="1" x14ac:dyDescent="0.25">
      <c r="A512" s="517" t="s">
        <v>554</v>
      </c>
      <c r="B512" s="517" t="s">
        <v>554</v>
      </c>
    </row>
    <row r="513" spans="1:2" ht="15" hidden="1" x14ac:dyDescent="0.25">
      <c r="A513" s="517" t="s">
        <v>555</v>
      </c>
      <c r="B513" s="517" t="s">
        <v>555</v>
      </c>
    </row>
    <row r="514" spans="1:2" ht="15" hidden="1" x14ac:dyDescent="0.25">
      <c r="A514" s="517" t="s">
        <v>556</v>
      </c>
      <c r="B514" s="517" t="s">
        <v>556</v>
      </c>
    </row>
    <row r="515" spans="1:2" ht="15" hidden="1" x14ac:dyDescent="0.25">
      <c r="A515" s="517" t="s">
        <v>556</v>
      </c>
      <c r="B515" s="517" t="s">
        <v>556</v>
      </c>
    </row>
    <row r="516" spans="1:2" ht="15" hidden="1" x14ac:dyDescent="0.25">
      <c r="A516" s="517" t="s">
        <v>557</v>
      </c>
      <c r="B516" s="517" t="s">
        <v>557</v>
      </c>
    </row>
    <row r="517" spans="1:2" ht="15" hidden="1" x14ac:dyDescent="0.25">
      <c r="A517" s="517" t="s">
        <v>558</v>
      </c>
      <c r="B517" s="517" t="s">
        <v>558</v>
      </c>
    </row>
    <row r="518" spans="1:2" ht="15" hidden="1" x14ac:dyDescent="0.25">
      <c r="A518" s="517" t="s">
        <v>559</v>
      </c>
      <c r="B518" s="517" t="s">
        <v>559</v>
      </c>
    </row>
    <row r="519" spans="1:2" ht="15" hidden="1" x14ac:dyDescent="0.25">
      <c r="A519" s="517" t="s">
        <v>560</v>
      </c>
      <c r="B519" s="517" t="s">
        <v>560</v>
      </c>
    </row>
    <row r="520" spans="1:2" ht="15" hidden="1" x14ac:dyDescent="0.25">
      <c r="A520" s="517" t="s">
        <v>561</v>
      </c>
      <c r="B520" s="517" t="s">
        <v>561</v>
      </c>
    </row>
    <row r="521" spans="1:2" ht="15" hidden="1" x14ac:dyDescent="0.25">
      <c r="A521" s="517" t="s">
        <v>562</v>
      </c>
      <c r="B521" s="517" t="s">
        <v>562</v>
      </c>
    </row>
    <row r="522" spans="1:2" ht="15" hidden="1" x14ac:dyDescent="0.25">
      <c r="A522" s="517" t="s">
        <v>563</v>
      </c>
      <c r="B522" s="517" t="s">
        <v>563</v>
      </c>
    </row>
    <row r="523" spans="1:2" ht="15" hidden="1" x14ac:dyDescent="0.25">
      <c r="A523" s="517" t="s">
        <v>564</v>
      </c>
      <c r="B523" s="517" t="s">
        <v>564</v>
      </c>
    </row>
    <row r="524" spans="1:2" ht="15" hidden="1" x14ac:dyDescent="0.25">
      <c r="A524" s="517" t="s">
        <v>565</v>
      </c>
      <c r="B524" s="517" t="s">
        <v>565</v>
      </c>
    </row>
    <row r="525" spans="1:2" ht="15" hidden="1" x14ac:dyDescent="0.25">
      <c r="A525" s="517" t="s">
        <v>566</v>
      </c>
      <c r="B525" s="517" t="s">
        <v>566</v>
      </c>
    </row>
    <row r="526" spans="1:2" ht="15" hidden="1" x14ac:dyDescent="0.25">
      <c r="A526" s="517" t="s">
        <v>566</v>
      </c>
      <c r="B526" s="517" t="s">
        <v>566</v>
      </c>
    </row>
    <row r="527" spans="1:2" ht="15" hidden="1" x14ac:dyDescent="0.25">
      <c r="A527" s="517" t="s">
        <v>567</v>
      </c>
      <c r="B527" s="517" t="s">
        <v>567</v>
      </c>
    </row>
    <row r="528" spans="1:2" ht="15" hidden="1" x14ac:dyDescent="0.25">
      <c r="A528" s="517" t="s">
        <v>568</v>
      </c>
      <c r="B528" s="517" t="s">
        <v>568</v>
      </c>
    </row>
    <row r="529" spans="1:2" ht="15" hidden="1" x14ac:dyDescent="0.25">
      <c r="A529" s="517" t="s">
        <v>569</v>
      </c>
      <c r="B529" s="517" t="s">
        <v>569</v>
      </c>
    </row>
    <row r="530" spans="1:2" ht="15" hidden="1" x14ac:dyDescent="0.25">
      <c r="A530" s="517" t="s">
        <v>570</v>
      </c>
      <c r="B530" s="517" t="s">
        <v>570</v>
      </c>
    </row>
    <row r="531" spans="1:2" ht="15" hidden="1" x14ac:dyDescent="0.25">
      <c r="A531" s="517" t="s">
        <v>571</v>
      </c>
      <c r="B531" s="517" t="s">
        <v>571</v>
      </c>
    </row>
    <row r="532" spans="1:2" ht="15" hidden="1" x14ac:dyDescent="0.25">
      <c r="A532" s="517" t="s">
        <v>572</v>
      </c>
      <c r="B532" s="517" t="s">
        <v>572</v>
      </c>
    </row>
    <row r="533" spans="1:2" ht="15" hidden="1" x14ac:dyDescent="0.25">
      <c r="A533" s="517" t="s">
        <v>572</v>
      </c>
      <c r="B533" s="517" t="s">
        <v>572</v>
      </c>
    </row>
    <row r="534" spans="1:2" ht="15" hidden="1" x14ac:dyDescent="0.25">
      <c r="A534" s="517" t="s">
        <v>573</v>
      </c>
      <c r="B534" s="517" t="s">
        <v>573</v>
      </c>
    </row>
    <row r="535" spans="1:2" ht="15" hidden="1" x14ac:dyDescent="0.25">
      <c r="A535" s="517" t="s">
        <v>574</v>
      </c>
      <c r="B535" s="517" t="s">
        <v>574</v>
      </c>
    </row>
    <row r="536" spans="1:2" ht="15" hidden="1" x14ac:dyDescent="0.25">
      <c r="A536" s="517" t="s">
        <v>356</v>
      </c>
      <c r="B536" s="517" t="s">
        <v>356</v>
      </c>
    </row>
    <row r="537" spans="1:2" ht="15" hidden="1" x14ac:dyDescent="0.25">
      <c r="A537" s="517" t="s">
        <v>575</v>
      </c>
      <c r="B537" s="517" t="s">
        <v>575</v>
      </c>
    </row>
    <row r="538" spans="1:2" ht="15" hidden="1" x14ac:dyDescent="0.25">
      <c r="A538" s="517" t="s">
        <v>576</v>
      </c>
      <c r="B538" s="517" t="s">
        <v>576</v>
      </c>
    </row>
    <row r="539" spans="1:2" ht="15" hidden="1" x14ac:dyDescent="0.25">
      <c r="A539" s="517" t="s">
        <v>577</v>
      </c>
      <c r="B539" s="517" t="s">
        <v>577</v>
      </c>
    </row>
    <row r="540" spans="1:2" ht="15" hidden="1" x14ac:dyDescent="0.25">
      <c r="A540" s="517" t="s">
        <v>578</v>
      </c>
      <c r="B540" s="517" t="s">
        <v>578</v>
      </c>
    </row>
    <row r="541" spans="1:2" ht="15" hidden="1" x14ac:dyDescent="0.25">
      <c r="A541" s="517" t="s">
        <v>579</v>
      </c>
      <c r="B541" s="517" t="s">
        <v>579</v>
      </c>
    </row>
    <row r="542" spans="1:2" ht="15" hidden="1" x14ac:dyDescent="0.25">
      <c r="A542" s="517" t="s">
        <v>580</v>
      </c>
      <c r="B542" s="517" t="s">
        <v>580</v>
      </c>
    </row>
    <row r="543" spans="1:2" ht="15" hidden="1" x14ac:dyDescent="0.25">
      <c r="A543" s="517" t="s">
        <v>581</v>
      </c>
      <c r="B543" s="517" t="s">
        <v>581</v>
      </c>
    </row>
    <row r="544" spans="1:2" ht="15" hidden="1" x14ac:dyDescent="0.25">
      <c r="A544" s="517" t="s">
        <v>582</v>
      </c>
      <c r="B544" s="517" t="s">
        <v>582</v>
      </c>
    </row>
    <row r="545" spans="1:2" ht="15" hidden="1" x14ac:dyDescent="0.25">
      <c r="A545" s="517" t="s">
        <v>583</v>
      </c>
      <c r="B545" s="517" t="s">
        <v>583</v>
      </c>
    </row>
    <row r="546" spans="1:2" ht="15" hidden="1" x14ac:dyDescent="0.25">
      <c r="A546" s="517" t="s">
        <v>584</v>
      </c>
      <c r="B546" s="517" t="s">
        <v>584</v>
      </c>
    </row>
    <row r="547" spans="1:2" ht="15" hidden="1" x14ac:dyDescent="0.25">
      <c r="A547" s="517" t="s">
        <v>584</v>
      </c>
      <c r="B547" s="517" t="s">
        <v>584</v>
      </c>
    </row>
    <row r="548" spans="1:2" ht="15" hidden="1" x14ac:dyDescent="0.25">
      <c r="A548" s="517" t="s">
        <v>585</v>
      </c>
      <c r="B548" s="517" t="s">
        <v>585</v>
      </c>
    </row>
    <row r="549" spans="1:2" ht="15" hidden="1" x14ac:dyDescent="0.25">
      <c r="A549" s="517" t="s">
        <v>586</v>
      </c>
      <c r="B549" s="517" t="s">
        <v>586</v>
      </c>
    </row>
    <row r="550" spans="1:2" ht="15" hidden="1" x14ac:dyDescent="0.25">
      <c r="A550" s="517" t="s">
        <v>587</v>
      </c>
      <c r="B550" s="517" t="s">
        <v>587</v>
      </c>
    </row>
    <row r="551" spans="1:2" ht="15" hidden="1" x14ac:dyDescent="0.25">
      <c r="A551" s="517" t="s">
        <v>588</v>
      </c>
      <c r="B551" s="517" t="s">
        <v>588</v>
      </c>
    </row>
    <row r="552" spans="1:2" ht="15" hidden="1" x14ac:dyDescent="0.25">
      <c r="A552" s="517" t="s">
        <v>589</v>
      </c>
      <c r="B552" s="517" t="s">
        <v>589</v>
      </c>
    </row>
    <row r="553" spans="1:2" ht="15" hidden="1" x14ac:dyDescent="0.25">
      <c r="A553" s="517" t="s">
        <v>590</v>
      </c>
      <c r="B553" s="517" t="s">
        <v>590</v>
      </c>
    </row>
    <row r="554" spans="1:2" ht="15" hidden="1" x14ac:dyDescent="0.25">
      <c r="A554" s="517" t="s">
        <v>591</v>
      </c>
      <c r="B554" s="517" t="s">
        <v>591</v>
      </c>
    </row>
    <row r="555" spans="1:2" ht="15" hidden="1" x14ac:dyDescent="0.25">
      <c r="A555" s="517" t="s">
        <v>592</v>
      </c>
      <c r="B555" s="517" t="s">
        <v>592</v>
      </c>
    </row>
    <row r="556" spans="1:2" ht="15" hidden="1" x14ac:dyDescent="0.25">
      <c r="A556" s="517" t="s">
        <v>593</v>
      </c>
      <c r="B556" s="517" t="s">
        <v>593</v>
      </c>
    </row>
    <row r="557" spans="1:2" ht="15" hidden="1" x14ac:dyDescent="0.25">
      <c r="A557" s="517" t="s">
        <v>594</v>
      </c>
      <c r="B557" s="517" t="s">
        <v>594</v>
      </c>
    </row>
    <row r="558" spans="1:2" ht="15" hidden="1" x14ac:dyDescent="0.25">
      <c r="A558" s="517" t="s">
        <v>595</v>
      </c>
      <c r="B558" s="517" t="s">
        <v>595</v>
      </c>
    </row>
    <row r="559" spans="1:2" ht="15" hidden="1" x14ac:dyDescent="0.25">
      <c r="A559" s="517" t="s">
        <v>357</v>
      </c>
      <c r="B559" s="517" t="s">
        <v>357</v>
      </c>
    </row>
    <row r="560" spans="1:2" ht="15" hidden="1" x14ac:dyDescent="0.25">
      <c r="A560" s="517" t="s">
        <v>596</v>
      </c>
      <c r="B560" s="517" t="s">
        <v>596</v>
      </c>
    </row>
    <row r="561" spans="1:2" ht="15" hidden="1" x14ac:dyDescent="0.25">
      <c r="A561" s="517" t="s">
        <v>597</v>
      </c>
      <c r="B561" s="517" t="s">
        <v>597</v>
      </c>
    </row>
    <row r="562" spans="1:2" ht="15" hidden="1" x14ac:dyDescent="0.25">
      <c r="A562" s="517" t="s">
        <v>598</v>
      </c>
      <c r="B562" s="517" t="s">
        <v>598</v>
      </c>
    </row>
    <row r="563" spans="1:2" ht="15" hidden="1" x14ac:dyDescent="0.25">
      <c r="A563" s="517" t="s">
        <v>598</v>
      </c>
      <c r="B563" s="517" t="s">
        <v>598</v>
      </c>
    </row>
    <row r="564" spans="1:2" ht="15" hidden="1" x14ac:dyDescent="0.25">
      <c r="A564" s="517" t="s">
        <v>599</v>
      </c>
      <c r="B564" s="517" t="s">
        <v>599</v>
      </c>
    </row>
    <row r="565" spans="1:2" ht="15" hidden="1" x14ac:dyDescent="0.25">
      <c r="A565" s="517" t="s">
        <v>600</v>
      </c>
      <c r="B565" s="517" t="s">
        <v>600</v>
      </c>
    </row>
    <row r="566" spans="1:2" ht="15" hidden="1" x14ac:dyDescent="0.25">
      <c r="A566" s="517" t="s">
        <v>601</v>
      </c>
      <c r="B566" s="517" t="s">
        <v>602</v>
      </c>
    </row>
    <row r="567" spans="1:2" ht="15" hidden="1" x14ac:dyDescent="0.25">
      <c r="A567" s="517" t="s">
        <v>603</v>
      </c>
      <c r="B567" s="517" t="s">
        <v>604</v>
      </c>
    </row>
    <row r="568" spans="1:2" ht="15" hidden="1" x14ac:dyDescent="0.25">
      <c r="A568" s="517" t="s">
        <v>605</v>
      </c>
      <c r="B568" s="517" t="s">
        <v>606</v>
      </c>
    </row>
    <row r="569" spans="1:2" ht="15" hidden="1" x14ac:dyDescent="0.25">
      <c r="A569" s="517" t="s">
        <v>607</v>
      </c>
      <c r="B569" s="517" t="s">
        <v>608</v>
      </c>
    </row>
    <row r="570" spans="1:2" ht="15" hidden="1" x14ac:dyDescent="0.25">
      <c r="A570" s="517" t="s">
        <v>214</v>
      </c>
      <c r="B570" s="517" t="s">
        <v>362</v>
      </c>
    </row>
    <row r="571" spans="1:2" ht="15" hidden="1" x14ac:dyDescent="0.25">
      <c r="A571" s="517" t="s">
        <v>609</v>
      </c>
      <c r="B571" s="517" t="s">
        <v>610</v>
      </c>
    </row>
    <row r="572" spans="1:2" ht="15" hidden="1" x14ac:dyDescent="0.25">
      <c r="A572" s="517" t="s">
        <v>611</v>
      </c>
      <c r="B572" s="517" t="s">
        <v>612</v>
      </c>
    </row>
    <row r="573" spans="1:2" ht="15" hidden="1" x14ac:dyDescent="0.25">
      <c r="A573" s="517" t="s">
        <v>613</v>
      </c>
      <c r="B573" s="517" t="s">
        <v>614</v>
      </c>
    </row>
    <row r="574" spans="1:2" ht="15" hidden="1" x14ac:dyDescent="0.25">
      <c r="A574" s="517" t="s">
        <v>615</v>
      </c>
      <c r="B574" s="517" t="s">
        <v>616</v>
      </c>
    </row>
    <row r="575" spans="1:2" ht="15" hidden="1" x14ac:dyDescent="0.25">
      <c r="A575" s="517" t="s">
        <v>617</v>
      </c>
      <c r="B575" s="517" t="s">
        <v>618</v>
      </c>
    </row>
    <row r="576" spans="1:2" ht="15" hidden="1" x14ac:dyDescent="0.25">
      <c r="A576" s="517" t="s">
        <v>619</v>
      </c>
      <c r="B576" s="517" t="s">
        <v>620</v>
      </c>
    </row>
    <row r="577" spans="1:2" ht="15" hidden="1" x14ac:dyDescent="0.25">
      <c r="A577" s="517" t="s">
        <v>621</v>
      </c>
      <c r="B577" s="517" t="s">
        <v>622</v>
      </c>
    </row>
    <row r="578" spans="1:2" ht="15" hidden="1" x14ac:dyDescent="0.25">
      <c r="A578" s="517" t="s">
        <v>623</v>
      </c>
      <c r="B578" s="517" t="s">
        <v>624</v>
      </c>
    </row>
    <row r="579" spans="1:2" ht="15" hidden="1" x14ac:dyDescent="0.25">
      <c r="A579" s="517" t="s">
        <v>623</v>
      </c>
      <c r="B579" s="517" t="s">
        <v>624</v>
      </c>
    </row>
    <row r="580" spans="1:2" ht="15" hidden="1" x14ac:dyDescent="0.25">
      <c r="A580" s="517" t="s">
        <v>625</v>
      </c>
      <c r="B580" s="517" t="s">
        <v>626</v>
      </c>
    </row>
    <row r="581" spans="1:2" ht="15" hidden="1" x14ac:dyDescent="0.25">
      <c r="A581" s="517" t="s">
        <v>627</v>
      </c>
      <c r="B581" s="517" t="s">
        <v>628</v>
      </c>
    </row>
    <row r="582" spans="1:2" ht="15" hidden="1" x14ac:dyDescent="0.25">
      <c r="A582" s="517" t="s">
        <v>629</v>
      </c>
      <c r="B582" s="517" t="s">
        <v>630</v>
      </c>
    </row>
    <row r="583" spans="1:2" ht="15" hidden="1" x14ac:dyDescent="0.25">
      <c r="A583" s="517" t="s">
        <v>631</v>
      </c>
      <c r="B583" s="517" t="s">
        <v>632</v>
      </c>
    </row>
    <row r="584" spans="1:2" ht="15" hidden="1" x14ac:dyDescent="0.25">
      <c r="A584" s="517" t="s">
        <v>633</v>
      </c>
      <c r="B584" s="517" t="s">
        <v>634</v>
      </c>
    </row>
    <row r="585" spans="1:2" ht="15" hidden="1" x14ac:dyDescent="0.25">
      <c r="A585" s="517" t="s">
        <v>633</v>
      </c>
      <c r="B585" s="517" t="s">
        <v>634</v>
      </c>
    </row>
    <row r="586" spans="1:2" ht="15" hidden="1" x14ac:dyDescent="0.25">
      <c r="A586" s="517" t="s">
        <v>635</v>
      </c>
      <c r="B586" s="517" t="s">
        <v>636</v>
      </c>
    </row>
    <row r="587" spans="1:2" ht="15" hidden="1" x14ac:dyDescent="0.25">
      <c r="A587" s="517" t="s">
        <v>637</v>
      </c>
      <c r="B587" s="517" t="s">
        <v>638</v>
      </c>
    </row>
    <row r="588" spans="1:2" ht="15" hidden="1" x14ac:dyDescent="0.25">
      <c r="A588" s="517" t="s">
        <v>639</v>
      </c>
      <c r="B588" s="517" t="s">
        <v>640</v>
      </c>
    </row>
    <row r="589" spans="1:2" ht="15" hidden="1" x14ac:dyDescent="0.25">
      <c r="A589" s="517" t="s">
        <v>639</v>
      </c>
      <c r="B589" s="517" t="s">
        <v>640</v>
      </c>
    </row>
    <row r="590" spans="1:2" ht="15" hidden="1" x14ac:dyDescent="0.25">
      <c r="A590" s="517" t="s">
        <v>641</v>
      </c>
      <c r="B590" s="517" t="s">
        <v>642</v>
      </c>
    </row>
    <row r="591" spans="1:2" ht="15" hidden="1" x14ac:dyDescent="0.25">
      <c r="A591" s="517" t="s">
        <v>641</v>
      </c>
      <c r="B591" s="517" t="s">
        <v>642</v>
      </c>
    </row>
    <row r="592" spans="1:2" ht="15" hidden="1" x14ac:dyDescent="0.25">
      <c r="A592" s="517" t="s">
        <v>643</v>
      </c>
      <c r="B592" s="517" t="s">
        <v>644</v>
      </c>
    </row>
    <row r="593" spans="1:2" ht="15" hidden="1" x14ac:dyDescent="0.25">
      <c r="A593" s="517" t="s">
        <v>645</v>
      </c>
      <c r="B593" s="517" t="s">
        <v>646</v>
      </c>
    </row>
    <row r="594" spans="1:2" ht="15" hidden="1" x14ac:dyDescent="0.25">
      <c r="A594" s="517" t="s">
        <v>647</v>
      </c>
      <c r="B594" s="517" t="s">
        <v>648</v>
      </c>
    </row>
    <row r="595" spans="1:2" ht="15" hidden="1" x14ac:dyDescent="0.25">
      <c r="A595" s="517" t="s">
        <v>647</v>
      </c>
      <c r="B595" s="517" t="s">
        <v>648</v>
      </c>
    </row>
    <row r="596" spans="1:2" ht="15" hidden="1" x14ac:dyDescent="0.25">
      <c r="A596" s="517" t="s">
        <v>649</v>
      </c>
      <c r="B596" s="517" t="s">
        <v>650</v>
      </c>
    </row>
    <row r="597" spans="1:2" ht="15" hidden="1" x14ac:dyDescent="0.25">
      <c r="A597" s="517" t="s">
        <v>651</v>
      </c>
      <c r="B597" s="517" t="s">
        <v>652</v>
      </c>
    </row>
    <row r="598" spans="1:2" ht="15" hidden="1" x14ac:dyDescent="0.25">
      <c r="A598" s="517" t="s">
        <v>653</v>
      </c>
      <c r="B598" s="517" t="s">
        <v>654</v>
      </c>
    </row>
    <row r="599" spans="1:2" ht="15" hidden="1" x14ac:dyDescent="0.25">
      <c r="A599" s="517" t="s">
        <v>653</v>
      </c>
      <c r="B599" s="517" t="s">
        <v>654</v>
      </c>
    </row>
    <row r="600" spans="1:2" ht="15" hidden="1" x14ac:dyDescent="0.25">
      <c r="A600" s="517" t="s">
        <v>655</v>
      </c>
      <c r="B600" s="517" t="s">
        <v>656</v>
      </c>
    </row>
    <row r="601" spans="1:2" ht="15" hidden="1" x14ac:dyDescent="0.25">
      <c r="A601" s="517" t="s">
        <v>655</v>
      </c>
      <c r="B601" s="517" t="s">
        <v>656</v>
      </c>
    </row>
    <row r="602" spans="1:2" ht="15" hidden="1" x14ac:dyDescent="0.25">
      <c r="A602" s="517" t="s">
        <v>657</v>
      </c>
      <c r="B602" s="517" t="s">
        <v>658</v>
      </c>
    </row>
    <row r="603" spans="1:2" ht="15" hidden="1" x14ac:dyDescent="0.25">
      <c r="A603" s="517" t="s">
        <v>659</v>
      </c>
      <c r="B603" s="517" t="s">
        <v>660</v>
      </c>
    </row>
    <row r="604" spans="1:2" ht="15" hidden="1" x14ac:dyDescent="0.25">
      <c r="A604" s="517" t="s">
        <v>661</v>
      </c>
      <c r="B604" s="517" t="s">
        <v>662</v>
      </c>
    </row>
    <row r="605" spans="1:2" ht="15" hidden="1" x14ac:dyDescent="0.25">
      <c r="A605" s="517" t="s">
        <v>663</v>
      </c>
      <c r="B605" s="517" t="s">
        <v>664</v>
      </c>
    </row>
    <row r="606" spans="1:2" ht="15" hidden="1" x14ac:dyDescent="0.25">
      <c r="A606" s="517" t="s">
        <v>201</v>
      </c>
      <c r="B606" s="517" t="s">
        <v>370</v>
      </c>
    </row>
    <row r="607" spans="1:2" ht="15" hidden="1" x14ac:dyDescent="0.25">
      <c r="A607" s="517" t="s">
        <v>665</v>
      </c>
      <c r="B607" s="517" t="s">
        <v>666</v>
      </c>
    </row>
    <row r="608" spans="1:2" ht="15" hidden="1" x14ac:dyDescent="0.25">
      <c r="A608" s="517" t="s">
        <v>667</v>
      </c>
      <c r="B608" s="517" t="s">
        <v>668</v>
      </c>
    </row>
    <row r="609" spans="1:2" ht="15" hidden="1" x14ac:dyDescent="0.25">
      <c r="A609" s="517" t="s">
        <v>669</v>
      </c>
      <c r="B609" s="517" t="s">
        <v>670</v>
      </c>
    </row>
    <row r="610" spans="1:2" ht="15" hidden="1" x14ac:dyDescent="0.25">
      <c r="A610" s="517" t="s">
        <v>671</v>
      </c>
      <c r="B610" s="517" t="s">
        <v>672</v>
      </c>
    </row>
    <row r="611" spans="1:2" ht="15" hidden="1" x14ac:dyDescent="0.25">
      <c r="A611" s="517" t="s">
        <v>673</v>
      </c>
      <c r="B611" s="517" t="s">
        <v>674</v>
      </c>
    </row>
    <row r="612" spans="1:2" ht="15" hidden="1" x14ac:dyDescent="0.25">
      <c r="A612" s="517" t="s">
        <v>675</v>
      </c>
      <c r="B612" s="517" t="s">
        <v>676</v>
      </c>
    </row>
    <row r="613" spans="1:2" ht="15" hidden="1" x14ac:dyDescent="0.25">
      <c r="A613" s="517" t="s">
        <v>675</v>
      </c>
      <c r="B613" s="517" t="s">
        <v>676</v>
      </c>
    </row>
    <row r="614" spans="1:2" ht="15" hidden="1" x14ac:dyDescent="0.25">
      <c r="A614" s="517" t="s">
        <v>677</v>
      </c>
      <c r="B614" s="517" t="s">
        <v>678</v>
      </c>
    </row>
    <row r="615" spans="1:2" ht="15" hidden="1" x14ac:dyDescent="0.25">
      <c r="A615" s="517" t="s">
        <v>677</v>
      </c>
      <c r="B615" s="517" t="s">
        <v>678</v>
      </c>
    </row>
    <row r="616" spans="1:2" ht="15" hidden="1" x14ac:dyDescent="0.25">
      <c r="A616" s="517" t="s">
        <v>679</v>
      </c>
      <c r="B616" s="517" t="s">
        <v>680</v>
      </c>
    </row>
    <row r="617" spans="1:2" ht="15" hidden="1" x14ac:dyDescent="0.25">
      <c r="A617" s="517" t="s">
        <v>679</v>
      </c>
      <c r="B617" s="517" t="s">
        <v>680</v>
      </c>
    </row>
    <row r="618" spans="1:2" ht="15" hidden="1" x14ac:dyDescent="0.25">
      <c r="A618" s="517" t="s">
        <v>679</v>
      </c>
      <c r="B618" s="517" t="s">
        <v>680</v>
      </c>
    </row>
    <row r="619" spans="1:2" ht="15" hidden="1" x14ac:dyDescent="0.25">
      <c r="A619" s="517" t="s">
        <v>679</v>
      </c>
      <c r="B619" s="517" t="s">
        <v>680</v>
      </c>
    </row>
    <row r="620" spans="1:2" ht="15" hidden="1" x14ac:dyDescent="0.25">
      <c r="A620" s="517" t="s">
        <v>679</v>
      </c>
      <c r="B620" s="517" t="s">
        <v>680</v>
      </c>
    </row>
    <row r="621" spans="1:2" ht="15" hidden="1" x14ac:dyDescent="0.25">
      <c r="A621" s="517" t="s">
        <v>679</v>
      </c>
      <c r="B621" s="517" t="s">
        <v>680</v>
      </c>
    </row>
    <row r="622" spans="1:2" ht="15" hidden="1" x14ac:dyDescent="0.25">
      <c r="A622" s="517" t="s">
        <v>679</v>
      </c>
      <c r="B622" s="517" t="s">
        <v>680</v>
      </c>
    </row>
    <row r="623" spans="1:2" ht="15" hidden="1" x14ac:dyDescent="0.25">
      <c r="A623" s="517" t="s">
        <v>679</v>
      </c>
      <c r="B623" s="517" t="s">
        <v>680</v>
      </c>
    </row>
    <row r="624" spans="1:2" ht="15" hidden="1" x14ac:dyDescent="0.25">
      <c r="A624" s="517" t="s">
        <v>681</v>
      </c>
      <c r="B624" s="517" t="s">
        <v>682</v>
      </c>
    </row>
    <row r="625" spans="1:2" ht="15" hidden="1" x14ac:dyDescent="0.25">
      <c r="A625" s="517" t="s">
        <v>681</v>
      </c>
      <c r="B625" s="517" t="s">
        <v>682</v>
      </c>
    </row>
    <row r="626" spans="1:2" ht="15" hidden="1" x14ac:dyDescent="0.25">
      <c r="A626" s="517" t="s">
        <v>231</v>
      </c>
      <c r="B626" s="517" t="s">
        <v>376</v>
      </c>
    </row>
    <row r="627" spans="1:2" ht="15" hidden="1" x14ac:dyDescent="0.25">
      <c r="A627" s="517" t="s">
        <v>231</v>
      </c>
      <c r="B627" s="517" t="s">
        <v>376</v>
      </c>
    </row>
    <row r="628" spans="1:2" ht="15" hidden="1" x14ac:dyDescent="0.25">
      <c r="A628" s="517" t="s">
        <v>683</v>
      </c>
      <c r="B628" s="517" t="s">
        <v>684</v>
      </c>
    </row>
    <row r="629" spans="1:2" ht="15" hidden="1" x14ac:dyDescent="0.25">
      <c r="A629" s="517" t="s">
        <v>685</v>
      </c>
      <c r="B629" s="517" t="s">
        <v>686</v>
      </c>
    </row>
    <row r="630" spans="1:2" ht="15" hidden="1" x14ac:dyDescent="0.25">
      <c r="A630" s="517" t="s">
        <v>687</v>
      </c>
      <c r="B630" s="517" t="s">
        <v>688</v>
      </c>
    </row>
    <row r="631" spans="1:2" ht="15" hidden="1" x14ac:dyDescent="0.25">
      <c r="A631" s="517" t="s">
        <v>689</v>
      </c>
      <c r="B631" s="517" t="s">
        <v>690</v>
      </c>
    </row>
    <row r="632" spans="1:2" ht="15" hidden="1" x14ac:dyDescent="0.25">
      <c r="A632" s="517" t="s">
        <v>689</v>
      </c>
      <c r="B632" s="517" t="s">
        <v>690</v>
      </c>
    </row>
    <row r="633" spans="1:2" ht="15" hidden="1" x14ac:dyDescent="0.25">
      <c r="A633" s="517" t="s">
        <v>689</v>
      </c>
      <c r="B633" s="517" t="s">
        <v>690</v>
      </c>
    </row>
    <row r="634" spans="1:2" ht="15" hidden="1" x14ac:dyDescent="0.25">
      <c r="A634" s="517" t="s">
        <v>691</v>
      </c>
      <c r="B634" s="517" t="s">
        <v>692</v>
      </c>
    </row>
    <row r="635" spans="1:2" ht="15" hidden="1" x14ac:dyDescent="0.25">
      <c r="A635" s="517" t="s">
        <v>691</v>
      </c>
      <c r="B635" s="517" t="s">
        <v>692</v>
      </c>
    </row>
    <row r="636" spans="1:2" ht="15" hidden="1" x14ac:dyDescent="0.25">
      <c r="A636" s="517" t="s">
        <v>693</v>
      </c>
      <c r="B636" s="517" t="s">
        <v>694</v>
      </c>
    </row>
    <row r="637" spans="1:2" ht="15" hidden="1" x14ac:dyDescent="0.25">
      <c r="A637" s="517" t="s">
        <v>693</v>
      </c>
      <c r="B637" s="517" t="s">
        <v>694</v>
      </c>
    </row>
    <row r="638" spans="1:2" ht="15" hidden="1" x14ac:dyDescent="0.25">
      <c r="A638" s="517" t="s">
        <v>695</v>
      </c>
      <c r="B638" s="517" t="s">
        <v>696</v>
      </c>
    </row>
    <row r="639" spans="1:2" ht="15" hidden="1" x14ac:dyDescent="0.25">
      <c r="A639" s="517" t="s">
        <v>695</v>
      </c>
      <c r="B639" s="517" t="s">
        <v>696</v>
      </c>
    </row>
    <row r="640" spans="1:2" ht="15" hidden="1" x14ac:dyDescent="0.25">
      <c r="A640" s="517" t="s">
        <v>697</v>
      </c>
      <c r="B640" s="517" t="s">
        <v>698</v>
      </c>
    </row>
    <row r="641" spans="1:2" ht="15" hidden="1" x14ac:dyDescent="0.25">
      <c r="A641" s="517" t="s">
        <v>697</v>
      </c>
      <c r="B641" s="517" t="s">
        <v>698</v>
      </c>
    </row>
    <row r="642" spans="1:2" ht="15" hidden="1" x14ac:dyDescent="0.25">
      <c r="A642" s="517" t="s">
        <v>699</v>
      </c>
      <c r="B642" s="517" t="s">
        <v>700</v>
      </c>
    </row>
    <row r="643" spans="1:2" ht="15" hidden="1" x14ac:dyDescent="0.25">
      <c r="A643" s="519" t="s">
        <v>701</v>
      </c>
      <c r="B643" s="519" t="s">
        <v>702</v>
      </c>
    </row>
    <row r="644" spans="1:2" ht="15" hidden="1" x14ac:dyDescent="0.25">
      <c r="A644" s="517" t="s">
        <v>703</v>
      </c>
      <c r="B644" s="517" t="s">
        <v>704</v>
      </c>
    </row>
    <row r="645" spans="1:2" ht="15" hidden="1" x14ac:dyDescent="0.25">
      <c r="A645" s="517" t="s">
        <v>705</v>
      </c>
      <c r="B645" s="517" t="s">
        <v>706</v>
      </c>
    </row>
    <row r="646" spans="1:2" ht="15" hidden="1" x14ac:dyDescent="0.25">
      <c r="A646" s="517" t="s">
        <v>705</v>
      </c>
      <c r="B646" s="517" t="s">
        <v>706</v>
      </c>
    </row>
    <row r="647" spans="1:2" ht="15" hidden="1" x14ac:dyDescent="0.25">
      <c r="A647" s="517" t="s">
        <v>707</v>
      </c>
      <c r="B647" s="517" t="s">
        <v>708</v>
      </c>
    </row>
    <row r="648" spans="1:2" ht="15" hidden="1" x14ac:dyDescent="0.25">
      <c r="A648" s="517" t="s">
        <v>707</v>
      </c>
      <c r="B648" s="517" t="s">
        <v>708</v>
      </c>
    </row>
    <row r="649" spans="1:2" ht="15" hidden="1" x14ac:dyDescent="0.25">
      <c r="A649" s="517" t="s">
        <v>709</v>
      </c>
      <c r="B649" s="517" t="s">
        <v>710</v>
      </c>
    </row>
    <row r="650" spans="1:2" ht="15" hidden="1" x14ac:dyDescent="0.25">
      <c r="A650" s="517" t="s">
        <v>202</v>
      </c>
      <c r="B650" s="517" t="s">
        <v>380</v>
      </c>
    </row>
    <row r="651" spans="1:2" ht="15" hidden="1" x14ac:dyDescent="0.25">
      <c r="A651" s="518" t="s">
        <v>711</v>
      </c>
      <c r="B651" s="517" t="s">
        <v>712</v>
      </c>
    </row>
    <row r="652" spans="1:2" ht="15" hidden="1" x14ac:dyDescent="0.25">
      <c r="A652" s="517" t="s">
        <v>713</v>
      </c>
      <c r="B652" s="517" t="s">
        <v>714</v>
      </c>
    </row>
    <row r="653" spans="1:2" ht="15" hidden="1" x14ac:dyDescent="0.25">
      <c r="A653" s="517" t="s">
        <v>715</v>
      </c>
      <c r="B653" s="517" t="s">
        <v>716</v>
      </c>
    </row>
    <row r="654" spans="1:2" ht="15" hidden="1" x14ac:dyDescent="0.25">
      <c r="A654" s="517" t="s">
        <v>715</v>
      </c>
      <c r="B654" s="517" t="s">
        <v>716</v>
      </c>
    </row>
    <row r="655" spans="1:2" ht="15" hidden="1" x14ac:dyDescent="0.25">
      <c r="A655" s="517" t="s">
        <v>717</v>
      </c>
      <c r="B655" s="517" t="s">
        <v>718</v>
      </c>
    </row>
    <row r="656" spans="1:2" ht="15" hidden="1" x14ac:dyDescent="0.25">
      <c r="A656" s="517" t="s">
        <v>719</v>
      </c>
      <c r="B656" s="517" t="s">
        <v>720</v>
      </c>
    </row>
    <row r="657" spans="1:2" ht="15" hidden="1" x14ac:dyDescent="0.25">
      <c r="A657" s="517" t="s">
        <v>721</v>
      </c>
      <c r="B657" s="517" t="s">
        <v>722</v>
      </c>
    </row>
    <row r="658" spans="1:2" ht="15" hidden="1" x14ac:dyDescent="0.25">
      <c r="A658" s="517" t="s">
        <v>721</v>
      </c>
      <c r="B658" s="517" t="s">
        <v>722</v>
      </c>
    </row>
    <row r="659" spans="1:2" ht="15" hidden="1" x14ac:dyDescent="0.25">
      <c r="A659" s="517" t="s">
        <v>721</v>
      </c>
      <c r="B659" s="517" t="s">
        <v>722</v>
      </c>
    </row>
    <row r="660" spans="1:2" ht="15" hidden="1" x14ac:dyDescent="0.25">
      <c r="A660" s="517" t="s">
        <v>723</v>
      </c>
      <c r="B660" s="517" t="s">
        <v>724</v>
      </c>
    </row>
    <row r="661" spans="1:2" ht="15" hidden="1" x14ac:dyDescent="0.25">
      <c r="A661" s="517" t="s">
        <v>725</v>
      </c>
      <c r="B661" s="517" t="s">
        <v>726</v>
      </c>
    </row>
    <row r="662" spans="1:2" ht="15" hidden="1" x14ac:dyDescent="0.25">
      <c r="A662" s="517" t="s">
        <v>725</v>
      </c>
      <c r="B662" s="517" t="s">
        <v>726</v>
      </c>
    </row>
    <row r="663" spans="1:2" ht="15" hidden="1" x14ac:dyDescent="0.25">
      <c r="A663" s="517" t="s">
        <v>725</v>
      </c>
      <c r="B663" s="517" t="s">
        <v>726</v>
      </c>
    </row>
    <row r="664" spans="1:2" ht="15" hidden="1" x14ac:dyDescent="0.25">
      <c r="A664" s="517" t="s">
        <v>727</v>
      </c>
      <c r="B664" s="517" t="s">
        <v>728</v>
      </c>
    </row>
    <row r="665" spans="1:2" ht="15" hidden="1" x14ac:dyDescent="0.25">
      <c r="A665" s="517" t="s">
        <v>727</v>
      </c>
      <c r="B665" s="517" t="s">
        <v>728</v>
      </c>
    </row>
    <row r="666" spans="1:2" ht="15" hidden="1" x14ac:dyDescent="0.25">
      <c r="A666" s="517" t="s">
        <v>729</v>
      </c>
      <c r="B666" s="517" t="s">
        <v>730</v>
      </c>
    </row>
    <row r="667" spans="1:2" ht="15" hidden="1" x14ac:dyDescent="0.25">
      <c r="A667" s="517" t="s">
        <v>729</v>
      </c>
      <c r="B667" s="517" t="s">
        <v>730</v>
      </c>
    </row>
    <row r="668" spans="1:2" ht="15" hidden="1" x14ac:dyDescent="0.25">
      <c r="A668" s="517" t="s">
        <v>729</v>
      </c>
      <c r="B668" s="517" t="s">
        <v>730</v>
      </c>
    </row>
    <row r="669" spans="1:2" ht="15" hidden="1" x14ac:dyDescent="0.25">
      <c r="A669" s="518" t="s">
        <v>731</v>
      </c>
      <c r="B669" s="517" t="s">
        <v>732</v>
      </c>
    </row>
    <row r="670" spans="1:2" ht="15" hidden="1" x14ac:dyDescent="0.25">
      <c r="A670" s="517" t="s">
        <v>733</v>
      </c>
      <c r="B670" s="517" t="s">
        <v>734</v>
      </c>
    </row>
    <row r="671" spans="1:2" ht="15" hidden="1" x14ac:dyDescent="0.25">
      <c r="A671" s="517" t="s">
        <v>733</v>
      </c>
      <c r="B671" s="517" t="s">
        <v>734</v>
      </c>
    </row>
    <row r="672" spans="1:2" ht="15" hidden="1" x14ac:dyDescent="0.25">
      <c r="A672" s="517" t="s">
        <v>203</v>
      </c>
      <c r="B672" s="517" t="s">
        <v>389</v>
      </c>
    </row>
    <row r="673" spans="1:2" ht="15" hidden="1" x14ac:dyDescent="0.25">
      <c r="A673" s="517" t="s">
        <v>735</v>
      </c>
      <c r="B673" s="517" t="s">
        <v>736</v>
      </c>
    </row>
    <row r="674" spans="1:2" ht="15" hidden="1" x14ac:dyDescent="0.25">
      <c r="A674" s="517" t="s">
        <v>735</v>
      </c>
      <c r="B674" s="517" t="s">
        <v>736</v>
      </c>
    </row>
    <row r="675" spans="1:2" ht="15" hidden="1" x14ac:dyDescent="0.25">
      <c r="A675" s="517" t="s">
        <v>735</v>
      </c>
      <c r="B675" s="517" t="s">
        <v>736</v>
      </c>
    </row>
    <row r="676" spans="1:2" ht="15" hidden="1" x14ac:dyDescent="0.25">
      <c r="A676" s="517" t="s">
        <v>737</v>
      </c>
      <c r="B676" s="517" t="s">
        <v>738</v>
      </c>
    </row>
    <row r="677" spans="1:2" ht="15" hidden="1" x14ac:dyDescent="0.25">
      <c r="A677" s="517" t="s">
        <v>739</v>
      </c>
      <c r="B677" s="517" t="s">
        <v>740</v>
      </c>
    </row>
    <row r="678" spans="1:2" ht="15" hidden="1" x14ac:dyDescent="0.25">
      <c r="A678" s="517" t="s">
        <v>741</v>
      </c>
      <c r="B678" s="517" t="s">
        <v>742</v>
      </c>
    </row>
    <row r="679" spans="1:2" ht="15" hidden="1" x14ac:dyDescent="0.25">
      <c r="A679" s="517" t="s">
        <v>741</v>
      </c>
      <c r="B679" s="517" t="s">
        <v>742</v>
      </c>
    </row>
    <row r="680" spans="1:2" ht="15" hidden="1" x14ac:dyDescent="0.25">
      <c r="A680" s="517" t="s">
        <v>741</v>
      </c>
      <c r="B680" s="517" t="s">
        <v>742</v>
      </c>
    </row>
    <row r="681" spans="1:2" ht="15" hidden="1" x14ac:dyDescent="0.25">
      <c r="A681" s="517" t="s">
        <v>743</v>
      </c>
      <c r="B681" s="517" t="s">
        <v>744</v>
      </c>
    </row>
    <row r="682" spans="1:2" ht="15" hidden="1" x14ac:dyDescent="0.25">
      <c r="A682" s="517" t="s">
        <v>745</v>
      </c>
      <c r="B682" s="517" t="s">
        <v>746</v>
      </c>
    </row>
    <row r="683" spans="1:2" ht="15" hidden="1" x14ac:dyDescent="0.25">
      <c r="A683" s="517" t="s">
        <v>747</v>
      </c>
      <c r="B683" s="517" t="s">
        <v>748</v>
      </c>
    </row>
    <row r="684" spans="1:2" ht="15" hidden="1" x14ac:dyDescent="0.25">
      <c r="A684" s="517" t="s">
        <v>749</v>
      </c>
      <c r="B684" s="517" t="s">
        <v>750</v>
      </c>
    </row>
    <row r="685" spans="1:2" ht="15" hidden="1" x14ac:dyDescent="0.25">
      <c r="A685" s="517" t="s">
        <v>751</v>
      </c>
      <c r="B685" s="517" t="s">
        <v>752</v>
      </c>
    </row>
    <row r="686" spans="1:2" ht="15" hidden="1" x14ac:dyDescent="0.25">
      <c r="A686" s="517" t="s">
        <v>753</v>
      </c>
      <c r="B686" s="517" t="s">
        <v>754</v>
      </c>
    </row>
    <row r="687" spans="1:2" ht="15" hidden="1" x14ac:dyDescent="0.25">
      <c r="A687" s="517" t="s">
        <v>755</v>
      </c>
      <c r="B687" s="517" t="s">
        <v>756</v>
      </c>
    </row>
    <row r="688" spans="1:2" ht="15" hidden="1" x14ac:dyDescent="0.25">
      <c r="A688" s="517" t="s">
        <v>757</v>
      </c>
      <c r="B688" s="517" t="s">
        <v>758</v>
      </c>
    </row>
    <row r="689" spans="1:2" ht="15" hidden="1" x14ac:dyDescent="0.25">
      <c r="A689" s="517" t="s">
        <v>759</v>
      </c>
      <c r="B689" s="517" t="s">
        <v>760</v>
      </c>
    </row>
    <row r="690" spans="1:2" ht="15" hidden="1" x14ac:dyDescent="0.25">
      <c r="A690" s="517" t="s">
        <v>761</v>
      </c>
      <c r="B690" s="517" t="s">
        <v>762</v>
      </c>
    </row>
    <row r="691" spans="1:2" ht="15" hidden="1" x14ac:dyDescent="0.25">
      <c r="A691" s="517" t="s">
        <v>763</v>
      </c>
      <c r="B691" s="517" t="s">
        <v>764</v>
      </c>
    </row>
    <row r="692" spans="1:2" ht="15" hidden="1" x14ac:dyDescent="0.25">
      <c r="A692" s="517" t="s">
        <v>763</v>
      </c>
      <c r="B692" s="517" t="s">
        <v>764</v>
      </c>
    </row>
    <row r="693" spans="1:2" ht="15" hidden="1" x14ac:dyDescent="0.25">
      <c r="A693" s="517" t="s">
        <v>765</v>
      </c>
      <c r="B693" s="517" t="s">
        <v>766</v>
      </c>
    </row>
    <row r="694" spans="1:2" ht="15" hidden="1" x14ac:dyDescent="0.25">
      <c r="A694" s="517" t="s">
        <v>767</v>
      </c>
      <c r="B694" s="517" t="s">
        <v>768</v>
      </c>
    </row>
    <row r="695" spans="1:2" ht="15" hidden="1" x14ac:dyDescent="0.25">
      <c r="A695" s="517" t="s">
        <v>767</v>
      </c>
      <c r="B695" s="517" t="s">
        <v>768</v>
      </c>
    </row>
    <row r="696" spans="1:2" ht="15" hidden="1" x14ac:dyDescent="0.25">
      <c r="A696" s="517" t="s">
        <v>767</v>
      </c>
      <c r="B696" s="517" t="s">
        <v>768</v>
      </c>
    </row>
    <row r="697" spans="1:2" ht="15" hidden="1" x14ac:dyDescent="0.25">
      <c r="A697" s="517" t="s">
        <v>769</v>
      </c>
      <c r="B697" s="517" t="s">
        <v>770</v>
      </c>
    </row>
    <row r="698" spans="1:2" ht="15" hidden="1" x14ac:dyDescent="0.25">
      <c r="A698" s="517" t="s">
        <v>771</v>
      </c>
      <c r="B698" s="517" t="s">
        <v>772</v>
      </c>
    </row>
    <row r="699" spans="1:2" ht="15" hidden="1" x14ac:dyDescent="0.25">
      <c r="A699" s="518" t="s">
        <v>773</v>
      </c>
      <c r="B699" s="517" t="s">
        <v>774</v>
      </c>
    </row>
    <row r="700" spans="1:2" ht="15" hidden="1" x14ac:dyDescent="0.25">
      <c r="A700" s="518" t="s">
        <v>775</v>
      </c>
      <c r="B700" s="517" t="s">
        <v>776</v>
      </c>
    </row>
    <row r="701" spans="1:2" ht="15" hidden="1" x14ac:dyDescent="0.25">
      <c r="A701" s="517" t="s">
        <v>777</v>
      </c>
      <c r="B701" s="517" t="s">
        <v>778</v>
      </c>
    </row>
    <row r="702" spans="1:2" ht="15" hidden="1" x14ac:dyDescent="0.25">
      <c r="A702" s="518" t="s">
        <v>779</v>
      </c>
      <c r="B702" s="518" t="s">
        <v>780</v>
      </c>
    </row>
    <row r="703" spans="1:2" ht="15" hidden="1" x14ac:dyDescent="0.25">
      <c r="A703" s="517" t="s">
        <v>781</v>
      </c>
      <c r="B703" s="517" t="s">
        <v>782</v>
      </c>
    </row>
    <row r="704" spans="1:2" ht="15" hidden="1" x14ac:dyDescent="0.25">
      <c r="A704" s="517" t="s">
        <v>783</v>
      </c>
      <c r="B704" s="517" t="s">
        <v>784</v>
      </c>
    </row>
    <row r="705" spans="1:2" ht="15" hidden="1" x14ac:dyDescent="0.25">
      <c r="A705" s="517" t="s">
        <v>785</v>
      </c>
      <c r="B705" s="517" t="s">
        <v>786</v>
      </c>
    </row>
    <row r="706" spans="1:2" ht="15" hidden="1" x14ac:dyDescent="0.25">
      <c r="A706" s="517" t="s">
        <v>785</v>
      </c>
      <c r="B706" s="517" t="s">
        <v>786</v>
      </c>
    </row>
    <row r="707" spans="1:2" ht="15" hidden="1" x14ac:dyDescent="0.25">
      <c r="A707" s="517" t="s">
        <v>785</v>
      </c>
      <c r="B707" s="517" t="s">
        <v>786</v>
      </c>
    </row>
    <row r="708" spans="1:2" ht="15" hidden="1" x14ac:dyDescent="0.25">
      <c r="A708" s="518" t="s">
        <v>785</v>
      </c>
      <c r="B708" s="517" t="s">
        <v>786</v>
      </c>
    </row>
    <row r="709" spans="1:2" ht="15" hidden="1" x14ac:dyDescent="0.25">
      <c r="A709" s="517" t="s">
        <v>785</v>
      </c>
      <c r="B709" s="517" t="s">
        <v>786</v>
      </c>
    </row>
    <row r="710" spans="1:2" ht="15" hidden="1" x14ac:dyDescent="0.25">
      <c r="A710" s="517" t="s">
        <v>787</v>
      </c>
      <c r="B710" s="517" t="s">
        <v>788</v>
      </c>
    </row>
    <row r="711" spans="1:2" ht="15" hidden="1" x14ac:dyDescent="0.25">
      <c r="A711" s="517" t="s">
        <v>787</v>
      </c>
      <c r="B711" s="517" t="s">
        <v>788</v>
      </c>
    </row>
    <row r="712" spans="1:2" ht="15" hidden="1" x14ac:dyDescent="0.25">
      <c r="A712" s="517" t="s">
        <v>787</v>
      </c>
      <c r="B712" s="517" t="s">
        <v>788</v>
      </c>
    </row>
    <row r="713" spans="1:2" ht="15" hidden="1" x14ac:dyDescent="0.25">
      <c r="A713" s="517" t="s">
        <v>787</v>
      </c>
      <c r="B713" s="517" t="s">
        <v>788</v>
      </c>
    </row>
    <row r="714" spans="1:2" ht="15" hidden="1" x14ac:dyDescent="0.25">
      <c r="A714" s="517" t="s">
        <v>787</v>
      </c>
      <c r="B714" s="517" t="s">
        <v>788</v>
      </c>
    </row>
    <row r="715" spans="1:2" ht="15" hidden="1" x14ac:dyDescent="0.25">
      <c r="A715" s="517" t="s">
        <v>787</v>
      </c>
      <c r="B715" s="517" t="s">
        <v>788</v>
      </c>
    </row>
    <row r="716" spans="1:2" ht="15" hidden="1" x14ac:dyDescent="0.25">
      <c r="A716" s="517" t="s">
        <v>787</v>
      </c>
      <c r="B716" s="517" t="s">
        <v>788</v>
      </c>
    </row>
    <row r="717" spans="1:2" ht="15" hidden="1" x14ac:dyDescent="0.25">
      <c r="A717" s="517" t="s">
        <v>787</v>
      </c>
      <c r="B717" s="517" t="s">
        <v>788</v>
      </c>
    </row>
    <row r="718" spans="1:2" ht="15" hidden="1" x14ac:dyDescent="0.25">
      <c r="A718" s="517" t="s">
        <v>787</v>
      </c>
      <c r="B718" s="517" t="s">
        <v>788</v>
      </c>
    </row>
    <row r="719" spans="1:2" ht="15" hidden="1" x14ac:dyDescent="0.25">
      <c r="A719" s="517" t="s">
        <v>789</v>
      </c>
      <c r="B719" s="517" t="s">
        <v>790</v>
      </c>
    </row>
    <row r="720" spans="1:2" ht="15" hidden="1" x14ac:dyDescent="0.25">
      <c r="A720" s="517" t="s">
        <v>791</v>
      </c>
      <c r="B720" s="517" t="s">
        <v>792</v>
      </c>
    </row>
    <row r="721" spans="1:2" ht="15" hidden="1" x14ac:dyDescent="0.25">
      <c r="A721" s="517" t="s">
        <v>793</v>
      </c>
      <c r="B721" s="517" t="s">
        <v>794</v>
      </c>
    </row>
    <row r="722" spans="1:2" ht="15" hidden="1" x14ac:dyDescent="0.25">
      <c r="A722" s="517" t="s">
        <v>795</v>
      </c>
      <c r="B722" s="517" t="s">
        <v>796</v>
      </c>
    </row>
    <row r="723" spans="1:2" ht="15" hidden="1" x14ac:dyDescent="0.25">
      <c r="A723" s="517" t="s">
        <v>795</v>
      </c>
      <c r="B723" s="517" t="s">
        <v>796</v>
      </c>
    </row>
    <row r="724" spans="1:2" ht="15" hidden="1" x14ac:dyDescent="0.25">
      <c r="A724" s="517" t="s">
        <v>797</v>
      </c>
      <c r="B724" s="517" t="s">
        <v>798</v>
      </c>
    </row>
    <row r="725" spans="1:2" ht="15" hidden="1" x14ac:dyDescent="0.25">
      <c r="A725" s="517" t="s">
        <v>799</v>
      </c>
      <c r="B725" s="517" t="s">
        <v>800</v>
      </c>
    </row>
    <row r="726" spans="1:2" ht="15" hidden="1" x14ac:dyDescent="0.25">
      <c r="A726" s="517" t="s">
        <v>801</v>
      </c>
      <c r="B726" s="517" t="s">
        <v>802</v>
      </c>
    </row>
    <row r="727" spans="1:2" ht="15" hidden="1" x14ac:dyDescent="0.25">
      <c r="A727" s="517" t="s">
        <v>801</v>
      </c>
      <c r="B727" s="517" t="s">
        <v>802</v>
      </c>
    </row>
    <row r="728" spans="1:2" ht="15" hidden="1" x14ac:dyDescent="0.25">
      <c r="A728" s="517" t="s">
        <v>803</v>
      </c>
      <c r="B728" s="517" t="s">
        <v>804</v>
      </c>
    </row>
    <row r="729" spans="1:2" ht="15" hidden="1" x14ac:dyDescent="0.25">
      <c r="A729" s="517" t="s">
        <v>803</v>
      </c>
      <c r="B729" s="517" t="s">
        <v>804</v>
      </c>
    </row>
    <row r="730" spans="1:2" ht="15" hidden="1" x14ac:dyDescent="0.25">
      <c r="A730" s="517" t="s">
        <v>803</v>
      </c>
      <c r="B730" s="517" t="s">
        <v>804</v>
      </c>
    </row>
    <row r="731" spans="1:2" ht="15" hidden="1" x14ac:dyDescent="0.25">
      <c r="A731" s="517" t="s">
        <v>803</v>
      </c>
      <c r="B731" s="517" t="s">
        <v>804</v>
      </c>
    </row>
    <row r="732" spans="1:2" ht="15" hidden="1" x14ac:dyDescent="0.25">
      <c r="A732" s="517" t="s">
        <v>803</v>
      </c>
      <c r="B732" s="517" t="s">
        <v>804</v>
      </c>
    </row>
    <row r="733" spans="1:2" ht="15" hidden="1" x14ac:dyDescent="0.25">
      <c r="A733" s="517" t="s">
        <v>803</v>
      </c>
      <c r="B733" s="517" t="s">
        <v>804</v>
      </c>
    </row>
    <row r="734" spans="1:2" ht="15" hidden="1" x14ac:dyDescent="0.25">
      <c r="A734" s="517" t="s">
        <v>803</v>
      </c>
      <c r="B734" s="517" t="s">
        <v>804</v>
      </c>
    </row>
    <row r="735" spans="1:2" ht="15" hidden="1" x14ac:dyDescent="0.25">
      <c r="A735" s="517" t="s">
        <v>805</v>
      </c>
      <c r="B735" s="517" t="s">
        <v>806</v>
      </c>
    </row>
    <row r="736" spans="1:2" ht="15" hidden="1" x14ac:dyDescent="0.25">
      <c r="A736" s="517" t="s">
        <v>807</v>
      </c>
      <c r="B736" s="517" t="s">
        <v>808</v>
      </c>
    </row>
    <row r="737" spans="1:2" ht="15" hidden="1" x14ac:dyDescent="0.25">
      <c r="A737" s="517" t="s">
        <v>809</v>
      </c>
      <c r="B737" s="517" t="s">
        <v>810</v>
      </c>
    </row>
    <row r="738" spans="1:2" ht="15" hidden="1" x14ac:dyDescent="0.25">
      <c r="A738" s="517" t="s">
        <v>811</v>
      </c>
      <c r="B738" s="517" t="s">
        <v>812</v>
      </c>
    </row>
    <row r="739" spans="1:2" ht="15" hidden="1" x14ac:dyDescent="0.25">
      <c r="A739" s="517" t="s">
        <v>813</v>
      </c>
      <c r="B739" s="517" t="s">
        <v>814</v>
      </c>
    </row>
    <row r="740" spans="1:2" ht="15" hidden="1" x14ac:dyDescent="0.25">
      <c r="A740" s="517" t="s">
        <v>815</v>
      </c>
      <c r="B740" s="517" t="s">
        <v>816</v>
      </c>
    </row>
    <row r="741" spans="1:2" ht="15" hidden="1" x14ac:dyDescent="0.25">
      <c r="A741" s="517" t="s">
        <v>817</v>
      </c>
      <c r="B741" s="517" t="s">
        <v>818</v>
      </c>
    </row>
    <row r="742" spans="1:2" ht="15" hidden="1" x14ac:dyDescent="0.25">
      <c r="A742" s="517" t="s">
        <v>204</v>
      </c>
      <c r="B742" s="517" t="s">
        <v>400</v>
      </c>
    </row>
    <row r="743" spans="1:2" ht="15" hidden="1" x14ac:dyDescent="0.25">
      <c r="A743" s="517" t="s">
        <v>819</v>
      </c>
      <c r="B743" s="517" t="s">
        <v>820</v>
      </c>
    </row>
    <row r="744" spans="1:2" ht="15" hidden="1" x14ac:dyDescent="0.25">
      <c r="A744" s="517" t="s">
        <v>821</v>
      </c>
      <c r="B744" s="517" t="s">
        <v>822</v>
      </c>
    </row>
    <row r="745" spans="1:2" ht="15" hidden="1" x14ac:dyDescent="0.25">
      <c r="A745" s="517" t="s">
        <v>823</v>
      </c>
      <c r="B745" s="517" t="s">
        <v>824</v>
      </c>
    </row>
    <row r="746" spans="1:2" ht="15" hidden="1" x14ac:dyDescent="0.25">
      <c r="A746" s="517" t="s">
        <v>825</v>
      </c>
      <c r="B746" s="517" t="s">
        <v>826</v>
      </c>
    </row>
    <row r="747" spans="1:2" ht="15" hidden="1" x14ac:dyDescent="0.25">
      <c r="A747" s="517" t="s">
        <v>825</v>
      </c>
      <c r="B747" s="517" t="s">
        <v>826</v>
      </c>
    </row>
    <row r="748" spans="1:2" ht="15" hidden="1" x14ac:dyDescent="0.25">
      <c r="A748" s="517" t="s">
        <v>825</v>
      </c>
      <c r="B748" s="517" t="s">
        <v>826</v>
      </c>
    </row>
    <row r="749" spans="1:2" ht="15" hidden="1" x14ac:dyDescent="0.25">
      <c r="A749" s="517" t="s">
        <v>827</v>
      </c>
      <c r="B749" s="517" t="s">
        <v>828</v>
      </c>
    </row>
    <row r="750" spans="1:2" ht="15" hidden="1" x14ac:dyDescent="0.25">
      <c r="A750" s="517" t="s">
        <v>827</v>
      </c>
      <c r="B750" s="517" t="s">
        <v>828</v>
      </c>
    </row>
    <row r="751" spans="1:2" ht="15" hidden="1" x14ac:dyDescent="0.25">
      <c r="A751" s="517" t="s">
        <v>827</v>
      </c>
      <c r="B751" s="517" t="s">
        <v>828</v>
      </c>
    </row>
    <row r="752" spans="1:2" ht="15" hidden="1" x14ac:dyDescent="0.25">
      <c r="A752" s="517" t="s">
        <v>829</v>
      </c>
      <c r="B752" s="517" t="s">
        <v>830</v>
      </c>
    </row>
    <row r="753" spans="1:2" ht="15" hidden="1" x14ac:dyDescent="0.25">
      <c r="A753" s="517" t="s">
        <v>829</v>
      </c>
      <c r="B753" s="517" t="s">
        <v>830</v>
      </c>
    </row>
    <row r="754" spans="1:2" ht="15" hidden="1" x14ac:dyDescent="0.25">
      <c r="A754" s="517" t="s">
        <v>831</v>
      </c>
      <c r="B754" s="517" t="s">
        <v>832</v>
      </c>
    </row>
    <row r="755" spans="1:2" ht="15" hidden="1" x14ac:dyDescent="0.25">
      <c r="A755" s="517" t="s">
        <v>831</v>
      </c>
      <c r="B755" s="517" t="s">
        <v>832</v>
      </c>
    </row>
    <row r="756" spans="1:2" ht="15" hidden="1" x14ac:dyDescent="0.25">
      <c r="A756" s="517" t="s">
        <v>833</v>
      </c>
      <c r="B756" s="517" t="s">
        <v>834</v>
      </c>
    </row>
    <row r="757" spans="1:2" ht="15" hidden="1" x14ac:dyDescent="0.25">
      <c r="A757" s="517" t="s">
        <v>833</v>
      </c>
      <c r="B757" s="517" t="s">
        <v>834</v>
      </c>
    </row>
    <row r="758" spans="1:2" ht="15" hidden="1" x14ac:dyDescent="0.25">
      <c r="A758" s="517" t="s">
        <v>835</v>
      </c>
      <c r="B758" s="517" t="s">
        <v>836</v>
      </c>
    </row>
    <row r="759" spans="1:2" ht="15" hidden="1" x14ac:dyDescent="0.25">
      <c r="A759" s="517" t="s">
        <v>837</v>
      </c>
      <c r="B759" s="517" t="s">
        <v>838</v>
      </c>
    </row>
    <row r="760" spans="1:2" ht="15" hidden="1" x14ac:dyDescent="0.25">
      <c r="A760" s="517" t="s">
        <v>837</v>
      </c>
      <c r="B760" s="517" t="s">
        <v>838</v>
      </c>
    </row>
    <row r="761" spans="1:2" ht="15" hidden="1" x14ac:dyDescent="0.25">
      <c r="A761" s="517" t="s">
        <v>837</v>
      </c>
      <c r="B761" s="517" t="s">
        <v>838</v>
      </c>
    </row>
    <row r="762" spans="1:2" ht="15" hidden="1" x14ac:dyDescent="0.25">
      <c r="A762" s="517" t="s">
        <v>205</v>
      </c>
      <c r="B762" s="517" t="s">
        <v>404</v>
      </c>
    </row>
    <row r="763" spans="1:2" ht="15" hidden="1" x14ac:dyDescent="0.25">
      <c r="A763" s="517" t="s">
        <v>205</v>
      </c>
      <c r="B763" s="517" t="s">
        <v>404</v>
      </c>
    </row>
    <row r="764" spans="1:2" ht="15" hidden="1" x14ac:dyDescent="0.25">
      <c r="A764" s="518" t="s">
        <v>839</v>
      </c>
      <c r="B764" s="517" t="s">
        <v>840</v>
      </c>
    </row>
    <row r="765" spans="1:2" ht="15" hidden="1" x14ac:dyDescent="0.25">
      <c r="A765" s="517" t="s">
        <v>841</v>
      </c>
      <c r="B765" s="517" t="s">
        <v>842</v>
      </c>
    </row>
    <row r="766" spans="1:2" ht="15" hidden="1" x14ac:dyDescent="0.25">
      <c r="A766" s="517" t="s">
        <v>843</v>
      </c>
      <c r="B766" s="517" t="s">
        <v>778</v>
      </c>
    </row>
    <row r="767" spans="1:2" ht="15" hidden="1" x14ac:dyDescent="0.25">
      <c r="A767" s="517" t="s">
        <v>843</v>
      </c>
      <c r="B767" s="517" t="s">
        <v>778</v>
      </c>
    </row>
    <row r="768" spans="1:2" ht="15" hidden="1" x14ac:dyDescent="0.25">
      <c r="A768" s="517" t="s">
        <v>844</v>
      </c>
      <c r="B768" s="517" t="s">
        <v>845</v>
      </c>
    </row>
    <row r="769" spans="1:2" ht="15" hidden="1" x14ac:dyDescent="0.25">
      <c r="A769" s="517" t="s">
        <v>846</v>
      </c>
      <c r="B769" s="517" t="s">
        <v>847</v>
      </c>
    </row>
    <row r="770" spans="1:2" ht="15" hidden="1" x14ac:dyDescent="0.25">
      <c r="A770" s="517" t="s">
        <v>848</v>
      </c>
      <c r="B770" s="517" t="s">
        <v>849</v>
      </c>
    </row>
    <row r="771" spans="1:2" ht="15" hidden="1" x14ac:dyDescent="0.25">
      <c r="A771" s="517" t="s">
        <v>850</v>
      </c>
      <c r="B771" s="517" t="s">
        <v>851</v>
      </c>
    </row>
    <row r="772" spans="1:2" ht="15" hidden="1" x14ac:dyDescent="0.25">
      <c r="A772" s="517" t="s">
        <v>852</v>
      </c>
      <c r="B772" s="517" t="s">
        <v>853</v>
      </c>
    </row>
    <row r="773" spans="1:2" ht="15" hidden="1" x14ac:dyDescent="0.25">
      <c r="A773" s="517" t="s">
        <v>854</v>
      </c>
      <c r="B773" s="517" t="s">
        <v>855</v>
      </c>
    </row>
    <row r="774" spans="1:2" ht="15" hidden="1" x14ac:dyDescent="0.25">
      <c r="A774" s="517" t="s">
        <v>856</v>
      </c>
      <c r="B774" s="517" t="s">
        <v>857</v>
      </c>
    </row>
    <row r="775" spans="1:2" ht="15" hidden="1" x14ac:dyDescent="0.25">
      <c r="A775" s="517" t="s">
        <v>858</v>
      </c>
      <c r="B775" s="517" t="s">
        <v>859</v>
      </c>
    </row>
    <row r="776" spans="1:2" ht="15" hidden="1" x14ac:dyDescent="0.25">
      <c r="A776" s="517" t="s">
        <v>860</v>
      </c>
      <c r="B776" s="517" t="s">
        <v>861</v>
      </c>
    </row>
    <row r="777" spans="1:2" ht="15" hidden="1" x14ac:dyDescent="0.25">
      <c r="A777" s="517" t="s">
        <v>860</v>
      </c>
      <c r="B777" s="517" t="s">
        <v>861</v>
      </c>
    </row>
    <row r="778" spans="1:2" ht="15" hidden="1" x14ac:dyDescent="0.25">
      <c r="A778" s="517" t="s">
        <v>860</v>
      </c>
      <c r="B778" s="517" t="s">
        <v>861</v>
      </c>
    </row>
    <row r="779" spans="1:2" ht="15" hidden="1" x14ac:dyDescent="0.25">
      <c r="A779" s="517" t="s">
        <v>860</v>
      </c>
      <c r="B779" s="517" t="s">
        <v>861</v>
      </c>
    </row>
    <row r="780" spans="1:2" ht="15" hidden="1" x14ac:dyDescent="0.25">
      <c r="A780" s="517" t="s">
        <v>862</v>
      </c>
      <c r="B780" s="517" t="s">
        <v>863</v>
      </c>
    </row>
    <row r="781" spans="1:2" ht="15" hidden="1" x14ac:dyDescent="0.25">
      <c r="A781" s="517" t="s">
        <v>862</v>
      </c>
      <c r="B781" s="517" t="s">
        <v>863</v>
      </c>
    </row>
    <row r="782" spans="1:2" ht="15" hidden="1" x14ac:dyDescent="0.25">
      <c r="A782" s="517" t="s">
        <v>862</v>
      </c>
      <c r="B782" s="517" t="s">
        <v>863</v>
      </c>
    </row>
    <row r="783" spans="1:2" ht="15" hidden="1" x14ac:dyDescent="0.25">
      <c r="A783" s="517" t="s">
        <v>864</v>
      </c>
      <c r="B783" s="517" t="s">
        <v>865</v>
      </c>
    </row>
    <row r="784" spans="1:2" ht="15" hidden="1" x14ac:dyDescent="0.25">
      <c r="A784" s="517" t="s">
        <v>190</v>
      </c>
      <c r="B784" s="517" t="s">
        <v>322</v>
      </c>
    </row>
    <row r="785" spans="1:2" ht="15" hidden="1" x14ac:dyDescent="0.25">
      <c r="A785" s="517" t="s">
        <v>190</v>
      </c>
      <c r="B785" s="517" t="s">
        <v>322</v>
      </c>
    </row>
    <row r="786" spans="1:2" ht="15" hidden="1" x14ac:dyDescent="0.25">
      <c r="A786" s="517" t="s">
        <v>190</v>
      </c>
      <c r="B786" s="517" t="s">
        <v>322</v>
      </c>
    </row>
    <row r="787" spans="1:2" ht="15" hidden="1" x14ac:dyDescent="0.25">
      <c r="A787" s="517" t="s">
        <v>190</v>
      </c>
      <c r="B787" s="517" t="s">
        <v>322</v>
      </c>
    </row>
    <row r="788" spans="1:2" ht="15" hidden="1" x14ac:dyDescent="0.25">
      <c r="A788" s="517" t="s">
        <v>190</v>
      </c>
      <c r="B788" s="517" t="s">
        <v>322</v>
      </c>
    </row>
    <row r="789" spans="1:2" ht="15" hidden="1" x14ac:dyDescent="0.25">
      <c r="A789" s="517" t="s">
        <v>190</v>
      </c>
      <c r="B789" s="517" t="s">
        <v>322</v>
      </c>
    </row>
    <row r="790" spans="1:2" ht="15" hidden="1" x14ac:dyDescent="0.25">
      <c r="A790" s="517" t="s">
        <v>190</v>
      </c>
      <c r="B790" s="517" t="s">
        <v>322</v>
      </c>
    </row>
    <row r="791" spans="1:2" ht="15" hidden="1" x14ac:dyDescent="0.25">
      <c r="A791" s="517" t="s">
        <v>190</v>
      </c>
      <c r="B791" s="517" t="s">
        <v>322</v>
      </c>
    </row>
    <row r="792" spans="1:2" ht="15" hidden="1" x14ac:dyDescent="0.25">
      <c r="A792" s="517" t="s">
        <v>190</v>
      </c>
      <c r="B792" s="517" t="s">
        <v>322</v>
      </c>
    </row>
    <row r="793" spans="1:2" ht="15" hidden="1" x14ac:dyDescent="0.25">
      <c r="A793" s="517" t="s">
        <v>190</v>
      </c>
      <c r="B793" s="517" t="s">
        <v>322</v>
      </c>
    </row>
    <row r="794" spans="1:2" ht="15" hidden="1" x14ac:dyDescent="0.25">
      <c r="A794" s="517" t="s">
        <v>190</v>
      </c>
      <c r="B794" s="517" t="s">
        <v>322</v>
      </c>
    </row>
    <row r="795" spans="1:2" ht="15" hidden="1" x14ac:dyDescent="0.25">
      <c r="A795" s="517" t="s">
        <v>192</v>
      </c>
      <c r="B795" s="517" t="s">
        <v>324</v>
      </c>
    </row>
    <row r="796" spans="1:2" ht="15" hidden="1" x14ac:dyDescent="0.25">
      <c r="A796" s="517" t="s">
        <v>192</v>
      </c>
      <c r="B796" s="517" t="s">
        <v>324</v>
      </c>
    </row>
    <row r="797" spans="1:2" ht="15" hidden="1" x14ac:dyDescent="0.25">
      <c r="A797" s="517" t="s">
        <v>192</v>
      </c>
      <c r="B797" s="517" t="s">
        <v>324</v>
      </c>
    </row>
    <row r="798" spans="1:2" ht="15" hidden="1" x14ac:dyDescent="0.25">
      <c r="A798" s="517" t="s">
        <v>192</v>
      </c>
      <c r="B798" s="517" t="s">
        <v>324</v>
      </c>
    </row>
    <row r="799" spans="1:2" ht="15" hidden="1" x14ac:dyDescent="0.25">
      <c r="A799" s="517" t="s">
        <v>192</v>
      </c>
      <c r="B799" s="517" t="s">
        <v>324</v>
      </c>
    </row>
    <row r="800" spans="1:2" ht="15" hidden="1" x14ac:dyDescent="0.25">
      <c r="A800" s="517" t="s">
        <v>192</v>
      </c>
      <c r="B800" s="517" t="s">
        <v>324</v>
      </c>
    </row>
    <row r="801" spans="1:2" ht="15" hidden="1" x14ac:dyDescent="0.25">
      <c r="A801" s="517" t="s">
        <v>192</v>
      </c>
      <c r="B801" s="517" t="s">
        <v>324</v>
      </c>
    </row>
    <row r="802" spans="1:2" ht="15" hidden="1" x14ac:dyDescent="0.25">
      <c r="A802" s="517" t="s">
        <v>192</v>
      </c>
      <c r="B802" s="517" t="s">
        <v>324</v>
      </c>
    </row>
    <row r="803" spans="1:2" ht="15" hidden="1" x14ac:dyDescent="0.25">
      <c r="A803" s="517" t="s">
        <v>192</v>
      </c>
      <c r="B803" s="517" t="s">
        <v>324</v>
      </c>
    </row>
    <row r="804" spans="1:2" ht="15" hidden="1" x14ac:dyDescent="0.25">
      <c r="A804" s="517" t="s">
        <v>192</v>
      </c>
      <c r="B804" s="517" t="s">
        <v>324</v>
      </c>
    </row>
    <row r="805" spans="1:2" ht="15" hidden="1" x14ac:dyDescent="0.25">
      <c r="A805" s="517" t="s">
        <v>192</v>
      </c>
      <c r="B805" s="517" t="s">
        <v>324</v>
      </c>
    </row>
    <row r="806" spans="1:2" ht="15" hidden="1" x14ac:dyDescent="0.25">
      <c r="A806" s="517" t="s">
        <v>192</v>
      </c>
      <c r="B806" s="517" t="s">
        <v>324</v>
      </c>
    </row>
    <row r="807" spans="1:2" ht="15" hidden="1" x14ac:dyDescent="0.25">
      <c r="A807" s="517" t="s">
        <v>192</v>
      </c>
      <c r="B807" s="517" t="s">
        <v>324</v>
      </c>
    </row>
    <row r="808" spans="1:2" ht="15" hidden="1" x14ac:dyDescent="0.25">
      <c r="A808" s="517" t="s">
        <v>192</v>
      </c>
      <c r="B808" s="517" t="s">
        <v>324</v>
      </c>
    </row>
    <row r="809" spans="1:2" ht="15" hidden="1" x14ac:dyDescent="0.25">
      <c r="A809" s="517" t="s">
        <v>192</v>
      </c>
      <c r="B809" s="517" t="s">
        <v>324</v>
      </c>
    </row>
    <row r="810" spans="1:2" ht="15" hidden="1" x14ac:dyDescent="0.25">
      <c r="A810" s="517" t="s">
        <v>192</v>
      </c>
      <c r="B810" s="517" t="s">
        <v>324</v>
      </c>
    </row>
    <row r="811" spans="1:2" ht="15" hidden="1" x14ac:dyDescent="0.25">
      <c r="A811" s="517" t="s">
        <v>192</v>
      </c>
      <c r="B811" s="517" t="s">
        <v>324</v>
      </c>
    </row>
    <row r="812" spans="1:2" ht="15" hidden="1" x14ac:dyDescent="0.25">
      <c r="A812" s="517" t="s">
        <v>192</v>
      </c>
      <c r="B812" s="517" t="s">
        <v>324</v>
      </c>
    </row>
    <row r="813" spans="1:2" ht="15" hidden="1" x14ac:dyDescent="0.25">
      <c r="A813" s="517" t="s">
        <v>192</v>
      </c>
      <c r="B813" s="517" t="s">
        <v>324</v>
      </c>
    </row>
    <row r="814" spans="1:2" ht="15" hidden="1" x14ac:dyDescent="0.25">
      <c r="A814" s="517" t="s">
        <v>192</v>
      </c>
      <c r="B814" s="517" t="s">
        <v>324</v>
      </c>
    </row>
    <row r="815" spans="1:2" ht="15" hidden="1" x14ac:dyDescent="0.25">
      <c r="A815" s="517" t="s">
        <v>192</v>
      </c>
      <c r="B815" s="517" t="s">
        <v>324</v>
      </c>
    </row>
    <row r="816" spans="1:2" ht="15" hidden="1" x14ac:dyDescent="0.25">
      <c r="A816" s="517" t="s">
        <v>192</v>
      </c>
      <c r="B816" s="517" t="s">
        <v>324</v>
      </c>
    </row>
    <row r="817" spans="1:2" ht="15" hidden="1" x14ac:dyDescent="0.25">
      <c r="A817" s="517" t="s">
        <v>192</v>
      </c>
      <c r="B817" s="517" t="s">
        <v>324</v>
      </c>
    </row>
    <row r="818" spans="1:2" ht="15" hidden="1" x14ac:dyDescent="0.25">
      <c r="A818" s="517" t="s">
        <v>192</v>
      </c>
      <c r="B818" s="517" t="s">
        <v>324</v>
      </c>
    </row>
    <row r="819" spans="1:2" ht="15" hidden="1" x14ac:dyDescent="0.25">
      <c r="A819" s="517" t="s">
        <v>192</v>
      </c>
      <c r="B819" s="517" t="s">
        <v>324</v>
      </c>
    </row>
    <row r="820" spans="1:2" ht="15" hidden="1" x14ac:dyDescent="0.25">
      <c r="A820" s="517" t="s">
        <v>192</v>
      </c>
      <c r="B820" s="517" t="s">
        <v>324</v>
      </c>
    </row>
    <row r="821" spans="1:2" ht="15" hidden="1" x14ac:dyDescent="0.25">
      <c r="A821" s="517" t="s">
        <v>192</v>
      </c>
      <c r="B821" s="517" t="s">
        <v>324</v>
      </c>
    </row>
    <row r="822" spans="1:2" ht="15" hidden="1" x14ac:dyDescent="0.25">
      <c r="A822" s="517" t="s">
        <v>192</v>
      </c>
      <c r="B822" s="517" t="s">
        <v>324</v>
      </c>
    </row>
    <row r="823" spans="1:2" ht="15" hidden="1" x14ac:dyDescent="0.25">
      <c r="A823" s="517" t="s">
        <v>192</v>
      </c>
      <c r="B823" s="517" t="s">
        <v>324</v>
      </c>
    </row>
    <row r="824" spans="1:2" ht="15" hidden="1" x14ac:dyDescent="0.25">
      <c r="A824" s="517" t="s">
        <v>192</v>
      </c>
      <c r="B824" s="517" t="s">
        <v>324</v>
      </c>
    </row>
    <row r="825" spans="1:2" ht="15" hidden="1" x14ac:dyDescent="0.25">
      <c r="A825" s="517" t="s">
        <v>192</v>
      </c>
      <c r="B825" s="517" t="s">
        <v>324</v>
      </c>
    </row>
    <row r="826" spans="1:2" ht="15" hidden="1" x14ac:dyDescent="0.25">
      <c r="A826" s="517" t="s">
        <v>192</v>
      </c>
      <c r="B826" s="517" t="s">
        <v>324</v>
      </c>
    </row>
    <row r="827" spans="1:2" ht="15" hidden="1" x14ac:dyDescent="0.25">
      <c r="A827" s="517" t="s">
        <v>192</v>
      </c>
      <c r="B827" s="517" t="s">
        <v>324</v>
      </c>
    </row>
    <row r="828" spans="1:2" ht="15" hidden="1" x14ac:dyDescent="0.25">
      <c r="A828" s="517" t="s">
        <v>192</v>
      </c>
      <c r="B828" s="517" t="s">
        <v>324</v>
      </c>
    </row>
    <row r="829" spans="1:2" ht="15" hidden="1" x14ac:dyDescent="0.25">
      <c r="A829" s="517" t="s">
        <v>192</v>
      </c>
      <c r="B829" s="517" t="s">
        <v>324</v>
      </c>
    </row>
    <row r="830" spans="1:2" ht="15" hidden="1" x14ac:dyDescent="0.25">
      <c r="A830" s="517" t="s">
        <v>192</v>
      </c>
      <c r="B830" s="517" t="s">
        <v>324</v>
      </c>
    </row>
    <row r="831" spans="1:2" ht="15" hidden="1" x14ac:dyDescent="0.25">
      <c r="A831" s="517" t="s">
        <v>193</v>
      </c>
      <c r="B831" s="517" t="s">
        <v>325</v>
      </c>
    </row>
    <row r="832" spans="1:2" ht="15" hidden="1" x14ac:dyDescent="0.25">
      <c r="A832" s="517" t="s">
        <v>193</v>
      </c>
      <c r="B832" s="517" t="s">
        <v>325</v>
      </c>
    </row>
    <row r="833" spans="1:2" ht="15" hidden="1" x14ac:dyDescent="0.25">
      <c r="A833" s="517" t="s">
        <v>193</v>
      </c>
      <c r="B833" s="517" t="s">
        <v>325</v>
      </c>
    </row>
    <row r="834" spans="1:2" ht="15" hidden="1" x14ac:dyDescent="0.25">
      <c r="A834" s="517" t="s">
        <v>193</v>
      </c>
      <c r="B834" s="517" t="s">
        <v>325</v>
      </c>
    </row>
    <row r="835" spans="1:2" ht="15" hidden="1" x14ac:dyDescent="0.25">
      <c r="A835" s="517" t="s">
        <v>193</v>
      </c>
      <c r="B835" s="517" t="s">
        <v>325</v>
      </c>
    </row>
    <row r="836" spans="1:2" ht="15" hidden="1" x14ac:dyDescent="0.25">
      <c r="A836" s="517" t="s">
        <v>193</v>
      </c>
      <c r="B836" s="517" t="s">
        <v>325</v>
      </c>
    </row>
    <row r="837" spans="1:2" ht="15" hidden="1" x14ac:dyDescent="0.25">
      <c r="A837" s="517" t="s">
        <v>193</v>
      </c>
      <c r="B837" s="517" t="s">
        <v>325</v>
      </c>
    </row>
    <row r="838" spans="1:2" ht="15" hidden="1" x14ac:dyDescent="0.25">
      <c r="A838" s="517" t="s">
        <v>193</v>
      </c>
      <c r="B838" s="517" t="s">
        <v>325</v>
      </c>
    </row>
    <row r="839" spans="1:2" ht="15" hidden="1" x14ac:dyDescent="0.25">
      <c r="A839" s="517" t="s">
        <v>193</v>
      </c>
      <c r="B839" s="517" t="s">
        <v>325</v>
      </c>
    </row>
    <row r="840" spans="1:2" ht="15" hidden="1" x14ac:dyDescent="0.25">
      <c r="A840" s="517" t="s">
        <v>193</v>
      </c>
      <c r="B840" s="517" t="s">
        <v>325</v>
      </c>
    </row>
    <row r="841" spans="1:2" ht="15" hidden="1" x14ac:dyDescent="0.25">
      <c r="A841" s="517" t="s">
        <v>193</v>
      </c>
      <c r="B841" s="517" t="s">
        <v>325</v>
      </c>
    </row>
    <row r="842" spans="1:2" ht="15" hidden="1" x14ac:dyDescent="0.25">
      <c r="A842" s="517" t="s">
        <v>193</v>
      </c>
      <c r="B842" s="517" t="s">
        <v>325</v>
      </c>
    </row>
    <row r="843" spans="1:2" ht="15" hidden="1" x14ac:dyDescent="0.25">
      <c r="A843" s="517" t="s">
        <v>193</v>
      </c>
      <c r="B843" s="517" t="s">
        <v>325</v>
      </c>
    </row>
    <row r="844" spans="1:2" ht="15" hidden="1" x14ac:dyDescent="0.25">
      <c r="A844" s="517" t="s">
        <v>193</v>
      </c>
      <c r="B844" s="517" t="s">
        <v>325</v>
      </c>
    </row>
    <row r="845" spans="1:2" ht="15" hidden="1" x14ac:dyDescent="0.25">
      <c r="A845" s="517" t="s">
        <v>195</v>
      </c>
      <c r="B845" s="517" t="s">
        <v>329</v>
      </c>
    </row>
    <row r="846" spans="1:2" ht="15" hidden="1" x14ac:dyDescent="0.25">
      <c r="A846" s="517" t="s">
        <v>195</v>
      </c>
      <c r="B846" s="517" t="s">
        <v>329</v>
      </c>
    </row>
    <row r="847" spans="1:2" ht="15" hidden="1" x14ac:dyDescent="0.25">
      <c r="A847" s="517" t="s">
        <v>195</v>
      </c>
      <c r="B847" s="517" t="s">
        <v>329</v>
      </c>
    </row>
    <row r="848" spans="1:2" ht="15" hidden="1" x14ac:dyDescent="0.25">
      <c r="A848" s="517" t="s">
        <v>195</v>
      </c>
      <c r="B848" s="517" t="s">
        <v>329</v>
      </c>
    </row>
    <row r="849" spans="1:2" ht="15" hidden="1" x14ac:dyDescent="0.25">
      <c r="A849" s="517" t="s">
        <v>195</v>
      </c>
      <c r="B849" s="517" t="s">
        <v>329</v>
      </c>
    </row>
    <row r="850" spans="1:2" ht="15" hidden="1" x14ac:dyDescent="0.25">
      <c r="A850" s="517" t="s">
        <v>195</v>
      </c>
      <c r="B850" s="517" t="s">
        <v>329</v>
      </c>
    </row>
    <row r="851" spans="1:2" ht="15" hidden="1" x14ac:dyDescent="0.25">
      <c r="A851" s="517" t="s">
        <v>195</v>
      </c>
      <c r="B851" s="517" t="s">
        <v>329</v>
      </c>
    </row>
    <row r="852" spans="1:2" ht="15" hidden="1" x14ac:dyDescent="0.25">
      <c r="A852" s="517" t="s">
        <v>196</v>
      </c>
      <c r="B852" s="517" t="s">
        <v>330</v>
      </c>
    </row>
    <row r="853" spans="1:2" ht="15" hidden="1" x14ac:dyDescent="0.25">
      <c r="A853" s="517" t="s">
        <v>197</v>
      </c>
      <c r="B853" s="517" t="s">
        <v>331</v>
      </c>
    </row>
    <row r="854" spans="1:2" ht="15" hidden="1" x14ac:dyDescent="0.25">
      <c r="A854" s="517" t="s">
        <v>197</v>
      </c>
      <c r="B854" s="517" t="s">
        <v>331</v>
      </c>
    </row>
    <row r="855" spans="1:2" ht="15" hidden="1" x14ac:dyDescent="0.25">
      <c r="A855" s="517" t="s">
        <v>197</v>
      </c>
      <c r="B855" s="517" t="s">
        <v>331</v>
      </c>
    </row>
    <row r="856" spans="1:2" ht="15" hidden="1" x14ac:dyDescent="0.25">
      <c r="A856" s="517" t="s">
        <v>197</v>
      </c>
      <c r="B856" s="517" t="s">
        <v>331</v>
      </c>
    </row>
    <row r="857" spans="1:2" ht="15" hidden="1" x14ac:dyDescent="0.25">
      <c r="A857" s="517" t="s">
        <v>197</v>
      </c>
      <c r="B857" s="517" t="s">
        <v>331</v>
      </c>
    </row>
    <row r="858" spans="1:2" ht="15" hidden="1" x14ac:dyDescent="0.25">
      <c r="A858" s="517" t="s">
        <v>866</v>
      </c>
      <c r="B858" s="517" t="s">
        <v>867</v>
      </c>
    </row>
    <row r="859" spans="1:2" ht="15" hidden="1" x14ac:dyDescent="0.25">
      <c r="A859" s="517" t="s">
        <v>413</v>
      </c>
      <c r="B859" s="517" t="s">
        <v>414</v>
      </c>
    </row>
    <row r="860" spans="1:2" ht="15" hidden="1" x14ac:dyDescent="0.25">
      <c r="A860" s="517" t="s">
        <v>413</v>
      </c>
      <c r="B860" s="517" t="s">
        <v>414</v>
      </c>
    </row>
    <row r="861" spans="1:2" ht="15" hidden="1" x14ac:dyDescent="0.25">
      <c r="A861" s="517" t="s">
        <v>413</v>
      </c>
      <c r="B861" s="517" t="s">
        <v>414</v>
      </c>
    </row>
    <row r="862" spans="1:2" ht="15" hidden="1" x14ac:dyDescent="0.25">
      <c r="A862" s="517" t="s">
        <v>413</v>
      </c>
      <c r="B862" s="517" t="s">
        <v>414</v>
      </c>
    </row>
    <row r="863" spans="1:2" ht="15" hidden="1" x14ac:dyDescent="0.25">
      <c r="A863" s="517" t="s">
        <v>413</v>
      </c>
      <c r="B863" s="517" t="s">
        <v>414</v>
      </c>
    </row>
    <row r="864" spans="1:2" ht="15" hidden="1" x14ac:dyDescent="0.25">
      <c r="A864" s="517" t="s">
        <v>413</v>
      </c>
      <c r="B864" s="517" t="s">
        <v>414</v>
      </c>
    </row>
    <row r="865" spans="1:2" ht="15" hidden="1" x14ac:dyDescent="0.25">
      <c r="A865" s="517" t="s">
        <v>413</v>
      </c>
      <c r="B865" s="517" t="s">
        <v>414</v>
      </c>
    </row>
    <row r="866" spans="1:2" ht="15" hidden="1" x14ac:dyDescent="0.25">
      <c r="A866" s="517" t="s">
        <v>413</v>
      </c>
      <c r="B866" s="517" t="s">
        <v>414</v>
      </c>
    </row>
    <row r="867" spans="1:2" ht="15" hidden="1" x14ac:dyDescent="0.25">
      <c r="A867" s="517" t="s">
        <v>413</v>
      </c>
      <c r="B867" s="517" t="s">
        <v>414</v>
      </c>
    </row>
    <row r="868" spans="1:2" ht="15" hidden="1" x14ac:dyDescent="0.25">
      <c r="A868" s="517" t="s">
        <v>413</v>
      </c>
      <c r="B868" s="517" t="s">
        <v>414</v>
      </c>
    </row>
    <row r="869" spans="1:2" ht="15" hidden="1" x14ac:dyDescent="0.25">
      <c r="A869" s="517" t="s">
        <v>413</v>
      </c>
      <c r="B869" s="517" t="s">
        <v>414</v>
      </c>
    </row>
    <row r="870" spans="1:2" ht="15" hidden="1" x14ac:dyDescent="0.25">
      <c r="A870" s="517" t="s">
        <v>413</v>
      </c>
      <c r="B870" s="517" t="s">
        <v>414</v>
      </c>
    </row>
    <row r="871" spans="1:2" ht="15" hidden="1" x14ac:dyDescent="0.25">
      <c r="A871" s="517" t="s">
        <v>413</v>
      </c>
      <c r="B871" s="517" t="s">
        <v>414</v>
      </c>
    </row>
    <row r="872" spans="1:2" ht="15" hidden="1" x14ac:dyDescent="0.25">
      <c r="A872" s="517" t="s">
        <v>868</v>
      </c>
      <c r="B872" s="517" t="s">
        <v>869</v>
      </c>
    </row>
    <row r="873" spans="1:2" ht="15" hidden="1" x14ac:dyDescent="0.25">
      <c r="A873" s="517" t="s">
        <v>868</v>
      </c>
      <c r="B873" s="517" t="s">
        <v>869</v>
      </c>
    </row>
    <row r="874" spans="1:2" ht="15" hidden="1" x14ac:dyDescent="0.25">
      <c r="A874" s="517" t="s">
        <v>868</v>
      </c>
      <c r="B874" s="517" t="s">
        <v>869</v>
      </c>
    </row>
    <row r="875" spans="1:2" ht="15" hidden="1" x14ac:dyDescent="0.25">
      <c r="A875" s="517" t="s">
        <v>868</v>
      </c>
      <c r="B875" s="517" t="s">
        <v>869</v>
      </c>
    </row>
    <row r="876" spans="1:2" ht="15" hidden="1" x14ac:dyDescent="0.25">
      <c r="A876" s="517" t="s">
        <v>868</v>
      </c>
      <c r="B876" s="517" t="s">
        <v>869</v>
      </c>
    </row>
    <row r="877" spans="1:2" ht="15" hidden="1" x14ac:dyDescent="0.25">
      <c r="A877" s="517" t="s">
        <v>868</v>
      </c>
      <c r="B877" s="517" t="s">
        <v>869</v>
      </c>
    </row>
    <row r="878" spans="1:2" ht="15" hidden="1" x14ac:dyDescent="0.25">
      <c r="A878" s="517" t="s">
        <v>868</v>
      </c>
      <c r="B878" s="517" t="s">
        <v>869</v>
      </c>
    </row>
    <row r="879" spans="1:2" ht="15" hidden="1" x14ac:dyDescent="0.25">
      <c r="A879" s="517" t="s">
        <v>868</v>
      </c>
      <c r="B879" s="517" t="s">
        <v>869</v>
      </c>
    </row>
    <row r="880" spans="1:2" ht="15" hidden="1" x14ac:dyDescent="0.25">
      <c r="A880" s="517" t="s">
        <v>868</v>
      </c>
      <c r="B880" s="517" t="s">
        <v>869</v>
      </c>
    </row>
    <row r="881" spans="1:2" ht="15" hidden="1" x14ac:dyDescent="0.25">
      <c r="A881" s="517" t="s">
        <v>868</v>
      </c>
      <c r="B881" s="517" t="s">
        <v>869</v>
      </c>
    </row>
    <row r="882" spans="1:2" ht="15" hidden="1" x14ac:dyDescent="0.25">
      <c r="A882" s="517" t="s">
        <v>198</v>
      </c>
      <c r="B882" s="517" t="s">
        <v>333</v>
      </c>
    </row>
    <row r="883" spans="1:2" ht="15" hidden="1" x14ac:dyDescent="0.25">
      <c r="A883" s="517" t="s">
        <v>198</v>
      </c>
      <c r="B883" s="517" t="s">
        <v>333</v>
      </c>
    </row>
    <row r="884" spans="1:2" ht="15" hidden="1" x14ac:dyDescent="0.25">
      <c r="A884" s="517" t="s">
        <v>198</v>
      </c>
      <c r="B884" s="517" t="s">
        <v>333</v>
      </c>
    </row>
    <row r="885" spans="1:2" ht="15" hidden="1" x14ac:dyDescent="0.25">
      <c r="A885" s="517" t="s">
        <v>198</v>
      </c>
      <c r="B885" s="517" t="s">
        <v>333</v>
      </c>
    </row>
    <row r="886" spans="1:2" ht="15" hidden="1" x14ac:dyDescent="0.25">
      <c r="A886" s="517" t="s">
        <v>199</v>
      </c>
      <c r="B886" s="517" t="s">
        <v>334</v>
      </c>
    </row>
    <row r="887" spans="1:2" ht="15" hidden="1" x14ac:dyDescent="0.25">
      <c r="A887" s="517" t="s">
        <v>200</v>
      </c>
      <c r="B887" s="517" t="s">
        <v>335</v>
      </c>
    </row>
    <row r="888" spans="1:2" ht="15" hidden="1" x14ac:dyDescent="0.25">
      <c r="A888" s="517" t="s">
        <v>870</v>
      </c>
      <c r="B888" s="517" t="s">
        <v>870</v>
      </c>
    </row>
    <row r="889" spans="1:2" ht="15" hidden="1" x14ac:dyDescent="0.25">
      <c r="A889" s="517" t="s">
        <v>871</v>
      </c>
      <c r="B889" s="517" t="s">
        <v>871</v>
      </c>
    </row>
    <row r="890" spans="1:2" ht="15" hidden="1" x14ac:dyDescent="0.25">
      <c r="A890" s="517" t="s">
        <v>871</v>
      </c>
      <c r="B890" s="517" t="s">
        <v>871</v>
      </c>
    </row>
    <row r="891" spans="1:2" ht="15" hidden="1" x14ac:dyDescent="0.25">
      <c r="A891" s="517" t="s">
        <v>872</v>
      </c>
      <c r="B891" s="517" t="s">
        <v>872</v>
      </c>
    </row>
    <row r="892" spans="1:2" ht="15" hidden="1" x14ac:dyDescent="0.25">
      <c r="A892" s="517" t="s">
        <v>872</v>
      </c>
      <c r="B892" s="517" t="s">
        <v>872</v>
      </c>
    </row>
    <row r="893" spans="1:2" ht="15" hidden="1" x14ac:dyDescent="0.25">
      <c r="A893" s="517" t="s">
        <v>873</v>
      </c>
      <c r="B893" s="517" t="s">
        <v>873</v>
      </c>
    </row>
    <row r="894" spans="1:2" ht="15" hidden="1" x14ac:dyDescent="0.25">
      <c r="A894" s="517" t="s">
        <v>874</v>
      </c>
      <c r="B894" s="517" t="s">
        <v>874</v>
      </c>
    </row>
    <row r="895" spans="1:2" ht="15" hidden="1" x14ac:dyDescent="0.25">
      <c r="A895" s="517" t="s">
        <v>875</v>
      </c>
      <c r="B895" s="517" t="s">
        <v>875</v>
      </c>
    </row>
    <row r="896" spans="1:2" ht="15" hidden="1" x14ac:dyDescent="0.25">
      <c r="A896" s="517" t="s">
        <v>876</v>
      </c>
      <c r="B896" s="517" t="s">
        <v>876</v>
      </c>
    </row>
    <row r="897" spans="1:2" ht="15" hidden="1" x14ac:dyDescent="0.25">
      <c r="A897" s="517" t="s">
        <v>877</v>
      </c>
      <c r="B897" s="517" t="s">
        <v>877</v>
      </c>
    </row>
    <row r="898" spans="1:2" ht="15" hidden="1" x14ac:dyDescent="0.25">
      <c r="A898" s="517" t="s">
        <v>878</v>
      </c>
      <c r="B898" s="517" t="s">
        <v>878</v>
      </c>
    </row>
    <row r="899" spans="1:2" ht="15" hidden="1" x14ac:dyDescent="0.25">
      <c r="A899" s="517" t="s">
        <v>878</v>
      </c>
      <c r="B899" s="517" t="s">
        <v>878</v>
      </c>
    </row>
    <row r="900" spans="1:2" ht="15" hidden="1" x14ac:dyDescent="0.25">
      <c r="A900" s="517" t="s">
        <v>879</v>
      </c>
      <c r="B900" s="517" t="s">
        <v>879</v>
      </c>
    </row>
    <row r="901" spans="1:2" ht="15" hidden="1" x14ac:dyDescent="0.25">
      <c r="A901" s="517" t="s">
        <v>880</v>
      </c>
      <c r="B901" s="517" t="s">
        <v>880</v>
      </c>
    </row>
    <row r="902" spans="1:2" ht="15" hidden="1" x14ac:dyDescent="0.25">
      <c r="A902" s="517" t="s">
        <v>881</v>
      </c>
      <c r="B902" s="517" t="s">
        <v>881</v>
      </c>
    </row>
    <row r="903" spans="1:2" ht="15" hidden="1" x14ac:dyDescent="0.25">
      <c r="A903" s="517" t="s">
        <v>882</v>
      </c>
      <c r="B903" s="517" t="s">
        <v>882</v>
      </c>
    </row>
    <row r="904" spans="1:2" ht="15" hidden="1" x14ac:dyDescent="0.25">
      <c r="A904" s="517" t="s">
        <v>883</v>
      </c>
      <c r="B904" s="517" t="s">
        <v>883</v>
      </c>
    </row>
    <row r="905" spans="1:2" ht="15" hidden="1" x14ac:dyDescent="0.25">
      <c r="A905" s="517" t="s">
        <v>884</v>
      </c>
      <c r="B905" s="517" t="s">
        <v>884</v>
      </c>
    </row>
    <row r="906" spans="1:2" ht="15" hidden="1" x14ac:dyDescent="0.25">
      <c r="A906" s="517" t="s">
        <v>885</v>
      </c>
      <c r="B906" s="517" t="s">
        <v>885</v>
      </c>
    </row>
    <row r="907" spans="1:2" ht="15" hidden="1" x14ac:dyDescent="0.25">
      <c r="A907" s="517" t="s">
        <v>886</v>
      </c>
      <c r="B907" s="517" t="s">
        <v>886</v>
      </c>
    </row>
    <row r="908" spans="1:2" ht="15" hidden="1" x14ac:dyDescent="0.25">
      <c r="A908" s="517" t="s">
        <v>887</v>
      </c>
      <c r="B908" s="517" t="s">
        <v>887</v>
      </c>
    </row>
    <row r="909" spans="1:2" ht="15" hidden="1" x14ac:dyDescent="0.25">
      <c r="A909" s="517" t="s">
        <v>888</v>
      </c>
      <c r="B909" s="517" t="s">
        <v>888</v>
      </c>
    </row>
    <row r="910" spans="1:2" ht="15" hidden="1" x14ac:dyDescent="0.25">
      <c r="A910" s="517" t="s">
        <v>889</v>
      </c>
      <c r="B910" s="517" t="s">
        <v>889</v>
      </c>
    </row>
    <row r="911" spans="1:2" ht="15" hidden="1" x14ac:dyDescent="0.25">
      <c r="A911" s="517" t="s">
        <v>890</v>
      </c>
      <c r="B911" s="517" t="s">
        <v>890</v>
      </c>
    </row>
    <row r="912" spans="1:2" ht="15" hidden="1" x14ac:dyDescent="0.25">
      <c r="A912" s="517" t="s">
        <v>891</v>
      </c>
      <c r="B912" s="517" t="s">
        <v>891</v>
      </c>
    </row>
    <row r="913" spans="1:2" ht="15" hidden="1" x14ac:dyDescent="0.25">
      <c r="A913" s="517" t="s">
        <v>892</v>
      </c>
      <c r="B913" s="517" t="s">
        <v>892</v>
      </c>
    </row>
    <row r="914" spans="1:2" ht="15" hidden="1" x14ac:dyDescent="0.25">
      <c r="A914" s="517" t="s">
        <v>893</v>
      </c>
      <c r="B914" s="517" t="s">
        <v>893</v>
      </c>
    </row>
    <row r="915" spans="1:2" ht="15" hidden="1" x14ac:dyDescent="0.25">
      <c r="A915" s="517" t="s">
        <v>894</v>
      </c>
      <c r="B915" s="517" t="s">
        <v>894</v>
      </c>
    </row>
    <row r="916" spans="1:2" ht="15" hidden="1" x14ac:dyDescent="0.25">
      <c r="A916" s="517" t="s">
        <v>895</v>
      </c>
      <c r="B916" s="517" t="s">
        <v>895</v>
      </c>
    </row>
    <row r="917" spans="1:2" ht="15" hidden="1" x14ac:dyDescent="0.25">
      <c r="A917" s="517" t="s">
        <v>896</v>
      </c>
      <c r="B917" s="517" t="s">
        <v>896</v>
      </c>
    </row>
    <row r="918" spans="1:2" ht="15" hidden="1" x14ac:dyDescent="0.25">
      <c r="A918" s="517" t="s">
        <v>897</v>
      </c>
      <c r="B918" s="517" t="s">
        <v>897</v>
      </c>
    </row>
    <row r="919" spans="1:2" ht="15" hidden="1" x14ac:dyDescent="0.25">
      <c r="A919" s="517" t="s">
        <v>898</v>
      </c>
      <c r="B919" s="517" t="s">
        <v>898</v>
      </c>
    </row>
    <row r="920" spans="1:2" ht="15" hidden="1" x14ac:dyDescent="0.25">
      <c r="A920" s="517" t="s">
        <v>899</v>
      </c>
      <c r="B920" s="517" t="s">
        <v>899</v>
      </c>
    </row>
    <row r="921" spans="1:2" ht="15" hidden="1" x14ac:dyDescent="0.25">
      <c r="A921" s="517" t="s">
        <v>899</v>
      </c>
      <c r="B921" s="517" t="s">
        <v>899</v>
      </c>
    </row>
    <row r="922" spans="1:2" ht="15" hidden="1" x14ac:dyDescent="0.25">
      <c r="A922" s="517" t="s">
        <v>900</v>
      </c>
      <c r="B922" s="517" t="s">
        <v>900</v>
      </c>
    </row>
    <row r="923" spans="1:2" ht="15" hidden="1" x14ac:dyDescent="0.25">
      <c r="A923" s="517" t="s">
        <v>901</v>
      </c>
      <c r="B923" s="517" t="s">
        <v>901</v>
      </c>
    </row>
    <row r="924" spans="1:2" ht="15" hidden="1" x14ac:dyDescent="0.25">
      <c r="A924" s="517" t="s">
        <v>902</v>
      </c>
      <c r="B924" s="517" t="s">
        <v>902</v>
      </c>
    </row>
    <row r="925" spans="1:2" ht="15" hidden="1" x14ac:dyDescent="0.25">
      <c r="A925" s="517" t="s">
        <v>903</v>
      </c>
      <c r="B925" s="517" t="s">
        <v>903</v>
      </c>
    </row>
    <row r="926" spans="1:2" ht="15" hidden="1" x14ac:dyDescent="0.25">
      <c r="A926" s="517" t="s">
        <v>904</v>
      </c>
      <c r="B926" s="517" t="s">
        <v>904</v>
      </c>
    </row>
    <row r="927" spans="1:2" ht="15" hidden="1" x14ac:dyDescent="0.25">
      <c r="A927" s="517" t="s">
        <v>905</v>
      </c>
      <c r="B927" s="517" t="s">
        <v>905</v>
      </c>
    </row>
    <row r="928" spans="1:2" ht="15" hidden="1" x14ac:dyDescent="0.25">
      <c r="A928" s="517" t="s">
        <v>906</v>
      </c>
      <c r="B928" s="517" t="s">
        <v>906</v>
      </c>
    </row>
    <row r="929" spans="1:2" ht="15" hidden="1" x14ac:dyDescent="0.25">
      <c r="A929" s="517" t="s">
        <v>907</v>
      </c>
      <c r="B929" s="517" t="s">
        <v>907</v>
      </c>
    </row>
    <row r="930" spans="1:2" ht="15" hidden="1" x14ac:dyDescent="0.25">
      <c r="A930" s="517" t="s">
        <v>908</v>
      </c>
      <c r="B930" s="517" t="s">
        <v>908</v>
      </c>
    </row>
    <row r="931" spans="1:2" ht="15" hidden="1" x14ac:dyDescent="0.25">
      <c r="A931" s="517" t="s">
        <v>909</v>
      </c>
      <c r="B931" s="517" t="s">
        <v>909</v>
      </c>
    </row>
    <row r="932" spans="1:2" ht="15" hidden="1" x14ac:dyDescent="0.25">
      <c r="A932" s="517" t="s">
        <v>909</v>
      </c>
      <c r="B932" s="517" t="s">
        <v>909</v>
      </c>
    </row>
    <row r="933" spans="1:2" ht="15" hidden="1" x14ac:dyDescent="0.25">
      <c r="A933" s="517" t="s">
        <v>910</v>
      </c>
      <c r="B933" s="517" t="s">
        <v>910</v>
      </c>
    </row>
    <row r="934" spans="1:2" ht="15" hidden="1" x14ac:dyDescent="0.25">
      <c r="A934" s="517" t="s">
        <v>911</v>
      </c>
      <c r="B934" s="517" t="s">
        <v>911</v>
      </c>
    </row>
    <row r="935" spans="1:2" ht="15" hidden="1" x14ac:dyDescent="0.25">
      <c r="A935" s="517" t="s">
        <v>912</v>
      </c>
      <c r="B935" s="517" t="s">
        <v>912</v>
      </c>
    </row>
    <row r="936" spans="1:2" ht="15" hidden="1" x14ac:dyDescent="0.25">
      <c r="A936" s="517" t="s">
        <v>913</v>
      </c>
      <c r="B936" s="517" t="s">
        <v>913</v>
      </c>
    </row>
    <row r="937" spans="1:2" ht="15" hidden="1" x14ac:dyDescent="0.25">
      <c r="A937" s="517" t="s">
        <v>914</v>
      </c>
      <c r="B937" s="517" t="s">
        <v>914</v>
      </c>
    </row>
    <row r="938" spans="1:2" ht="15" hidden="1" x14ac:dyDescent="0.25">
      <c r="A938" s="517" t="s">
        <v>915</v>
      </c>
      <c r="B938" s="517" t="s">
        <v>915</v>
      </c>
    </row>
    <row r="939" spans="1:2" ht="15" hidden="1" x14ac:dyDescent="0.25">
      <c r="A939" s="517" t="s">
        <v>916</v>
      </c>
      <c r="B939" s="517" t="s">
        <v>916</v>
      </c>
    </row>
    <row r="940" spans="1:2" ht="15" hidden="1" x14ac:dyDescent="0.25">
      <c r="A940" s="517" t="s">
        <v>917</v>
      </c>
      <c r="B940" s="517" t="s">
        <v>917</v>
      </c>
    </row>
    <row r="941" spans="1:2" ht="15" hidden="1" x14ac:dyDescent="0.25">
      <c r="A941" s="517" t="s">
        <v>918</v>
      </c>
      <c r="B941" s="517" t="s">
        <v>918</v>
      </c>
    </row>
    <row r="942" spans="1:2" ht="15" hidden="1" x14ac:dyDescent="0.25">
      <c r="A942" s="517" t="s">
        <v>919</v>
      </c>
      <c r="B942" s="517" t="s">
        <v>919</v>
      </c>
    </row>
    <row r="943" spans="1:2" ht="15" hidden="1" x14ac:dyDescent="0.25">
      <c r="A943" s="517" t="s">
        <v>919</v>
      </c>
      <c r="B943" s="517" t="s">
        <v>919</v>
      </c>
    </row>
    <row r="944" spans="1:2" ht="15" hidden="1" x14ac:dyDescent="0.25">
      <c r="A944" s="517" t="s">
        <v>920</v>
      </c>
      <c r="B944" s="517" t="s">
        <v>920</v>
      </c>
    </row>
    <row r="945" spans="1:2" ht="15" hidden="1" x14ac:dyDescent="0.25">
      <c r="A945" s="517" t="s">
        <v>921</v>
      </c>
      <c r="B945" s="517" t="s">
        <v>921</v>
      </c>
    </row>
    <row r="946" spans="1:2" ht="15" hidden="1" x14ac:dyDescent="0.25">
      <c r="A946" s="517" t="s">
        <v>922</v>
      </c>
      <c r="B946" s="517" t="s">
        <v>922</v>
      </c>
    </row>
    <row r="947" spans="1:2" ht="15" hidden="1" x14ac:dyDescent="0.25">
      <c r="A947" s="517" t="s">
        <v>922</v>
      </c>
      <c r="B947" s="517" t="s">
        <v>922</v>
      </c>
    </row>
    <row r="948" spans="1:2" ht="15" hidden="1" x14ac:dyDescent="0.25">
      <c r="A948" s="517" t="s">
        <v>923</v>
      </c>
      <c r="B948" s="517" t="s">
        <v>923</v>
      </c>
    </row>
    <row r="949" spans="1:2" ht="15" hidden="1" x14ac:dyDescent="0.25">
      <c r="A949" s="517" t="s">
        <v>924</v>
      </c>
      <c r="B949" s="517" t="s">
        <v>924</v>
      </c>
    </row>
    <row r="950" spans="1:2" ht="15" hidden="1" x14ac:dyDescent="0.25">
      <c r="A950" s="517" t="s">
        <v>925</v>
      </c>
      <c r="B950" s="517" t="s">
        <v>925</v>
      </c>
    </row>
    <row r="951" spans="1:2" ht="15" hidden="1" x14ac:dyDescent="0.25">
      <c r="A951" s="517" t="s">
        <v>926</v>
      </c>
      <c r="B951" s="517" t="s">
        <v>926</v>
      </c>
    </row>
    <row r="952" spans="1:2" ht="15" hidden="1" x14ac:dyDescent="0.25">
      <c r="A952" s="517" t="s">
        <v>927</v>
      </c>
      <c r="B952" s="517" t="s">
        <v>927</v>
      </c>
    </row>
    <row r="953" spans="1:2" ht="15" hidden="1" x14ac:dyDescent="0.25">
      <c r="A953" s="517" t="s">
        <v>928</v>
      </c>
      <c r="B953" s="517" t="s">
        <v>928</v>
      </c>
    </row>
    <row r="954" spans="1:2" ht="15" hidden="1" x14ac:dyDescent="0.25">
      <c r="A954" s="517" t="s">
        <v>929</v>
      </c>
      <c r="B954" s="517" t="s">
        <v>929</v>
      </c>
    </row>
    <row r="955" spans="1:2" ht="15" hidden="1" x14ac:dyDescent="0.25">
      <c r="A955" s="517" t="s">
        <v>930</v>
      </c>
      <c r="B955" s="517" t="s">
        <v>930</v>
      </c>
    </row>
    <row r="956" spans="1:2" ht="15" hidden="1" x14ac:dyDescent="0.25">
      <c r="A956" s="517" t="s">
        <v>931</v>
      </c>
      <c r="B956" s="517" t="s">
        <v>931</v>
      </c>
    </row>
    <row r="957" spans="1:2" ht="15" hidden="1" x14ac:dyDescent="0.25">
      <c r="A957" s="517" t="s">
        <v>932</v>
      </c>
      <c r="B957" s="517" t="s">
        <v>932</v>
      </c>
    </row>
    <row r="958" spans="1:2" ht="15" hidden="1" x14ac:dyDescent="0.25">
      <c r="A958" s="517" t="s">
        <v>933</v>
      </c>
      <c r="B958" s="517" t="s">
        <v>933</v>
      </c>
    </row>
    <row r="959" spans="1:2" ht="15" hidden="1" x14ac:dyDescent="0.25">
      <c r="A959" s="517" t="s">
        <v>934</v>
      </c>
      <c r="B959" s="517" t="s">
        <v>934</v>
      </c>
    </row>
    <row r="960" spans="1:2" ht="15" hidden="1" x14ac:dyDescent="0.25">
      <c r="A960" s="517" t="s">
        <v>935</v>
      </c>
      <c r="B960" s="517" t="s">
        <v>935</v>
      </c>
    </row>
    <row r="961" spans="1:2" ht="15" hidden="1" x14ac:dyDescent="0.25">
      <c r="A961" s="517" t="s">
        <v>936</v>
      </c>
      <c r="B961" s="517" t="s">
        <v>936</v>
      </c>
    </row>
    <row r="962" spans="1:2" ht="15" hidden="1" x14ac:dyDescent="0.25">
      <c r="A962" s="517" t="s">
        <v>937</v>
      </c>
      <c r="B962" s="517" t="s">
        <v>937</v>
      </c>
    </row>
    <row r="963" spans="1:2" ht="15" hidden="1" x14ac:dyDescent="0.25">
      <c r="A963" s="517" t="s">
        <v>938</v>
      </c>
      <c r="B963" s="517" t="s">
        <v>938</v>
      </c>
    </row>
    <row r="964" spans="1:2" ht="15" hidden="1" x14ac:dyDescent="0.25">
      <c r="A964" s="517" t="s">
        <v>939</v>
      </c>
      <c r="B964" s="517" t="s">
        <v>939</v>
      </c>
    </row>
    <row r="965" spans="1:2" ht="15" hidden="1" x14ac:dyDescent="0.25">
      <c r="A965" s="517" t="s">
        <v>940</v>
      </c>
      <c r="B965" s="517" t="s">
        <v>940</v>
      </c>
    </row>
    <row r="966" spans="1:2" ht="15" hidden="1" x14ac:dyDescent="0.25">
      <c r="A966" s="517" t="s">
        <v>941</v>
      </c>
      <c r="B966" s="517" t="s">
        <v>941</v>
      </c>
    </row>
    <row r="967" spans="1:2" ht="15" hidden="1" x14ac:dyDescent="0.25">
      <c r="A967" s="517" t="s">
        <v>942</v>
      </c>
      <c r="B967" s="517" t="s">
        <v>942</v>
      </c>
    </row>
    <row r="968" spans="1:2" ht="15" hidden="1" x14ac:dyDescent="0.25">
      <c r="A968" s="517" t="s">
        <v>943</v>
      </c>
      <c r="B968" s="517" t="s">
        <v>943</v>
      </c>
    </row>
    <row r="969" spans="1:2" ht="15" hidden="1" x14ac:dyDescent="0.25">
      <c r="A969" s="517" t="s">
        <v>943</v>
      </c>
      <c r="B969" s="517" t="s">
        <v>943</v>
      </c>
    </row>
    <row r="970" spans="1:2" ht="15" hidden="1" x14ac:dyDescent="0.25">
      <c r="A970" s="517" t="s">
        <v>944</v>
      </c>
      <c r="B970" s="517" t="s">
        <v>944</v>
      </c>
    </row>
    <row r="971" spans="1:2" ht="15" hidden="1" x14ac:dyDescent="0.25">
      <c r="A971" s="517" t="s">
        <v>944</v>
      </c>
      <c r="B971" s="517" t="s">
        <v>944</v>
      </c>
    </row>
    <row r="972" spans="1:2" ht="15" hidden="1" x14ac:dyDescent="0.25">
      <c r="A972" s="517" t="s">
        <v>945</v>
      </c>
      <c r="B972" s="517" t="s">
        <v>945</v>
      </c>
    </row>
    <row r="973" spans="1:2" ht="15" hidden="1" x14ac:dyDescent="0.25">
      <c r="A973" s="517" t="s">
        <v>946</v>
      </c>
      <c r="B973" s="517" t="s">
        <v>946</v>
      </c>
    </row>
    <row r="974" spans="1:2" ht="15" hidden="1" x14ac:dyDescent="0.25">
      <c r="A974" s="517" t="s">
        <v>947</v>
      </c>
      <c r="B974" s="517" t="s">
        <v>947</v>
      </c>
    </row>
    <row r="975" spans="1:2" ht="15" hidden="1" x14ac:dyDescent="0.25">
      <c r="A975" s="517" t="s">
        <v>948</v>
      </c>
      <c r="B975" s="517" t="s">
        <v>948</v>
      </c>
    </row>
    <row r="976" spans="1:2" ht="15" hidden="1" x14ac:dyDescent="0.25">
      <c r="A976" s="517" t="s">
        <v>949</v>
      </c>
      <c r="B976" s="517" t="s">
        <v>949</v>
      </c>
    </row>
    <row r="977" spans="1:2" ht="15" hidden="1" x14ac:dyDescent="0.25">
      <c r="A977" s="517" t="s">
        <v>949</v>
      </c>
      <c r="B977" s="517" t="s">
        <v>949</v>
      </c>
    </row>
    <row r="978" spans="1:2" ht="15" hidden="1" x14ac:dyDescent="0.25">
      <c r="A978" s="517" t="s">
        <v>950</v>
      </c>
      <c r="B978" s="517" t="s">
        <v>950</v>
      </c>
    </row>
    <row r="979" spans="1:2" ht="15" hidden="1" x14ac:dyDescent="0.25">
      <c r="A979" s="517" t="s">
        <v>951</v>
      </c>
      <c r="B979" s="517" t="s">
        <v>951</v>
      </c>
    </row>
    <row r="980" spans="1:2" ht="15" hidden="1" x14ac:dyDescent="0.25">
      <c r="A980" s="517" t="s">
        <v>952</v>
      </c>
      <c r="B980" s="517" t="s">
        <v>952</v>
      </c>
    </row>
    <row r="981" spans="1:2" ht="15" hidden="1" x14ac:dyDescent="0.25">
      <c r="A981" s="517" t="s">
        <v>953</v>
      </c>
      <c r="B981" s="517" t="s">
        <v>953</v>
      </c>
    </row>
    <row r="982" spans="1:2" ht="15" hidden="1" x14ac:dyDescent="0.25">
      <c r="A982" s="517" t="s">
        <v>954</v>
      </c>
      <c r="B982" s="517" t="s">
        <v>954</v>
      </c>
    </row>
    <row r="983" spans="1:2" ht="15" hidden="1" x14ac:dyDescent="0.25">
      <c r="A983" s="517" t="s">
        <v>955</v>
      </c>
      <c r="B983" s="517" t="s">
        <v>955</v>
      </c>
    </row>
    <row r="984" spans="1:2" ht="15" hidden="1" x14ac:dyDescent="0.25">
      <c r="A984" s="517" t="s">
        <v>956</v>
      </c>
      <c r="B984" s="517" t="s">
        <v>956</v>
      </c>
    </row>
    <row r="985" spans="1:2" ht="15" hidden="1" x14ac:dyDescent="0.25">
      <c r="A985" s="517" t="s">
        <v>957</v>
      </c>
      <c r="B985" s="517" t="s">
        <v>957</v>
      </c>
    </row>
    <row r="986" spans="1:2" ht="15" hidden="1" x14ac:dyDescent="0.25">
      <c r="A986" s="517" t="s">
        <v>958</v>
      </c>
      <c r="B986" s="517" t="s">
        <v>958</v>
      </c>
    </row>
    <row r="987" spans="1:2" ht="15" hidden="1" x14ac:dyDescent="0.25">
      <c r="A987" s="517" t="s">
        <v>958</v>
      </c>
      <c r="B987" s="517" t="s">
        <v>958</v>
      </c>
    </row>
    <row r="988" spans="1:2" ht="15" hidden="1" x14ac:dyDescent="0.25">
      <c r="A988" s="517" t="s">
        <v>959</v>
      </c>
      <c r="B988" s="517" t="s">
        <v>959</v>
      </c>
    </row>
    <row r="989" spans="1:2" ht="15" hidden="1" x14ac:dyDescent="0.25">
      <c r="A989" s="517" t="s">
        <v>960</v>
      </c>
      <c r="B989" s="517" t="s">
        <v>960</v>
      </c>
    </row>
    <row r="990" spans="1:2" ht="15" hidden="1" x14ac:dyDescent="0.25">
      <c r="A990" s="517" t="s">
        <v>960</v>
      </c>
      <c r="B990" s="517" t="s">
        <v>960</v>
      </c>
    </row>
    <row r="991" spans="1:2" ht="15" hidden="1" x14ac:dyDescent="0.25">
      <c r="A991" s="517" t="s">
        <v>961</v>
      </c>
      <c r="B991" s="517" t="s">
        <v>961</v>
      </c>
    </row>
    <row r="992" spans="1:2" ht="15" hidden="1" x14ac:dyDescent="0.25">
      <c r="A992" s="517" t="s">
        <v>962</v>
      </c>
      <c r="B992" s="517" t="s">
        <v>962</v>
      </c>
    </row>
    <row r="993" spans="1:2" ht="15" hidden="1" x14ac:dyDescent="0.25">
      <c r="A993" s="517" t="s">
        <v>963</v>
      </c>
      <c r="B993" s="517" t="s">
        <v>963</v>
      </c>
    </row>
    <row r="994" spans="1:2" ht="15" hidden="1" x14ac:dyDescent="0.25">
      <c r="A994" s="517" t="s">
        <v>963</v>
      </c>
      <c r="B994" s="517" t="s">
        <v>963</v>
      </c>
    </row>
    <row r="995" spans="1:2" ht="15" hidden="1" x14ac:dyDescent="0.25">
      <c r="A995" s="517" t="s">
        <v>964</v>
      </c>
      <c r="B995" s="517" t="s">
        <v>964</v>
      </c>
    </row>
    <row r="996" spans="1:2" ht="15" hidden="1" x14ac:dyDescent="0.25">
      <c r="A996" s="517" t="s">
        <v>965</v>
      </c>
      <c r="B996" s="517" t="s">
        <v>965</v>
      </c>
    </row>
    <row r="997" spans="1:2" ht="15" hidden="1" x14ac:dyDescent="0.25">
      <c r="A997" s="517" t="s">
        <v>966</v>
      </c>
      <c r="B997" s="517" t="s">
        <v>966</v>
      </c>
    </row>
    <row r="998" spans="1:2" ht="15" hidden="1" x14ac:dyDescent="0.25">
      <c r="A998" s="517" t="s">
        <v>967</v>
      </c>
      <c r="B998" s="517" t="s">
        <v>967</v>
      </c>
    </row>
    <row r="999" spans="1:2" ht="15" hidden="1" x14ac:dyDescent="0.25">
      <c r="A999" s="517" t="s">
        <v>968</v>
      </c>
      <c r="B999" s="517" t="s">
        <v>968</v>
      </c>
    </row>
    <row r="1000" spans="1:2" ht="15" hidden="1" x14ac:dyDescent="0.25">
      <c r="A1000" s="517" t="s">
        <v>969</v>
      </c>
      <c r="B1000" s="517" t="s">
        <v>969</v>
      </c>
    </row>
    <row r="1001" spans="1:2" ht="15" hidden="1" x14ac:dyDescent="0.25">
      <c r="A1001" s="517" t="s">
        <v>969</v>
      </c>
      <c r="B1001" s="517" t="s">
        <v>969</v>
      </c>
    </row>
    <row r="1002" spans="1:2" ht="15" hidden="1" x14ac:dyDescent="0.25">
      <c r="A1002" s="517" t="s">
        <v>970</v>
      </c>
      <c r="B1002" s="517" t="s">
        <v>970</v>
      </c>
    </row>
    <row r="1003" spans="1:2" ht="15" hidden="1" x14ac:dyDescent="0.25">
      <c r="A1003" s="517" t="s">
        <v>971</v>
      </c>
      <c r="B1003" s="517" t="s">
        <v>971</v>
      </c>
    </row>
    <row r="1004" spans="1:2" ht="15" hidden="1" x14ac:dyDescent="0.25">
      <c r="A1004" s="517" t="s">
        <v>971</v>
      </c>
      <c r="B1004" s="517" t="s">
        <v>971</v>
      </c>
    </row>
    <row r="1005" spans="1:2" ht="15" hidden="1" x14ac:dyDescent="0.25">
      <c r="A1005" s="517" t="s">
        <v>972</v>
      </c>
      <c r="B1005" s="517" t="s">
        <v>972</v>
      </c>
    </row>
    <row r="1006" spans="1:2" ht="15" hidden="1" x14ac:dyDescent="0.25">
      <c r="A1006" s="517" t="s">
        <v>973</v>
      </c>
      <c r="B1006" s="517" t="s">
        <v>973</v>
      </c>
    </row>
    <row r="1007" spans="1:2" ht="15" hidden="1" x14ac:dyDescent="0.25">
      <c r="A1007" s="517" t="s">
        <v>974</v>
      </c>
      <c r="B1007" s="517" t="s">
        <v>974</v>
      </c>
    </row>
    <row r="1008" spans="1:2" ht="15" hidden="1" x14ac:dyDescent="0.25">
      <c r="A1008" s="517" t="s">
        <v>975</v>
      </c>
      <c r="B1008" s="517" t="s">
        <v>975</v>
      </c>
    </row>
    <row r="1009" spans="1:2" ht="15" hidden="1" x14ac:dyDescent="0.25">
      <c r="A1009" s="517" t="s">
        <v>976</v>
      </c>
      <c r="B1009" s="517" t="s">
        <v>976</v>
      </c>
    </row>
    <row r="1010" spans="1:2" ht="15" hidden="1" x14ac:dyDescent="0.25">
      <c r="A1010" s="517" t="s">
        <v>977</v>
      </c>
      <c r="B1010" s="517" t="s">
        <v>977</v>
      </c>
    </row>
    <row r="1011" spans="1:2" ht="15" hidden="1" x14ac:dyDescent="0.25">
      <c r="A1011" s="517" t="s">
        <v>978</v>
      </c>
      <c r="B1011" s="517" t="s">
        <v>978</v>
      </c>
    </row>
    <row r="1012" spans="1:2" ht="15" hidden="1" x14ac:dyDescent="0.25">
      <c r="A1012" s="517" t="s">
        <v>979</v>
      </c>
      <c r="B1012" s="517" t="s">
        <v>979</v>
      </c>
    </row>
    <row r="1013" spans="1:2" ht="15" hidden="1" x14ac:dyDescent="0.25">
      <c r="A1013" s="517" t="s">
        <v>979</v>
      </c>
      <c r="B1013" s="517" t="s">
        <v>979</v>
      </c>
    </row>
    <row r="1014" spans="1:2" ht="15" hidden="1" x14ac:dyDescent="0.25">
      <c r="A1014" s="517" t="s">
        <v>980</v>
      </c>
      <c r="B1014" s="517" t="s">
        <v>980</v>
      </c>
    </row>
    <row r="1015" spans="1:2" ht="15" hidden="1" x14ac:dyDescent="0.25">
      <c r="A1015" s="517" t="s">
        <v>981</v>
      </c>
      <c r="B1015" s="517" t="s">
        <v>981</v>
      </c>
    </row>
    <row r="1016" spans="1:2" ht="15" hidden="1" x14ac:dyDescent="0.25">
      <c r="A1016" s="517" t="s">
        <v>982</v>
      </c>
      <c r="B1016" s="517" t="s">
        <v>982</v>
      </c>
    </row>
    <row r="1017" spans="1:2" ht="15" hidden="1" x14ac:dyDescent="0.25">
      <c r="A1017" s="517" t="s">
        <v>983</v>
      </c>
      <c r="B1017" s="517" t="s">
        <v>983</v>
      </c>
    </row>
    <row r="1018" spans="1:2" ht="15" hidden="1" x14ac:dyDescent="0.25">
      <c r="A1018" s="517" t="s">
        <v>984</v>
      </c>
      <c r="B1018" s="517" t="s">
        <v>984</v>
      </c>
    </row>
    <row r="1019" spans="1:2" ht="15" hidden="1" x14ac:dyDescent="0.25">
      <c r="A1019" s="517" t="s">
        <v>985</v>
      </c>
      <c r="B1019" s="517" t="s">
        <v>985</v>
      </c>
    </row>
    <row r="1020" spans="1:2" ht="15" hidden="1" x14ac:dyDescent="0.25">
      <c r="A1020" s="517" t="s">
        <v>986</v>
      </c>
      <c r="B1020" s="517" t="s">
        <v>986</v>
      </c>
    </row>
    <row r="1021" spans="1:2" ht="15" hidden="1" x14ac:dyDescent="0.25">
      <c r="A1021" s="517" t="s">
        <v>987</v>
      </c>
      <c r="B1021" s="517" t="s">
        <v>987</v>
      </c>
    </row>
    <row r="1022" spans="1:2" ht="15" hidden="1" x14ac:dyDescent="0.25">
      <c r="A1022" s="517" t="s">
        <v>988</v>
      </c>
      <c r="B1022" s="517" t="s">
        <v>988</v>
      </c>
    </row>
    <row r="1023" spans="1:2" ht="15" hidden="1" x14ac:dyDescent="0.25">
      <c r="A1023" s="517" t="s">
        <v>989</v>
      </c>
      <c r="B1023" s="517" t="s">
        <v>989</v>
      </c>
    </row>
    <row r="1024" spans="1:2" ht="15" hidden="1" x14ac:dyDescent="0.25">
      <c r="A1024" s="517" t="s">
        <v>990</v>
      </c>
      <c r="B1024" s="517" t="s">
        <v>990</v>
      </c>
    </row>
    <row r="1025" spans="1:2" ht="15" hidden="1" x14ac:dyDescent="0.25">
      <c r="A1025" s="517" t="s">
        <v>991</v>
      </c>
      <c r="B1025" s="517" t="s">
        <v>991</v>
      </c>
    </row>
    <row r="1026" spans="1:2" ht="15" hidden="1" x14ac:dyDescent="0.25">
      <c r="A1026" s="517" t="s">
        <v>992</v>
      </c>
      <c r="B1026" s="517" t="s">
        <v>992</v>
      </c>
    </row>
    <row r="1027" spans="1:2" ht="15" hidden="1" x14ac:dyDescent="0.25">
      <c r="A1027" s="517" t="s">
        <v>993</v>
      </c>
      <c r="B1027" s="517" t="s">
        <v>993</v>
      </c>
    </row>
    <row r="1028" spans="1:2" ht="15" hidden="1" x14ac:dyDescent="0.25">
      <c r="A1028" s="517" t="s">
        <v>994</v>
      </c>
      <c r="B1028" s="517" t="s">
        <v>994</v>
      </c>
    </row>
    <row r="1029" spans="1:2" ht="15" hidden="1" x14ac:dyDescent="0.25">
      <c r="A1029" s="517" t="s">
        <v>995</v>
      </c>
      <c r="B1029" s="517" t="s">
        <v>995</v>
      </c>
    </row>
    <row r="1030" spans="1:2" ht="15" hidden="1" x14ac:dyDescent="0.25">
      <c r="A1030" s="517" t="s">
        <v>996</v>
      </c>
      <c r="B1030" s="517" t="s">
        <v>996</v>
      </c>
    </row>
    <row r="1031" spans="1:2" ht="15" hidden="1" x14ac:dyDescent="0.25">
      <c r="A1031" s="517" t="s">
        <v>997</v>
      </c>
      <c r="B1031" s="517" t="s">
        <v>997</v>
      </c>
    </row>
    <row r="1032" spans="1:2" ht="15" hidden="1" x14ac:dyDescent="0.25">
      <c r="A1032" s="517" t="s">
        <v>998</v>
      </c>
      <c r="B1032" s="517" t="s">
        <v>998</v>
      </c>
    </row>
    <row r="1033" spans="1:2" ht="15" hidden="1" x14ac:dyDescent="0.25">
      <c r="A1033" s="517" t="s">
        <v>999</v>
      </c>
      <c r="B1033" s="517" t="s">
        <v>999</v>
      </c>
    </row>
    <row r="1034" spans="1:2" ht="15" hidden="1" x14ac:dyDescent="0.25">
      <c r="A1034" s="517" t="s">
        <v>999</v>
      </c>
      <c r="B1034" s="517" t="s">
        <v>999</v>
      </c>
    </row>
    <row r="1035" spans="1:2" ht="15" hidden="1" x14ac:dyDescent="0.25">
      <c r="A1035" s="517" t="s">
        <v>1000</v>
      </c>
      <c r="B1035" s="517" t="s">
        <v>1000</v>
      </c>
    </row>
    <row r="1036" spans="1:2" ht="15" hidden="1" x14ac:dyDescent="0.25">
      <c r="A1036" s="517" t="s">
        <v>1001</v>
      </c>
      <c r="B1036" s="517" t="s">
        <v>1001</v>
      </c>
    </row>
    <row r="1037" spans="1:2" ht="15" hidden="1" x14ac:dyDescent="0.25">
      <c r="A1037" s="517" t="s">
        <v>1002</v>
      </c>
      <c r="B1037" s="517" t="s">
        <v>1002</v>
      </c>
    </row>
    <row r="1038" spans="1:2" ht="15" hidden="1" x14ac:dyDescent="0.25">
      <c r="A1038" s="517" t="s">
        <v>1002</v>
      </c>
      <c r="B1038" s="517" t="s">
        <v>1002</v>
      </c>
    </row>
    <row r="1039" spans="1:2" ht="15" hidden="1" x14ac:dyDescent="0.25">
      <c r="A1039" s="517" t="s">
        <v>1003</v>
      </c>
      <c r="B1039" s="517" t="s">
        <v>1003</v>
      </c>
    </row>
    <row r="1040" spans="1:2" ht="15" hidden="1" x14ac:dyDescent="0.25">
      <c r="A1040" s="517" t="s">
        <v>1004</v>
      </c>
      <c r="B1040" s="517" t="s">
        <v>1004</v>
      </c>
    </row>
    <row r="1041" spans="1:2" ht="15" hidden="1" x14ac:dyDescent="0.25">
      <c r="A1041" s="517" t="s">
        <v>1005</v>
      </c>
      <c r="B1041" s="517" t="s">
        <v>1005</v>
      </c>
    </row>
    <row r="1042" spans="1:2" ht="15" hidden="1" x14ac:dyDescent="0.25">
      <c r="A1042" s="517" t="s">
        <v>1006</v>
      </c>
      <c r="B1042" s="517" t="s">
        <v>1006</v>
      </c>
    </row>
    <row r="1043" spans="1:2" ht="15" hidden="1" x14ac:dyDescent="0.25">
      <c r="A1043" s="517" t="s">
        <v>1007</v>
      </c>
      <c r="B1043" s="517" t="s">
        <v>1007</v>
      </c>
    </row>
    <row r="1044" spans="1:2" ht="15" hidden="1" x14ac:dyDescent="0.25">
      <c r="A1044" s="517" t="s">
        <v>1008</v>
      </c>
      <c r="B1044" s="517" t="s">
        <v>1008</v>
      </c>
    </row>
    <row r="1045" spans="1:2" ht="15" hidden="1" x14ac:dyDescent="0.25">
      <c r="A1045" s="517" t="s">
        <v>1008</v>
      </c>
      <c r="B1045" s="517" t="s">
        <v>1008</v>
      </c>
    </row>
    <row r="1046" spans="1:2" ht="15" hidden="1" x14ac:dyDescent="0.25">
      <c r="A1046" s="517" t="s">
        <v>1009</v>
      </c>
      <c r="B1046" s="517" t="s">
        <v>1009</v>
      </c>
    </row>
    <row r="1047" spans="1:2" ht="15" hidden="1" x14ac:dyDescent="0.25">
      <c r="A1047" s="517" t="s">
        <v>1010</v>
      </c>
      <c r="B1047" s="517" t="s">
        <v>1010</v>
      </c>
    </row>
    <row r="1048" spans="1:2" ht="15" hidden="1" x14ac:dyDescent="0.25">
      <c r="A1048" s="517" t="s">
        <v>1011</v>
      </c>
      <c r="B1048" s="517" t="s">
        <v>1011</v>
      </c>
    </row>
    <row r="1049" spans="1:2" ht="15" hidden="1" x14ac:dyDescent="0.25">
      <c r="A1049" s="517" t="s">
        <v>1012</v>
      </c>
      <c r="B1049" s="517" t="s">
        <v>1012</v>
      </c>
    </row>
    <row r="1050" spans="1:2" ht="15" hidden="1" x14ac:dyDescent="0.25">
      <c r="A1050" s="517" t="s">
        <v>1013</v>
      </c>
      <c r="B1050" s="517" t="s">
        <v>1013</v>
      </c>
    </row>
    <row r="1051" spans="1:2" ht="15" hidden="1" x14ac:dyDescent="0.25">
      <c r="A1051" s="517" t="s">
        <v>1013</v>
      </c>
      <c r="B1051" s="517" t="s">
        <v>1013</v>
      </c>
    </row>
    <row r="1052" spans="1:2" ht="15" hidden="1" x14ac:dyDescent="0.25">
      <c r="A1052" s="517" t="s">
        <v>1014</v>
      </c>
      <c r="B1052" s="517" t="s">
        <v>1014</v>
      </c>
    </row>
    <row r="1053" spans="1:2" ht="15" hidden="1" x14ac:dyDescent="0.25">
      <c r="A1053" s="517" t="s">
        <v>1014</v>
      </c>
      <c r="B1053" s="517" t="s">
        <v>1014</v>
      </c>
    </row>
    <row r="1054" spans="1:2" ht="15" hidden="1" x14ac:dyDescent="0.25">
      <c r="A1054" s="517" t="s">
        <v>1015</v>
      </c>
      <c r="B1054" s="517" t="s">
        <v>1015</v>
      </c>
    </row>
    <row r="1055" spans="1:2" ht="15" hidden="1" x14ac:dyDescent="0.25">
      <c r="A1055" s="517" t="s">
        <v>1016</v>
      </c>
      <c r="B1055" s="517" t="s">
        <v>1016</v>
      </c>
    </row>
    <row r="1056" spans="1:2" ht="15" hidden="1" x14ac:dyDescent="0.25">
      <c r="A1056" s="517" t="s">
        <v>1017</v>
      </c>
      <c r="B1056" s="517" t="s">
        <v>1017</v>
      </c>
    </row>
    <row r="1057" spans="1:2" ht="15" hidden="1" x14ac:dyDescent="0.25">
      <c r="A1057" s="517" t="s">
        <v>1017</v>
      </c>
      <c r="B1057" s="517" t="s">
        <v>1017</v>
      </c>
    </row>
    <row r="1058" spans="1:2" ht="15" hidden="1" x14ac:dyDescent="0.25">
      <c r="A1058" s="517" t="s">
        <v>1018</v>
      </c>
      <c r="B1058" s="517" t="s">
        <v>1018</v>
      </c>
    </row>
    <row r="1059" spans="1:2" ht="15" hidden="1" x14ac:dyDescent="0.25">
      <c r="A1059" s="517" t="s">
        <v>1019</v>
      </c>
      <c r="B1059" s="517" t="s">
        <v>1019</v>
      </c>
    </row>
    <row r="1060" spans="1:2" ht="15" hidden="1" x14ac:dyDescent="0.25">
      <c r="A1060" s="517" t="s">
        <v>1020</v>
      </c>
      <c r="B1060" s="517" t="s">
        <v>1020</v>
      </c>
    </row>
    <row r="1061" spans="1:2" ht="15" hidden="1" x14ac:dyDescent="0.25">
      <c r="A1061" s="517" t="s">
        <v>1021</v>
      </c>
      <c r="B1061" s="517" t="s">
        <v>1021</v>
      </c>
    </row>
    <row r="1062" spans="1:2" ht="15" hidden="1" x14ac:dyDescent="0.25">
      <c r="A1062" s="517" t="s">
        <v>1022</v>
      </c>
      <c r="B1062" s="517" t="s">
        <v>1022</v>
      </c>
    </row>
    <row r="1063" spans="1:2" ht="15" hidden="1" x14ac:dyDescent="0.25">
      <c r="A1063" s="517" t="s">
        <v>1023</v>
      </c>
      <c r="B1063" s="517" t="s">
        <v>1023</v>
      </c>
    </row>
    <row r="1064" spans="1:2" ht="15" hidden="1" x14ac:dyDescent="0.25">
      <c r="A1064" s="517" t="s">
        <v>1024</v>
      </c>
      <c r="B1064" s="517" t="s">
        <v>1024</v>
      </c>
    </row>
    <row r="1065" spans="1:2" ht="15" hidden="1" x14ac:dyDescent="0.25">
      <c r="A1065" s="517" t="s">
        <v>1025</v>
      </c>
      <c r="B1065" s="517" t="s">
        <v>1025</v>
      </c>
    </row>
    <row r="1066" spans="1:2" ht="15" hidden="1" x14ac:dyDescent="0.25">
      <c r="A1066" s="517" t="s">
        <v>1025</v>
      </c>
      <c r="B1066" s="517" t="s">
        <v>1025</v>
      </c>
    </row>
    <row r="1067" spans="1:2" ht="15" hidden="1" x14ac:dyDescent="0.25">
      <c r="A1067" s="517" t="s">
        <v>1026</v>
      </c>
      <c r="B1067" s="517" t="s">
        <v>1026</v>
      </c>
    </row>
    <row r="1068" spans="1:2" ht="15" hidden="1" x14ac:dyDescent="0.25">
      <c r="A1068" s="517" t="s">
        <v>1027</v>
      </c>
      <c r="B1068" s="517" t="s">
        <v>1027</v>
      </c>
    </row>
    <row r="1069" spans="1:2" ht="15" hidden="1" x14ac:dyDescent="0.25">
      <c r="A1069" s="517" t="s">
        <v>1028</v>
      </c>
      <c r="B1069" s="517" t="s">
        <v>1028</v>
      </c>
    </row>
    <row r="1070" spans="1:2" ht="15" hidden="1" x14ac:dyDescent="0.25">
      <c r="A1070" s="517" t="s">
        <v>1029</v>
      </c>
      <c r="B1070" s="517" t="s">
        <v>1029</v>
      </c>
    </row>
    <row r="1071" spans="1:2" ht="15" hidden="1" x14ac:dyDescent="0.25">
      <c r="A1071" s="517" t="s">
        <v>1029</v>
      </c>
      <c r="B1071" s="517" t="s">
        <v>1029</v>
      </c>
    </row>
    <row r="1072" spans="1:2" ht="15" hidden="1" x14ac:dyDescent="0.25">
      <c r="A1072" s="517" t="s">
        <v>1030</v>
      </c>
      <c r="B1072" s="517" t="s">
        <v>1030</v>
      </c>
    </row>
    <row r="1073" spans="1:2" ht="15" hidden="1" x14ac:dyDescent="0.25">
      <c r="A1073" s="517" t="s">
        <v>1030</v>
      </c>
      <c r="B1073" s="517" t="s">
        <v>1030</v>
      </c>
    </row>
    <row r="1074" spans="1:2" ht="15" hidden="1" x14ac:dyDescent="0.25">
      <c r="A1074" s="517" t="s">
        <v>1031</v>
      </c>
      <c r="B1074" s="517" t="s">
        <v>1031</v>
      </c>
    </row>
    <row r="1075" spans="1:2" ht="15" hidden="1" x14ac:dyDescent="0.25">
      <c r="A1075" s="517" t="s">
        <v>1032</v>
      </c>
      <c r="B1075" s="517" t="s">
        <v>1032</v>
      </c>
    </row>
    <row r="1076" spans="1:2" ht="15" hidden="1" x14ac:dyDescent="0.25">
      <c r="A1076" s="517" t="s">
        <v>1033</v>
      </c>
      <c r="B1076" s="517" t="s">
        <v>1033</v>
      </c>
    </row>
    <row r="1077" spans="1:2" ht="15" hidden="1" x14ac:dyDescent="0.25">
      <c r="A1077" s="517" t="s">
        <v>1034</v>
      </c>
      <c r="B1077" s="517" t="s">
        <v>1034</v>
      </c>
    </row>
    <row r="1078" spans="1:2" ht="15" hidden="1" x14ac:dyDescent="0.25">
      <c r="A1078" s="517" t="s">
        <v>1035</v>
      </c>
      <c r="B1078" s="517" t="s">
        <v>1035</v>
      </c>
    </row>
    <row r="1079" spans="1:2" ht="15" hidden="1" x14ac:dyDescent="0.25">
      <c r="A1079" s="517" t="s">
        <v>1036</v>
      </c>
      <c r="B1079" s="517" t="s">
        <v>1036</v>
      </c>
    </row>
    <row r="1080" spans="1:2" ht="15" hidden="1" x14ac:dyDescent="0.25">
      <c r="A1080" s="517" t="s">
        <v>1037</v>
      </c>
      <c r="B1080" s="517" t="s">
        <v>1037</v>
      </c>
    </row>
    <row r="1081" spans="1:2" ht="15" hidden="1" x14ac:dyDescent="0.25">
      <c r="A1081" s="517" t="s">
        <v>1038</v>
      </c>
      <c r="B1081" s="517" t="s">
        <v>1038</v>
      </c>
    </row>
    <row r="1082" spans="1:2" ht="15" hidden="1" x14ac:dyDescent="0.25">
      <c r="A1082" s="517" t="s">
        <v>1039</v>
      </c>
      <c r="B1082" s="517" t="s">
        <v>1039</v>
      </c>
    </row>
    <row r="1083" spans="1:2" ht="15" hidden="1" x14ac:dyDescent="0.25">
      <c r="A1083" s="517" t="s">
        <v>1040</v>
      </c>
      <c r="B1083" s="517" t="s">
        <v>1040</v>
      </c>
    </row>
    <row r="1084" spans="1:2" ht="15" hidden="1" x14ac:dyDescent="0.25">
      <c r="A1084" s="517" t="s">
        <v>1041</v>
      </c>
      <c r="B1084" s="517" t="s">
        <v>1041</v>
      </c>
    </row>
    <row r="1085" spans="1:2" ht="15" hidden="1" x14ac:dyDescent="0.25">
      <c r="A1085" s="517" t="s">
        <v>1042</v>
      </c>
      <c r="B1085" s="517" t="s">
        <v>1042</v>
      </c>
    </row>
    <row r="1086" spans="1:2" ht="15" hidden="1" x14ac:dyDescent="0.25">
      <c r="A1086" s="517" t="s">
        <v>1043</v>
      </c>
      <c r="B1086" s="517" t="s">
        <v>1043</v>
      </c>
    </row>
    <row r="1087" spans="1:2" ht="15" hidden="1" x14ac:dyDescent="0.25">
      <c r="A1087" s="517" t="s">
        <v>1044</v>
      </c>
      <c r="B1087" s="517" t="s">
        <v>1044</v>
      </c>
    </row>
    <row r="1088" spans="1:2" ht="15" hidden="1" x14ac:dyDescent="0.25">
      <c r="A1088" s="517" t="s">
        <v>1045</v>
      </c>
      <c r="B1088" s="517" t="s">
        <v>1045</v>
      </c>
    </row>
    <row r="1089" spans="1:2" ht="15" hidden="1" x14ac:dyDescent="0.25">
      <c r="A1089" s="517" t="s">
        <v>1046</v>
      </c>
      <c r="B1089" s="517" t="s">
        <v>1046</v>
      </c>
    </row>
    <row r="1090" spans="1:2" ht="15" hidden="1" x14ac:dyDescent="0.25">
      <c r="A1090" s="517" t="s">
        <v>1047</v>
      </c>
      <c r="B1090" s="517" t="s">
        <v>1047</v>
      </c>
    </row>
    <row r="1091" spans="1:2" ht="15" hidden="1" x14ac:dyDescent="0.25">
      <c r="A1091" s="517" t="s">
        <v>1048</v>
      </c>
      <c r="B1091" s="517" t="s">
        <v>1048</v>
      </c>
    </row>
    <row r="1092" spans="1:2" ht="15" hidden="1" x14ac:dyDescent="0.25">
      <c r="A1092" s="517" t="s">
        <v>1049</v>
      </c>
      <c r="B1092" s="517" t="s">
        <v>1049</v>
      </c>
    </row>
    <row r="1093" spans="1:2" ht="15" hidden="1" x14ac:dyDescent="0.25">
      <c r="A1093" s="517" t="s">
        <v>1050</v>
      </c>
      <c r="B1093" s="517" t="s">
        <v>1050</v>
      </c>
    </row>
    <row r="1094" spans="1:2" ht="15" hidden="1" x14ac:dyDescent="0.25">
      <c r="A1094" s="517" t="s">
        <v>1051</v>
      </c>
      <c r="B1094" s="517" t="s">
        <v>1051</v>
      </c>
    </row>
    <row r="1095" spans="1:2" ht="15" hidden="1" x14ac:dyDescent="0.25">
      <c r="A1095" s="517" t="s">
        <v>1052</v>
      </c>
      <c r="B1095" s="517" t="s">
        <v>1052</v>
      </c>
    </row>
    <row r="1096" spans="1:2" ht="15" hidden="1" x14ac:dyDescent="0.25">
      <c r="A1096" s="517" t="s">
        <v>1053</v>
      </c>
      <c r="B1096" s="517" t="s">
        <v>1053</v>
      </c>
    </row>
    <row r="1097" spans="1:2" ht="15" hidden="1" x14ac:dyDescent="0.25">
      <c r="A1097" s="517" t="s">
        <v>1054</v>
      </c>
      <c r="B1097" s="517" t="s">
        <v>1054</v>
      </c>
    </row>
    <row r="1098" spans="1:2" ht="15" hidden="1" x14ac:dyDescent="0.25">
      <c r="A1098" s="517" t="s">
        <v>1054</v>
      </c>
      <c r="B1098" s="517" t="s">
        <v>1054</v>
      </c>
    </row>
    <row r="1099" spans="1:2" ht="15" hidden="1" x14ac:dyDescent="0.25">
      <c r="A1099" s="517" t="s">
        <v>1055</v>
      </c>
      <c r="B1099" s="517" t="s">
        <v>1055</v>
      </c>
    </row>
    <row r="1100" spans="1:2" ht="15" hidden="1" x14ac:dyDescent="0.25">
      <c r="A1100" s="517" t="s">
        <v>1056</v>
      </c>
      <c r="B1100" s="517" t="s">
        <v>1056</v>
      </c>
    </row>
    <row r="1101" spans="1:2" ht="15" hidden="1" x14ac:dyDescent="0.25">
      <c r="A1101" s="517" t="s">
        <v>1057</v>
      </c>
      <c r="B1101" s="517" t="s">
        <v>1057</v>
      </c>
    </row>
    <row r="1102" spans="1:2" ht="15" hidden="1" x14ac:dyDescent="0.25">
      <c r="A1102" s="517" t="s">
        <v>1058</v>
      </c>
      <c r="B1102" s="517" t="s">
        <v>1058</v>
      </c>
    </row>
    <row r="1103" spans="1:2" ht="15" hidden="1" x14ac:dyDescent="0.25">
      <c r="A1103" s="517" t="s">
        <v>1058</v>
      </c>
      <c r="B1103" s="517" t="s">
        <v>1058</v>
      </c>
    </row>
    <row r="1104" spans="1:2" ht="15" hidden="1" x14ac:dyDescent="0.25">
      <c r="A1104" s="517" t="s">
        <v>1059</v>
      </c>
      <c r="B1104" s="517" t="s">
        <v>1059</v>
      </c>
    </row>
    <row r="1105" spans="1:2" ht="15" hidden="1" x14ac:dyDescent="0.25">
      <c r="A1105" s="517" t="s">
        <v>1060</v>
      </c>
      <c r="B1105" s="517" t="s">
        <v>1060</v>
      </c>
    </row>
    <row r="1106" spans="1:2" ht="15" hidden="1" x14ac:dyDescent="0.25">
      <c r="A1106" s="517" t="s">
        <v>1061</v>
      </c>
      <c r="B1106" s="517" t="s">
        <v>1061</v>
      </c>
    </row>
    <row r="1107" spans="1:2" ht="15" hidden="1" x14ac:dyDescent="0.25">
      <c r="A1107" s="517" t="s">
        <v>1061</v>
      </c>
      <c r="B1107" s="517" t="s">
        <v>1061</v>
      </c>
    </row>
    <row r="1108" spans="1:2" ht="15" hidden="1" x14ac:dyDescent="0.25">
      <c r="A1108" s="517" t="s">
        <v>1062</v>
      </c>
      <c r="B1108" s="517" t="s">
        <v>1062</v>
      </c>
    </row>
    <row r="1109" spans="1:2" ht="15" hidden="1" x14ac:dyDescent="0.25">
      <c r="A1109" s="517" t="s">
        <v>1062</v>
      </c>
      <c r="B1109" s="517" t="s">
        <v>1062</v>
      </c>
    </row>
    <row r="1110" spans="1:2" ht="15" hidden="1" x14ac:dyDescent="0.25">
      <c r="A1110" s="517" t="s">
        <v>1063</v>
      </c>
      <c r="B1110" s="517" t="s">
        <v>1063</v>
      </c>
    </row>
    <row r="1111" spans="1:2" ht="15" hidden="1" x14ac:dyDescent="0.25">
      <c r="A1111" s="517" t="s">
        <v>1063</v>
      </c>
      <c r="B1111" s="517" t="s">
        <v>1063</v>
      </c>
    </row>
    <row r="1112" spans="1:2" ht="15" hidden="1" x14ac:dyDescent="0.25">
      <c r="A1112" s="517" t="s">
        <v>1064</v>
      </c>
      <c r="B1112" s="517" t="s">
        <v>1064</v>
      </c>
    </row>
    <row r="1113" spans="1:2" ht="15" hidden="1" x14ac:dyDescent="0.25">
      <c r="A1113" s="517" t="s">
        <v>1065</v>
      </c>
      <c r="B1113" s="517" t="s">
        <v>1065</v>
      </c>
    </row>
    <row r="1114" spans="1:2" ht="15" hidden="1" x14ac:dyDescent="0.25">
      <c r="A1114" s="517" t="s">
        <v>1066</v>
      </c>
      <c r="B1114" s="517" t="s">
        <v>1066</v>
      </c>
    </row>
    <row r="1115" spans="1:2" ht="15" hidden="1" x14ac:dyDescent="0.25">
      <c r="A1115" s="517" t="s">
        <v>1067</v>
      </c>
      <c r="B1115" s="517" t="s">
        <v>1067</v>
      </c>
    </row>
    <row r="1116" spans="1:2" ht="15" hidden="1" x14ac:dyDescent="0.25">
      <c r="A1116" s="517" t="s">
        <v>1067</v>
      </c>
      <c r="B1116" s="517" t="s">
        <v>1067</v>
      </c>
    </row>
    <row r="1117" spans="1:2" ht="15" hidden="1" x14ac:dyDescent="0.25">
      <c r="A1117" s="517" t="s">
        <v>1068</v>
      </c>
      <c r="B1117" s="517" t="s">
        <v>1068</v>
      </c>
    </row>
    <row r="1118" spans="1:2" ht="15" hidden="1" x14ac:dyDescent="0.25">
      <c r="A1118" s="517" t="s">
        <v>1069</v>
      </c>
      <c r="B1118" s="517" t="s">
        <v>1069</v>
      </c>
    </row>
    <row r="1119" spans="1:2" ht="15" hidden="1" x14ac:dyDescent="0.25">
      <c r="A1119" s="517" t="s">
        <v>1070</v>
      </c>
      <c r="B1119" s="517" t="s">
        <v>1070</v>
      </c>
    </row>
    <row r="1120" spans="1:2" ht="15" hidden="1" x14ac:dyDescent="0.25">
      <c r="A1120" s="517" t="s">
        <v>1071</v>
      </c>
      <c r="B1120" s="517" t="s">
        <v>1071</v>
      </c>
    </row>
    <row r="1121" spans="1:2" ht="15" hidden="1" x14ac:dyDescent="0.25">
      <c r="A1121" s="517" t="s">
        <v>1072</v>
      </c>
      <c r="B1121" s="517" t="s">
        <v>1072</v>
      </c>
    </row>
    <row r="1122" spans="1:2" ht="15" hidden="1" x14ac:dyDescent="0.25">
      <c r="A1122" s="517" t="s">
        <v>1073</v>
      </c>
      <c r="B1122" s="517" t="s">
        <v>1073</v>
      </c>
    </row>
    <row r="1123" spans="1:2" ht="15" hidden="1" x14ac:dyDescent="0.25">
      <c r="A1123" s="517" t="s">
        <v>1074</v>
      </c>
      <c r="B1123" s="517" t="s">
        <v>1074</v>
      </c>
    </row>
    <row r="1124" spans="1:2" ht="15" hidden="1" x14ac:dyDescent="0.25">
      <c r="A1124" s="517" t="s">
        <v>1075</v>
      </c>
      <c r="B1124" s="517" t="s">
        <v>1075</v>
      </c>
    </row>
    <row r="1125" spans="1:2" ht="15" hidden="1" x14ac:dyDescent="0.25">
      <c r="A1125" s="517" t="s">
        <v>1076</v>
      </c>
      <c r="B1125" s="517" t="s">
        <v>1077</v>
      </c>
    </row>
    <row r="1126" spans="1:2" ht="15" hidden="1" x14ac:dyDescent="0.25">
      <c r="A1126" s="517" t="s">
        <v>1076</v>
      </c>
      <c r="B1126" s="517" t="s">
        <v>1077</v>
      </c>
    </row>
    <row r="1127" spans="1:2" ht="15" hidden="1" x14ac:dyDescent="0.25">
      <c r="A1127" s="517" t="s">
        <v>1078</v>
      </c>
      <c r="B1127" s="517" t="s">
        <v>1079</v>
      </c>
    </row>
    <row r="1128" spans="1:2" ht="15" hidden="1" x14ac:dyDescent="0.25">
      <c r="A1128" s="517" t="s">
        <v>1080</v>
      </c>
      <c r="B1128" s="517" t="s">
        <v>1081</v>
      </c>
    </row>
    <row r="1129" spans="1:2" ht="15" hidden="1" x14ac:dyDescent="0.25">
      <c r="A1129" s="517" t="s">
        <v>1082</v>
      </c>
      <c r="B1129" s="517" t="s">
        <v>1083</v>
      </c>
    </row>
    <row r="1130" spans="1:2" ht="15" hidden="1" x14ac:dyDescent="0.25">
      <c r="A1130" s="518" t="s">
        <v>1082</v>
      </c>
      <c r="B1130" s="517" t="s">
        <v>1083</v>
      </c>
    </row>
    <row r="1131" spans="1:2" ht="15" hidden="1" x14ac:dyDescent="0.25">
      <c r="A1131" s="517" t="s">
        <v>1084</v>
      </c>
      <c r="B1131" s="517" t="s">
        <v>1085</v>
      </c>
    </row>
    <row r="1132" spans="1:2" ht="15" hidden="1" x14ac:dyDescent="0.25">
      <c r="A1132" s="517" t="s">
        <v>1086</v>
      </c>
      <c r="B1132" s="517" t="s">
        <v>1087</v>
      </c>
    </row>
    <row r="1133" spans="1:2" ht="15" hidden="1" x14ac:dyDescent="0.25">
      <c r="A1133" s="517" t="s">
        <v>1086</v>
      </c>
      <c r="B1133" s="517" t="s">
        <v>1087</v>
      </c>
    </row>
    <row r="1134" spans="1:2" ht="15" hidden="1" x14ac:dyDescent="0.25">
      <c r="A1134" s="517" t="s">
        <v>631</v>
      </c>
      <c r="B1134" s="517" t="s">
        <v>632</v>
      </c>
    </row>
    <row r="1135" spans="1:2" ht="15" hidden="1" x14ac:dyDescent="0.25">
      <c r="A1135" s="517" t="s">
        <v>1088</v>
      </c>
      <c r="B1135" s="517" t="s">
        <v>1089</v>
      </c>
    </row>
    <row r="1136" spans="1:2" ht="15" hidden="1" x14ac:dyDescent="0.25">
      <c r="A1136" s="517" t="s">
        <v>1090</v>
      </c>
      <c r="B1136" s="517" t="s">
        <v>1091</v>
      </c>
    </row>
    <row r="1137" spans="1:2" ht="15" hidden="1" x14ac:dyDescent="0.25">
      <c r="A1137" s="517" t="s">
        <v>1092</v>
      </c>
      <c r="B1137" s="517" t="s">
        <v>1093</v>
      </c>
    </row>
    <row r="1138" spans="1:2" ht="15" hidden="1" x14ac:dyDescent="0.25">
      <c r="A1138" s="517" t="s">
        <v>635</v>
      </c>
      <c r="B1138" s="517" t="s">
        <v>636</v>
      </c>
    </row>
    <row r="1139" spans="1:2" ht="15" hidden="1" x14ac:dyDescent="0.25">
      <c r="A1139" s="517" t="s">
        <v>635</v>
      </c>
      <c r="B1139" s="517" t="s">
        <v>636</v>
      </c>
    </row>
    <row r="1140" spans="1:2" ht="15" hidden="1" x14ac:dyDescent="0.25">
      <c r="A1140" s="517" t="s">
        <v>635</v>
      </c>
      <c r="B1140" s="517" t="s">
        <v>636</v>
      </c>
    </row>
    <row r="1141" spans="1:2" ht="15" hidden="1" x14ac:dyDescent="0.25">
      <c r="A1141" s="517" t="s">
        <v>1094</v>
      </c>
      <c r="B1141" s="517" t="s">
        <v>1095</v>
      </c>
    </row>
    <row r="1142" spans="1:2" ht="15" hidden="1" x14ac:dyDescent="0.25">
      <c r="A1142" s="517" t="s">
        <v>1094</v>
      </c>
      <c r="B1142" s="517" t="s">
        <v>1095</v>
      </c>
    </row>
    <row r="1143" spans="1:2" ht="15" hidden="1" x14ac:dyDescent="0.25">
      <c r="A1143" s="517" t="s">
        <v>1096</v>
      </c>
      <c r="B1143" s="517" t="s">
        <v>1097</v>
      </c>
    </row>
    <row r="1144" spans="1:2" ht="15" hidden="1" x14ac:dyDescent="0.25">
      <c r="A1144" s="517" t="s">
        <v>1096</v>
      </c>
      <c r="B1144" s="517" t="s">
        <v>1097</v>
      </c>
    </row>
    <row r="1145" spans="1:2" ht="15" hidden="1" x14ac:dyDescent="0.25">
      <c r="A1145" s="517" t="s">
        <v>1098</v>
      </c>
      <c r="B1145" s="517" t="s">
        <v>1099</v>
      </c>
    </row>
    <row r="1146" spans="1:2" ht="15" hidden="1" x14ac:dyDescent="0.25">
      <c r="A1146" s="517" t="s">
        <v>1100</v>
      </c>
      <c r="B1146" s="517" t="s">
        <v>1101</v>
      </c>
    </row>
    <row r="1147" spans="1:2" ht="15" hidden="1" x14ac:dyDescent="0.25">
      <c r="A1147" s="517" t="s">
        <v>1100</v>
      </c>
      <c r="B1147" s="517" t="s">
        <v>1101</v>
      </c>
    </row>
    <row r="1148" spans="1:2" ht="15" hidden="1" x14ac:dyDescent="0.25">
      <c r="A1148" s="517" t="s">
        <v>1102</v>
      </c>
      <c r="B1148" s="517" t="s">
        <v>1103</v>
      </c>
    </row>
    <row r="1149" spans="1:2" ht="15" hidden="1" x14ac:dyDescent="0.25">
      <c r="A1149" s="517" t="s">
        <v>1102</v>
      </c>
      <c r="B1149" s="517" t="s">
        <v>1103</v>
      </c>
    </row>
    <row r="1150" spans="1:2" ht="15" hidden="1" x14ac:dyDescent="0.25">
      <c r="A1150" s="517" t="s">
        <v>1104</v>
      </c>
      <c r="B1150" s="517" t="s">
        <v>1105</v>
      </c>
    </row>
    <row r="1151" spans="1:2" ht="15" hidden="1" x14ac:dyDescent="0.25">
      <c r="A1151" s="517" t="s">
        <v>1106</v>
      </c>
      <c r="B1151" s="517" t="s">
        <v>1107</v>
      </c>
    </row>
    <row r="1152" spans="1:2" ht="15" hidden="1" x14ac:dyDescent="0.25">
      <c r="A1152" s="517" t="s">
        <v>1108</v>
      </c>
      <c r="B1152" s="517" t="s">
        <v>1109</v>
      </c>
    </row>
    <row r="1153" spans="1:2" ht="15" hidden="1" x14ac:dyDescent="0.25">
      <c r="A1153" s="517" t="s">
        <v>1110</v>
      </c>
      <c r="B1153" s="517" t="s">
        <v>1111</v>
      </c>
    </row>
    <row r="1154" spans="1:2" ht="15" hidden="1" x14ac:dyDescent="0.25">
      <c r="A1154" s="517" t="s">
        <v>681</v>
      </c>
      <c r="B1154" s="517" t="s">
        <v>682</v>
      </c>
    </row>
    <row r="1155" spans="1:2" ht="15" hidden="1" x14ac:dyDescent="0.25">
      <c r="A1155" s="517" t="s">
        <v>681</v>
      </c>
      <c r="B1155" s="517" t="s">
        <v>682</v>
      </c>
    </row>
    <row r="1156" spans="1:2" ht="15" hidden="1" x14ac:dyDescent="0.25">
      <c r="A1156" s="517" t="s">
        <v>681</v>
      </c>
      <c r="B1156" s="517" t="s">
        <v>682</v>
      </c>
    </row>
    <row r="1157" spans="1:2" ht="15" hidden="1" x14ac:dyDescent="0.25">
      <c r="A1157" s="517" t="s">
        <v>681</v>
      </c>
      <c r="B1157" s="517" t="s">
        <v>682</v>
      </c>
    </row>
    <row r="1158" spans="1:2" ht="15" hidden="1" x14ac:dyDescent="0.25">
      <c r="A1158" s="517" t="s">
        <v>681</v>
      </c>
      <c r="B1158" s="517" t="s">
        <v>682</v>
      </c>
    </row>
    <row r="1159" spans="1:2" ht="15" hidden="1" x14ac:dyDescent="0.25">
      <c r="A1159" s="517" t="s">
        <v>1112</v>
      </c>
      <c r="B1159" s="517" t="s">
        <v>1113</v>
      </c>
    </row>
    <row r="1160" spans="1:2" ht="15" hidden="1" x14ac:dyDescent="0.25">
      <c r="A1160" s="517" t="s">
        <v>1114</v>
      </c>
      <c r="B1160" s="517" t="s">
        <v>1115</v>
      </c>
    </row>
    <row r="1161" spans="1:2" ht="15" hidden="1" x14ac:dyDescent="0.25">
      <c r="A1161" s="517" t="s">
        <v>1116</v>
      </c>
      <c r="B1161" s="517" t="s">
        <v>1117</v>
      </c>
    </row>
    <row r="1162" spans="1:2" ht="15" hidden="1" x14ac:dyDescent="0.25">
      <c r="A1162" s="517" t="s">
        <v>1118</v>
      </c>
      <c r="B1162" s="517" t="s">
        <v>1119</v>
      </c>
    </row>
    <row r="1163" spans="1:2" ht="15" hidden="1" x14ac:dyDescent="0.25">
      <c r="A1163" s="517" t="s">
        <v>1120</v>
      </c>
      <c r="B1163" s="517" t="s">
        <v>1121</v>
      </c>
    </row>
    <row r="1164" spans="1:2" ht="15" hidden="1" x14ac:dyDescent="0.25">
      <c r="A1164" s="517" t="s">
        <v>1122</v>
      </c>
      <c r="B1164" s="517" t="s">
        <v>1123</v>
      </c>
    </row>
    <row r="1165" spans="1:2" ht="15" hidden="1" x14ac:dyDescent="0.25">
      <c r="A1165" s="517" t="s">
        <v>1124</v>
      </c>
      <c r="B1165" s="517" t="s">
        <v>1125</v>
      </c>
    </row>
    <row r="1166" spans="1:2" ht="15" hidden="1" x14ac:dyDescent="0.25">
      <c r="A1166" s="517" t="s">
        <v>1126</v>
      </c>
      <c r="B1166" s="517" t="s">
        <v>1127</v>
      </c>
    </row>
    <row r="1167" spans="1:2" ht="15" hidden="1" x14ac:dyDescent="0.25">
      <c r="A1167" s="517" t="s">
        <v>1128</v>
      </c>
      <c r="B1167" s="517" t="s">
        <v>1129</v>
      </c>
    </row>
    <row r="1168" spans="1:2" ht="15" hidden="1" x14ac:dyDescent="0.25">
      <c r="A1168" s="517" t="s">
        <v>697</v>
      </c>
      <c r="B1168" s="517" t="s">
        <v>698</v>
      </c>
    </row>
    <row r="1169" spans="1:2" ht="15" hidden="1" x14ac:dyDescent="0.25">
      <c r="A1169" s="517" t="s">
        <v>697</v>
      </c>
      <c r="B1169" s="517" t="s">
        <v>698</v>
      </c>
    </row>
    <row r="1170" spans="1:2" ht="15" hidden="1" x14ac:dyDescent="0.25">
      <c r="A1170" s="517" t="s">
        <v>697</v>
      </c>
      <c r="B1170" s="517" t="s">
        <v>698</v>
      </c>
    </row>
    <row r="1171" spans="1:2" ht="15" hidden="1" x14ac:dyDescent="0.25">
      <c r="A1171" s="517" t="s">
        <v>1130</v>
      </c>
      <c r="B1171" s="517" t="s">
        <v>1131</v>
      </c>
    </row>
    <row r="1172" spans="1:2" ht="15" hidden="1" x14ac:dyDescent="0.25">
      <c r="A1172" s="517" t="s">
        <v>1132</v>
      </c>
      <c r="B1172" s="517" t="s">
        <v>1133</v>
      </c>
    </row>
    <row r="1173" spans="1:2" ht="15" hidden="1" x14ac:dyDescent="0.25">
      <c r="A1173" s="517" t="s">
        <v>1134</v>
      </c>
      <c r="B1173" s="517" t="s">
        <v>1135</v>
      </c>
    </row>
    <row r="1174" spans="1:2" ht="15" hidden="1" x14ac:dyDescent="0.25">
      <c r="A1174" s="517" t="s">
        <v>1136</v>
      </c>
      <c r="B1174" s="517" t="s">
        <v>1137</v>
      </c>
    </row>
    <row r="1175" spans="1:2" ht="15" hidden="1" x14ac:dyDescent="0.25">
      <c r="A1175" s="517" t="s">
        <v>1136</v>
      </c>
      <c r="B1175" s="517" t="s">
        <v>1137</v>
      </c>
    </row>
    <row r="1176" spans="1:2" ht="15" hidden="1" x14ac:dyDescent="0.25">
      <c r="A1176" s="517" t="s">
        <v>1138</v>
      </c>
      <c r="B1176" s="517" t="s">
        <v>1139</v>
      </c>
    </row>
    <row r="1177" spans="1:2" ht="15" hidden="1" x14ac:dyDescent="0.25">
      <c r="A1177" s="517" t="s">
        <v>1140</v>
      </c>
      <c r="B1177" s="517" t="s">
        <v>1141</v>
      </c>
    </row>
    <row r="1178" spans="1:2" ht="15" hidden="1" x14ac:dyDescent="0.25">
      <c r="A1178" s="517" t="s">
        <v>1140</v>
      </c>
      <c r="B1178" s="517" t="s">
        <v>1141</v>
      </c>
    </row>
    <row r="1179" spans="1:2" ht="15" hidden="1" x14ac:dyDescent="0.25">
      <c r="A1179" s="517" t="s">
        <v>1142</v>
      </c>
      <c r="B1179" s="517" t="s">
        <v>1141</v>
      </c>
    </row>
    <row r="1180" spans="1:2" ht="15" hidden="1" x14ac:dyDescent="0.25">
      <c r="A1180" s="517" t="s">
        <v>1142</v>
      </c>
      <c r="B1180" s="517" t="s">
        <v>1141</v>
      </c>
    </row>
    <row r="1181" spans="1:2" ht="15" hidden="1" x14ac:dyDescent="0.25">
      <c r="A1181" s="517" t="s">
        <v>1143</v>
      </c>
      <c r="B1181" s="517" t="s">
        <v>1144</v>
      </c>
    </row>
    <row r="1182" spans="1:2" ht="15" hidden="1" x14ac:dyDescent="0.25">
      <c r="A1182" s="517" t="s">
        <v>1145</v>
      </c>
      <c r="B1182" s="517" t="s">
        <v>1146</v>
      </c>
    </row>
    <row r="1183" spans="1:2" ht="15" hidden="1" x14ac:dyDescent="0.25">
      <c r="A1183" s="517" t="s">
        <v>1145</v>
      </c>
      <c r="B1183" s="517" t="s">
        <v>1146</v>
      </c>
    </row>
    <row r="1184" spans="1:2" ht="15" hidden="1" x14ac:dyDescent="0.25">
      <c r="A1184" s="517" t="s">
        <v>1147</v>
      </c>
      <c r="B1184" s="517" t="s">
        <v>1148</v>
      </c>
    </row>
    <row r="1185" spans="1:2" ht="15" hidden="1" x14ac:dyDescent="0.25">
      <c r="A1185" s="517" t="s">
        <v>1149</v>
      </c>
      <c r="B1185" s="517" t="s">
        <v>1150</v>
      </c>
    </row>
    <row r="1186" spans="1:2" ht="15" hidden="1" x14ac:dyDescent="0.25">
      <c r="A1186" s="517" t="s">
        <v>721</v>
      </c>
      <c r="B1186" s="517" t="s">
        <v>722</v>
      </c>
    </row>
    <row r="1187" spans="1:2" ht="15" hidden="1" x14ac:dyDescent="0.25">
      <c r="A1187" s="517" t="s">
        <v>1151</v>
      </c>
      <c r="B1187" s="517" t="s">
        <v>1152</v>
      </c>
    </row>
    <row r="1188" spans="1:2" ht="15" hidden="1" x14ac:dyDescent="0.25">
      <c r="A1188" s="517" t="s">
        <v>1153</v>
      </c>
      <c r="B1188" s="517" t="s">
        <v>1154</v>
      </c>
    </row>
    <row r="1189" spans="1:2" ht="15" hidden="1" x14ac:dyDescent="0.25">
      <c r="A1189" s="517" t="s">
        <v>1155</v>
      </c>
      <c r="B1189" s="517" t="s">
        <v>1156</v>
      </c>
    </row>
    <row r="1190" spans="1:2" ht="15" hidden="1" x14ac:dyDescent="0.25">
      <c r="A1190" s="517" t="s">
        <v>1157</v>
      </c>
      <c r="B1190" s="517" t="s">
        <v>1158</v>
      </c>
    </row>
    <row r="1191" spans="1:2" ht="15" hidden="1" x14ac:dyDescent="0.25">
      <c r="A1191" s="517" t="s">
        <v>725</v>
      </c>
      <c r="B1191" s="517" t="s">
        <v>726</v>
      </c>
    </row>
    <row r="1192" spans="1:2" ht="15" hidden="1" x14ac:dyDescent="0.25">
      <c r="A1192" s="517" t="s">
        <v>1159</v>
      </c>
      <c r="B1192" s="517" t="s">
        <v>1160</v>
      </c>
    </row>
    <row r="1193" spans="1:2" ht="15" hidden="1" x14ac:dyDescent="0.25">
      <c r="A1193" s="517" t="s">
        <v>1159</v>
      </c>
      <c r="B1193" s="517" t="s">
        <v>1160</v>
      </c>
    </row>
    <row r="1194" spans="1:2" ht="15" hidden="1" x14ac:dyDescent="0.25">
      <c r="A1194" s="517" t="s">
        <v>1159</v>
      </c>
      <c r="B1194" s="517" t="s">
        <v>1160</v>
      </c>
    </row>
    <row r="1195" spans="1:2" ht="15" hidden="1" x14ac:dyDescent="0.25">
      <c r="A1195" s="517" t="s">
        <v>1159</v>
      </c>
      <c r="B1195" s="517" t="s">
        <v>1160</v>
      </c>
    </row>
    <row r="1196" spans="1:2" ht="15" hidden="1" x14ac:dyDescent="0.25">
      <c r="A1196" s="517" t="s">
        <v>1161</v>
      </c>
      <c r="B1196" s="517" t="s">
        <v>1162</v>
      </c>
    </row>
    <row r="1197" spans="1:2" ht="15" hidden="1" x14ac:dyDescent="0.25">
      <c r="A1197" s="517" t="s">
        <v>1161</v>
      </c>
      <c r="B1197" s="517" t="s">
        <v>1162</v>
      </c>
    </row>
    <row r="1198" spans="1:2" ht="15" hidden="1" x14ac:dyDescent="0.25">
      <c r="A1198" s="517" t="s">
        <v>1163</v>
      </c>
      <c r="B1198" s="517" t="s">
        <v>1164</v>
      </c>
    </row>
    <row r="1199" spans="1:2" ht="15" hidden="1" x14ac:dyDescent="0.25">
      <c r="A1199" s="517" t="s">
        <v>1165</v>
      </c>
      <c r="B1199" s="517" t="s">
        <v>1166</v>
      </c>
    </row>
    <row r="1200" spans="1:2" ht="15" hidden="1" x14ac:dyDescent="0.25">
      <c r="A1200" s="517" t="s">
        <v>739</v>
      </c>
      <c r="B1200" s="517" t="s">
        <v>740</v>
      </c>
    </row>
    <row r="1201" spans="1:2" ht="15" hidden="1" x14ac:dyDescent="0.25">
      <c r="A1201" s="517" t="s">
        <v>739</v>
      </c>
      <c r="B1201" s="517" t="s">
        <v>740</v>
      </c>
    </row>
    <row r="1202" spans="1:2" ht="15" hidden="1" x14ac:dyDescent="0.25">
      <c r="A1202" s="517" t="s">
        <v>739</v>
      </c>
      <c r="B1202" s="517" t="s">
        <v>740</v>
      </c>
    </row>
    <row r="1203" spans="1:2" ht="15" hidden="1" x14ac:dyDescent="0.25">
      <c r="A1203" s="517" t="s">
        <v>1167</v>
      </c>
      <c r="B1203" s="517" t="s">
        <v>1168</v>
      </c>
    </row>
    <row r="1204" spans="1:2" ht="15" hidden="1" x14ac:dyDescent="0.25">
      <c r="A1204" s="517" t="s">
        <v>1167</v>
      </c>
      <c r="B1204" s="517" t="s">
        <v>1168</v>
      </c>
    </row>
    <row r="1205" spans="1:2" ht="15" hidden="1" x14ac:dyDescent="0.25">
      <c r="A1205" s="518" t="s">
        <v>1169</v>
      </c>
      <c r="B1205" s="517" t="s">
        <v>1170</v>
      </c>
    </row>
    <row r="1206" spans="1:2" ht="15" hidden="1" x14ac:dyDescent="0.25">
      <c r="A1206" s="517" t="s">
        <v>1171</v>
      </c>
      <c r="B1206" s="517" t="s">
        <v>1172</v>
      </c>
    </row>
    <row r="1207" spans="1:2" ht="15" hidden="1" x14ac:dyDescent="0.25">
      <c r="A1207" s="517" t="s">
        <v>1173</v>
      </c>
      <c r="B1207" s="517" t="s">
        <v>1174</v>
      </c>
    </row>
    <row r="1208" spans="1:2" ht="15" hidden="1" x14ac:dyDescent="0.25">
      <c r="A1208" s="517" t="s">
        <v>1175</v>
      </c>
      <c r="B1208" s="517" t="s">
        <v>1176</v>
      </c>
    </row>
    <row r="1209" spans="1:2" ht="15" hidden="1" x14ac:dyDescent="0.25">
      <c r="A1209" s="517" t="s">
        <v>1177</v>
      </c>
      <c r="B1209" s="517" t="s">
        <v>1178</v>
      </c>
    </row>
    <row r="1210" spans="1:2" ht="15" hidden="1" x14ac:dyDescent="0.25">
      <c r="A1210" s="517" t="s">
        <v>1177</v>
      </c>
      <c r="B1210" s="517" t="s">
        <v>1178</v>
      </c>
    </row>
    <row r="1211" spans="1:2" ht="15" hidden="1" x14ac:dyDescent="0.25">
      <c r="A1211" s="517" t="s">
        <v>1179</v>
      </c>
      <c r="B1211" s="517" t="s">
        <v>1180</v>
      </c>
    </row>
    <row r="1212" spans="1:2" ht="15" hidden="1" x14ac:dyDescent="0.25">
      <c r="A1212" s="517" t="s">
        <v>1181</v>
      </c>
      <c r="B1212" s="517" t="s">
        <v>1182</v>
      </c>
    </row>
    <row r="1213" spans="1:2" ht="15" hidden="1" x14ac:dyDescent="0.25">
      <c r="A1213" s="517" t="s">
        <v>1183</v>
      </c>
      <c r="B1213" s="517" t="s">
        <v>1184</v>
      </c>
    </row>
    <row r="1214" spans="1:2" ht="15" hidden="1" x14ac:dyDescent="0.25">
      <c r="A1214" s="517" t="s">
        <v>1185</v>
      </c>
      <c r="B1214" s="517" t="s">
        <v>1186</v>
      </c>
    </row>
    <row r="1215" spans="1:2" ht="15" hidden="1" x14ac:dyDescent="0.25">
      <c r="A1215" s="517" t="s">
        <v>1187</v>
      </c>
      <c r="B1215" s="517" t="s">
        <v>1188</v>
      </c>
    </row>
    <row r="1216" spans="1:2" ht="15" hidden="1" x14ac:dyDescent="0.25">
      <c r="A1216" s="517" t="s">
        <v>1187</v>
      </c>
      <c r="B1216" s="517" t="s">
        <v>1188</v>
      </c>
    </row>
    <row r="1217" spans="1:2" ht="15" hidden="1" x14ac:dyDescent="0.25">
      <c r="A1217" s="517" t="s">
        <v>1189</v>
      </c>
      <c r="B1217" s="517" t="s">
        <v>1190</v>
      </c>
    </row>
    <row r="1218" spans="1:2" ht="15" hidden="1" x14ac:dyDescent="0.25">
      <c r="A1218" s="519" t="s">
        <v>1189</v>
      </c>
      <c r="B1218" s="519" t="s">
        <v>1191</v>
      </c>
    </row>
    <row r="1219" spans="1:2" ht="15" hidden="1" x14ac:dyDescent="0.25">
      <c r="A1219" s="517" t="s">
        <v>1192</v>
      </c>
      <c r="B1219" s="517" t="s">
        <v>1193</v>
      </c>
    </row>
    <row r="1220" spans="1:2" ht="15" hidden="1" x14ac:dyDescent="0.25">
      <c r="A1220" s="517" t="s">
        <v>1192</v>
      </c>
      <c r="B1220" s="517" t="s">
        <v>1193</v>
      </c>
    </row>
    <row r="1221" spans="1:2" ht="15" hidden="1" x14ac:dyDescent="0.25">
      <c r="A1221" s="517" t="s">
        <v>1194</v>
      </c>
      <c r="B1221" s="517" t="s">
        <v>1195</v>
      </c>
    </row>
    <row r="1222" spans="1:2" ht="15" hidden="1" x14ac:dyDescent="0.25">
      <c r="A1222" s="517" t="s">
        <v>1196</v>
      </c>
      <c r="B1222" s="517" t="s">
        <v>1197</v>
      </c>
    </row>
    <row r="1223" spans="1:2" ht="15" hidden="1" x14ac:dyDescent="0.25">
      <c r="A1223" s="517" t="s">
        <v>1198</v>
      </c>
      <c r="B1223" s="517" t="s">
        <v>1199</v>
      </c>
    </row>
    <row r="1224" spans="1:2" ht="15" hidden="1" x14ac:dyDescent="0.25">
      <c r="A1224" s="517" t="s">
        <v>1200</v>
      </c>
      <c r="B1224" s="517" t="s">
        <v>1201</v>
      </c>
    </row>
    <row r="1225" spans="1:2" ht="15" hidden="1" x14ac:dyDescent="0.25">
      <c r="A1225" s="517" t="s">
        <v>1202</v>
      </c>
      <c r="B1225" s="517" t="s">
        <v>1203</v>
      </c>
    </row>
    <row r="1226" spans="1:2" ht="15" hidden="1" x14ac:dyDescent="0.25">
      <c r="A1226" s="517" t="s">
        <v>1204</v>
      </c>
      <c r="B1226" s="517" t="s">
        <v>1205</v>
      </c>
    </row>
    <row r="1227" spans="1:2" ht="15" hidden="1" x14ac:dyDescent="0.25">
      <c r="A1227" s="517" t="s">
        <v>1206</v>
      </c>
      <c r="B1227" s="517" t="s">
        <v>1207</v>
      </c>
    </row>
    <row r="1228" spans="1:2" ht="15" hidden="1" x14ac:dyDescent="0.25">
      <c r="A1228" s="517" t="s">
        <v>1206</v>
      </c>
      <c r="B1228" s="517" t="s">
        <v>1207</v>
      </c>
    </row>
    <row r="1229" spans="1:2" ht="15" hidden="1" x14ac:dyDescent="0.25">
      <c r="A1229" s="517" t="s">
        <v>1208</v>
      </c>
      <c r="B1229" s="517" t="s">
        <v>1209</v>
      </c>
    </row>
    <row r="1230" spans="1:2" ht="15" hidden="1" x14ac:dyDescent="0.25">
      <c r="A1230" s="517" t="s">
        <v>1208</v>
      </c>
      <c r="B1230" s="517" t="s">
        <v>1209</v>
      </c>
    </row>
    <row r="1231" spans="1:2" ht="15" hidden="1" x14ac:dyDescent="0.25">
      <c r="A1231" s="517" t="s">
        <v>801</v>
      </c>
      <c r="B1231" s="517" t="s">
        <v>802</v>
      </c>
    </row>
    <row r="1232" spans="1:2" ht="15" hidden="1" x14ac:dyDescent="0.25">
      <c r="A1232" s="517" t="s">
        <v>801</v>
      </c>
      <c r="B1232" s="517" t="s">
        <v>802</v>
      </c>
    </row>
    <row r="1233" spans="1:2" ht="15" hidden="1" x14ac:dyDescent="0.25">
      <c r="A1233" s="517" t="s">
        <v>1210</v>
      </c>
      <c r="B1233" s="517" t="s">
        <v>1211</v>
      </c>
    </row>
    <row r="1234" spans="1:2" ht="15" hidden="1" x14ac:dyDescent="0.25">
      <c r="A1234" s="517" t="s">
        <v>1212</v>
      </c>
      <c r="B1234" s="517" t="s">
        <v>1213</v>
      </c>
    </row>
    <row r="1235" spans="1:2" ht="15" hidden="1" x14ac:dyDescent="0.25">
      <c r="A1235" s="517" t="s">
        <v>1212</v>
      </c>
      <c r="B1235" s="517" t="s">
        <v>1213</v>
      </c>
    </row>
    <row r="1236" spans="1:2" ht="15" hidden="1" x14ac:dyDescent="0.25">
      <c r="A1236" s="517" t="s">
        <v>1212</v>
      </c>
      <c r="B1236" s="517" t="s">
        <v>1213</v>
      </c>
    </row>
    <row r="1237" spans="1:2" ht="15" hidden="1" x14ac:dyDescent="0.25">
      <c r="A1237" s="517" t="s">
        <v>1214</v>
      </c>
      <c r="B1237" s="517" t="s">
        <v>1215</v>
      </c>
    </row>
    <row r="1238" spans="1:2" ht="15" hidden="1" x14ac:dyDescent="0.25">
      <c r="A1238" s="517" t="s">
        <v>1214</v>
      </c>
      <c r="B1238" s="517" t="s">
        <v>1215</v>
      </c>
    </row>
    <row r="1239" spans="1:2" ht="15" hidden="1" x14ac:dyDescent="0.25">
      <c r="A1239" s="517" t="s">
        <v>807</v>
      </c>
      <c r="B1239" s="517" t="s">
        <v>808</v>
      </c>
    </row>
    <row r="1240" spans="1:2" ht="15" hidden="1" x14ac:dyDescent="0.25">
      <c r="A1240" s="517" t="s">
        <v>1216</v>
      </c>
      <c r="B1240" s="517" t="s">
        <v>1217</v>
      </c>
    </row>
    <row r="1241" spans="1:2" ht="15" hidden="1" x14ac:dyDescent="0.25">
      <c r="A1241" s="517" t="s">
        <v>1218</v>
      </c>
      <c r="B1241" s="517" t="s">
        <v>1219</v>
      </c>
    </row>
    <row r="1242" spans="1:2" ht="15" hidden="1" x14ac:dyDescent="0.25">
      <c r="A1242" s="517" t="s">
        <v>1220</v>
      </c>
      <c r="B1242" s="517" t="s">
        <v>1221</v>
      </c>
    </row>
    <row r="1243" spans="1:2" ht="15" hidden="1" x14ac:dyDescent="0.25">
      <c r="A1243" s="517" t="s">
        <v>1222</v>
      </c>
      <c r="B1243" s="517" t="s">
        <v>1223</v>
      </c>
    </row>
    <row r="1244" spans="1:2" ht="15" hidden="1" x14ac:dyDescent="0.25">
      <c r="A1244" s="517" t="s">
        <v>1224</v>
      </c>
      <c r="B1244" s="517" t="s">
        <v>1225</v>
      </c>
    </row>
    <row r="1245" spans="1:2" ht="15" hidden="1" x14ac:dyDescent="0.25">
      <c r="A1245" s="517" t="s">
        <v>1226</v>
      </c>
      <c r="B1245" s="517" t="s">
        <v>830</v>
      </c>
    </row>
    <row r="1246" spans="1:2" ht="15" hidden="1" x14ac:dyDescent="0.25">
      <c r="A1246" s="517" t="s">
        <v>1227</v>
      </c>
      <c r="B1246" s="517" t="s">
        <v>1228</v>
      </c>
    </row>
    <row r="1247" spans="1:2" ht="15" hidden="1" x14ac:dyDescent="0.25">
      <c r="A1247" s="517" t="s">
        <v>1229</v>
      </c>
      <c r="B1247" s="517" t="s">
        <v>1230</v>
      </c>
    </row>
    <row r="1248" spans="1:2" ht="15" hidden="1" x14ac:dyDescent="0.25">
      <c r="A1248" s="517" t="s">
        <v>1231</v>
      </c>
      <c r="B1248" s="517" t="s">
        <v>1232</v>
      </c>
    </row>
    <row r="1249" spans="1:2" ht="15" hidden="1" x14ac:dyDescent="0.25">
      <c r="A1249" s="518" t="s">
        <v>1231</v>
      </c>
      <c r="B1249" s="517" t="s">
        <v>1232</v>
      </c>
    </row>
    <row r="1250" spans="1:2" ht="15" hidden="1" x14ac:dyDescent="0.25">
      <c r="A1250" s="517" t="s">
        <v>1233</v>
      </c>
      <c r="B1250" s="517" t="s">
        <v>1234</v>
      </c>
    </row>
    <row r="1251" spans="1:2" ht="15" hidden="1" x14ac:dyDescent="0.25">
      <c r="A1251" s="517" t="s">
        <v>1233</v>
      </c>
      <c r="B1251" s="517" t="s">
        <v>1234</v>
      </c>
    </row>
    <row r="1252" spans="1:2" ht="15" hidden="1" x14ac:dyDescent="0.25">
      <c r="A1252" s="517" t="s">
        <v>1233</v>
      </c>
      <c r="B1252" s="517" t="s">
        <v>1234</v>
      </c>
    </row>
    <row r="1253" spans="1:2" ht="15" hidden="1" x14ac:dyDescent="0.25">
      <c r="A1253" s="517" t="s">
        <v>1235</v>
      </c>
      <c r="B1253" s="517" t="s">
        <v>1236</v>
      </c>
    </row>
    <row r="1254" spans="1:2" ht="15" hidden="1" x14ac:dyDescent="0.25">
      <c r="A1254" s="517" t="s">
        <v>1237</v>
      </c>
      <c r="B1254" s="517" t="s">
        <v>1238</v>
      </c>
    </row>
    <row r="1255" spans="1:2" ht="15" hidden="1" x14ac:dyDescent="0.25">
      <c r="A1255" s="517" t="s">
        <v>1239</v>
      </c>
      <c r="B1255" s="517" t="s">
        <v>1240</v>
      </c>
    </row>
    <row r="1256" spans="1:2" ht="15" hidden="1" x14ac:dyDescent="0.25">
      <c r="A1256" s="517" t="s">
        <v>1241</v>
      </c>
      <c r="B1256" s="517" t="s">
        <v>1242</v>
      </c>
    </row>
    <row r="1257" spans="1:2" ht="15" hidden="1" x14ac:dyDescent="0.25">
      <c r="A1257" s="517" t="s">
        <v>1243</v>
      </c>
      <c r="B1257" s="517" t="s">
        <v>1244</v>
      </c>
    </row>
    <row r="1258" spans="1:2" ht="15" hidden="1" x14ac:dyDescent="0.25">
      <c r="A1258" s="517" t="s">
        <v>1245</v>
      </c>
      <c r="B1258" s="517" t="s">
        <v>1246</v>
      </c>
    </row>
    <row r="1259" spans="1:2" ht="15" hidden="1" x14ac:dyDescent="0.25">
      <c r="A1259" s="517" t="s">
        <v>1247</v>
      </c>
      <c r="B1259" s="517" t="s">
        <v>1248</v>
      </c>
    </row>
    <row r="1260" spans="1:2" ht="15" hidden="1" x14ac:dyDescent="0.25">
      <c r="A1260" s="517" t="s">
        <v>1249</v>
      </c>
      <c r="B1260" s="517" t="s">
        <v>1250</v>
      </c>
    </row>
    <row r="1261" spans="1:2" ht="15" hidden="1" x14ac:dyDescent="0.25">
      <c r="A1261" s="518" t="s">
        <v>1249</v>
      </c>
      <c r="B1261" s="517" t="s">
        <v>1250</v>
      </c>
    </row>
    <row r="1262" spans="1:2" ht="15" hidden="1" x14ac:dyDescent="0.25">
      <c r="A1262" s="517" t="s">
        <v>1249</v>
      </c>
      <c r="B1262" s="517" t="s">
        <v>1250</v>
      </c>
    </row>
    <row r="1263" spans="1:2" ht="15" hidden="1" x14ac:dyDescent="0.25">
      <c r="A1263" s="517" t="s">
        <v>1251</v>
      </c>
      <c r="B1263" s="517" t="s">
        <v>1252</v>
      </c>
    </row>
    <row r="1264" spans="1:2" ht="15" hidden="1" x14ac:dyDescent="0.25">
      <c r="A1264" s="517" t="s">
        <v>1253</v>
      </c>
      <c r="B1264" s="517" t="s">
        <v>1254</v>
      </c>
    </row>
    <row r="1265" spans="1:2" ht="15" hidden="1" x14ac:dyDescent="0.25">
      <c r="A1265" s="517" t="s">
        <v>1253</v>
      </c>
      <c r="B1265" s="517" t="s">
        <v>1254</v>
      </c>
    </row>
    <row r="1266" spans="1:2" ht="15" hidden="1" x14ac:dyDescent="0.25">
      <c r="A1266" s="517" t="s">
        <v>1255</v>
      </c>
      <c r="B1266" s="517" t="s">
        <v>1256</v>
      </c>
    </row>
    <row r="1267" spans="1:2" ht="15" hidden="1" x14ac:dyDescent="0.25">
      <c r="A1267" s="517" t="s">
        <v>1257</v>
      </c>
      <c r="B1267" s="517" t="s">
        <v>1258</v>
      </c>
    </row>
    <row r="1268" spans="1:2" ht="15" hidden="1" x14ac:dyDescent="0.25">
      <c r="A1268" s="517" t="s">
        <v>1259</v>
      </c>
      <c r="B1268" s="517" t="s">
        <v>1260</v>
      </c>
    </row>
    <row r="1269" spans="1:2" ht="15" hidden="1" x14ac:dyDescent="0.25">
      <c r="A1269" s="517" t="s">
        <v>1261</v>
      </c>
      <c r="B1269" s="517" t="s">
        <v>1262</v>
      </c>
    </row>
    <row r="1270" spans="1:2" ht="15" hidden="1" x14ac:dyDescent="0.25">
      <c r="A1270" s="517" t="s">
        <v>1263</v>
      </c>
      <c r="B1270" s="517" t="s">
        <v>1264</v>
      </c>
    </row>
    <row r="1271" spans="1:2" ht="15" hidden="1" x14ac:dyDescent="0.25">
      <c r="A1271" s="518" t="s">
        <v>1265</v>
      </c>
      <c r="B1271" s="517" t="s">
        <v>1266</v>
      </c>
    </row>
    <row r="1272" spans="1:2" ht="15" hidden="1" x14ac:dyDescent="0.25">
      <c r="A1272" s="517" t="s">
        <v>1267</v>
      </c>
      <c r="B1272" s="517" t="s">
        <v>1268</v>
      </c>
    </row>
    <row r="1273" spans="1:2" ht="15" hidden="1" x14ac:dyDescent="0.25">
      <c r="A1273" s="517" t="s">
        <v>1269</v>
      </c>
      <c r="B1273" s="517" t="s">
        <v>1270</v>
      </c>
    </row>
    <row r="1274" spans="1:2" ht="15" hidden="1" x14ac:dyDescent="0.25">
      <c r="A1274" s="517" t="s">
        <v>1271</v>
      </c>
      <c r="B1274" s="517" t="s">
        <v>1272</v>
      </c>
    </row>
    <row r="1275" spans="1:2" ht="15" hidden="1" x14ac:dyDescent="0.25">
      <c r="A1275" s="517" t="s">
        <v>220</v>
      </c>
      <c r="B1275" s="517" t="s">
        <v>321</v>
      </c>
    </row>
    <row r="1276" spans="1:2" ht="15" hidden="1" x14ac:dyDescent="0.25">
      <c r="A1276" s="517" t="s">
        <v>220</v>
      </c>
      <c r="B1276" s="517" t="s">
        <v>321</v>
      </c>
    </row>
    <row r="1277" spans="1:2" ht="15" hidden="1" x14ac:dyDescent="0.25">
      <c r="A1277" s="517" t="s">
        <v>220</v>
      </c>
      <c r="B1277" s="517" t="s">
        <v>321</v>
      </c>
    </row>
    <row r="1278" spans="1:2" ht="15" hidden="1" x14ac:dyDescent="0.25">
      <c r="A1278" s="517" t="s">
        <v>220</v>
      </c>
      <c r="B1278" s="517" t="s">
        <v>321</v>
      </c>
    </row>
    <row r="1279" spans="1:2" ht="15" hidden="1" x14ac:dyDescent="0.25">
      <c r="A1279" s="517" t="s">
        <v>220</v>
      </c>
      <c r="B1279" s="517" t="s">
        <v>321</v>
      </c>
    </row>
    <row r="1280" spans="1:2" ht="15" hidden="1" x14ac:dyDescent="0.25">
      <c r="A1280" s="517" t="s">
        <v>220</v>
      </c>
      <c r="B1280" s="517" t="s">
        <v>321</v>
      </c>
    </row>
    <row r="1281" spans="1:2" ht="15" hidden="1" x14ac:dyDescent="0.25">
      <c r="A1281" s="517" t="s">
        <v>220</v>
      </c>
      <c r="B1281" s="517" t="s">
        <v>321</v>
      </c>
    </row>
    <row r="1282" spans="1:2" ht="15" hidden="1" x14ac:dyDescent="0.25">
      <c r="A1282" s="517" t="s">
        <v>220</v>
      </c>
      <c r="B1282" s="517" t="s">
        <v>321</v>
      </c>
    </row>
    <row r="1283" spans="1:2" ht="15" hidden="1" x14ac:dyDescent="0.25">
      <c r="A1283" s="517" t="s">
        <v>191</v>
      </c>
      <c r="B1283" s="517" t="s">
        <v>323</v>
      </c>
    </row>
    <row r="1284" spans="1:2" ht="15" hidden="1" x14ac:dyDescent="0.25">
      <c r="A1284" s="517" t="s">
        <v>191</v>
      </c>
      <c r="B1284" s="517" t="s">
        <v>323</v>
      </c>
    </row>
    <row r="1285" spans="1:2" ht="15" hidden="1" x14ac:dyDescent="0.25">
      <c r="A1285" s="517" t="s">
        <v>191</v>
      </c>
      <c r="B1285" s="517" t="s">
        <v>323</v>
      </c>
    </row>
    <row r="1286" spans="1:2" ht="15" hidden="1" x14ac:dyDescent="0.25">
      <c r="A1286" s="517" t="s">
        <v>191</v>
      </c>
      <c r="B1286" s="517" t="s">
        <v>323</v>
      </c>
    </row>
    <row r="1287" spans="1:2" ht="15" hidden="1" x14ac:dyDescent="0.25">
      <c r="A1287" s="517" t="s">
        <v>191</v>
      </c>
      <c r="B1287" s="517" t="s">
        <v>323</v>
      </c>
    </row>
    <row r="1288" spans="1:2" ht="15" hidden="1" x14ac:dyDescent="0.25">
      <c r="A1288" s="517" t="s">
        <v>191</v>
      </c>
      <c r="B1288" s="517" t="s">
        <v>323</v>
      </c>
    </row>
    <row r="1289" spans="1:2" ht="15" hidden="1" x14ac:dyDescent="0.25">
      <c r="A1289" s="517" t="s">
        <v>191</v>
      </c>
      <c r="B1289" s="517" t="s">
        <v>323</v>
      </c>
    </row>
    <row r="1290" spans="1:2" ht="15" hidden="1" x14ac:dyDescent="0.25">
      <c r="A1290" s="517" t="s">
        <v>191</v>
      </c>
      <c r="B1290" s="517" t="s">
        <v>323</v>
      </c>
    </row>
    <row r="1291" spans="1:2" ht="15" hidden="1" x14ac:dyDescent="0.25">
      <c r="A1291" s="517" t="s">
        <v>191</v>
      </c>
      <c r="B1291" s="517" t="s">
        <v>323</v>
      </c>
    </row>
    <row r="1292" spans="1:2" ht="15" hidden="1" x14ac:dyDescent="0.25">
      <c r="A1292" s="517" t="s">
        <v>191</v>
      </c>
      <c r="B1292" s="517" t="s">
        <v>323</v>
      </c>
    </row>
    <row r="1293" spans="1:2" ht="15" hidden="1" x14ac:dyDescent="0.25">
      <c r="A1293" s="517" t="s">
        <v>191</v>
      </c>
      <c r="B1293" s="517" t="s">
        <v>323</v>
      </c>
    </row>
    <row r="1294" spans="1:2" ht="15" hidden="1" x14ac:dyDescent="0.25">
      <c r="A1294" s="517" t="s">
        <v>191</v>
      </c>
      <c r="B1294" s="517" t="s">
        <v>323</v>
      </c>
    </row>
    <row r="1295" spans="1:2" ht="15" hidden="1" x14ac:dyDescent="0.25">
      <c r="A1295" s="517" t="s">
        <v>191</v>
      </c>
      <c r="B1295" s="517" t="s">
        <v>323</v>
      </c>
    </row>
    <row r="1296" spans="1:2" ht="15" hidden="1" x14ac:dyDescent="0.25">
      <c r="A1296" s="517" t="s">
        <v>407</v>
      </c>
      <c r="B1296" s="517" t="s">
        <v>408</v>
      </c>
    </row>
    <row r="1297" spans="1:2" ht="15" hidden="1" x14ac:dyDescent="0.25">
      <c r="A1297" s="517" t="s">
        <v>407</v>
      </c>
      <c r="B1297" s="517" t="s">
        <v>408</v>
      </c>
    </row>
    <row r="1298" spans="1:2" ht="15" hidden="1" x14ac:dyDescent="0.25">
      <c r="A1298" s="517" t="s">
        <v>407</v>
      </c>
      <c r="B1298" s="517" t="s">
        <v>408</v>
      </c>
    </row>
    <row r="1299" spans="1:2" ht="15" hidden="1" x14ac:dyDescent="0.25">
      <c r="A1299" s="517" t="s">
        <v>407</v>
      </c>
      <c r="B1299" s="517" t="s">
        <v>408</v>
      </c>
    </row>
    <row r="1300" spans="1:2" ht="15" hidden="1" x14ac:dyDescent="0.25">
      <c r="A1300" s="517" t="s">
        <v>407</v>
      </c>
      <c r="B1300" s="517" t="s">
        <v>408</v>
      </c>
    </row>
    <row r="1301" spans="1:2" ht="15" hidden="1" x14ac:dyDescent="0.25">
      <c r="A1301" s="517" t="s">
        <v>407</v>
      </c>
      <c r="B1301" s="517" t="s">
        <v>408</v>
      </c>
    </row>
    <row r="1302" spans="1:2" ht="15" hidden="1" x14ac:dyDescent="0.25">
      <c r="A1302" s="517" t="s">
        <v>1273</v>
      </c>
      <c r="B1302" s="517" t="s">
        <v>1274</v>
      </c>
    </row>
    <row r="1303" spans="1:2" ht="15" hidden="1" x14ac:dyDescent="0.25">
      <c r="A1303" s="517" t="s">
        <v>221</v>
      </c>
      <c r="B1303" s="517" t="s">
        <v>326</v>
      </c>
    </row>
    <row r="1304" spans="1:2" ht="15" hidden="1" x14ac:dyDescent="0.25">
      <c r="A1304" s="517" t="s">
        <v>221</v>
      </c>
      <c r="B1304" s="517" t="s">
        <v>326</v>
      </c>
    </row>
    <row r="1305" spans="1:2" ht="15" hidden="1" x14ac:dyDescent="0.25">
      <c r="A1305" s="517" t="s">
        <v>194</v>
      </c>
      <c r="B1305" s="517" t="s">
        <v>327</v>
      </c>
    </row>
    <row r="1306" spans="1:2" ht="15" hidden="1" x14ac:dyDescent="0.25">
      <c r="A1306" s="517" t="s">
        <v>194</v>
      </c>
      <c r="B1306" s="517" t="s">
        <v>327</v>
      </c>
    </row>
    <row r="1307" spans="1:2" ht="15" hidden="1" x14ac:dyDescent="0.25">
      <c r="A1307" s="517" t="s">
        <v>194</v>
      </c>
      <c r="B1307" s="517" t="s">
        <v>327</v>
      </c>
    </row>
    <row r="1308" spans="1:2" ht="15" hidden="1" x14ac:dyDescent="0.25">
      <c r="A1308" s="517" t="s">
        <v>222</v>
      </c>
      <c r="B1308" s="517" t="s">
        <v>328</v>
      </c>
    </row>
    <row r="1309" spans="1:2" ht="15" hidden="1" x14ac:dyDescent="0.25">
      <c r="A1309" s="517" t="s">
        <v>222</v>
      </c>
      <c r="B1309" s="517" t="s">
        <v>328</v>
      </c>
    </row>
    <row r="1310" spans="1:2" ht="15" hidden="1" x14ac:dyDescent="0.25">
      <c r="A1310" s="517" t="s">
        <v>222</v>
      </c>
      <c r="B1310" s="517" t="s">
        <v>328</v>
      </c>
    </row>
    <row r="1311" spans="1:2" ht="15" hidden="1" x14ac:dyDescent="0.25">
      <c r="A1311" s="517" t="s">
        <v>222</v>
      </c>
      <c r="B1311" s="517" t="s">
        <v>328</v>
      </c>
    </row>
    <row r="1312" spans="1:2" ht="15" hidden="1" x14ac:dyDescent="0.25">
      <c r="A1312" s="517" t="s">
        <v>222</v>
      </c>
      <c r="B1312" s="517" t="s">
        <v>328</v>
      </c>
    </row>
    <row r="1313" spans="1:2" ht="15" hidden="1" x14ac:dyDescent="0.25">
      <c r="A1313" s="517" t="s">
        <v>195</v>
      </c>
      <c r="B1313" s="517" t="s">
        <v>329</v>
      </c>
    </row>
    <row r="1314" spans="1:2" ht="15" hidden="1" x14ac:dyDescent="0.25">
      <c r="A1314" s="517" t="s">
        <v>196</v>
      </c>
      <c r="B1314" s="517" t="s">
        <v>330</v>
      </c>
    </row>
    <row r="1315" spans="1:2" ht="15" hidden="1" x14ac:dyDescent="0.25">
      <c r="A1315" s="517" t="s">
        <v>197</v>
      </c>
      <c r="B1315" s="517" t="s">
        <v>331</v>
      </c>
    </row>
    <row r="1316" spans="1:2" ht="15" hidden="1" x14ac:dyDescent="0.25">
      <c r="A1316" s="517" t="s">
        <v>197</v>
      </c>
      <c r="B1316" s="517" t="s">
        <v>331</v>
      </c>
    </row>
    <row r="1317" spans="1:2" ht="15" hidden="1" x14ac:dyDescent="0.25">
      <c r="A1317" s="517" t="s">
        <v>197</v>
      </c>
      <c r="B1317" s="517" t="s">
        <v>331</v>
      </c>
    </row>
    <row r="1318" spans="1:2" ht="15" hidden="1" x14ac:dyDescent="0.25">
      <c r="A1318" s="517" t="s">
        <v>197</v>
      </c>
      <c r="B1318" s="517" t="s">
        <v>331</v>
      </c>
    </row>
    <row r="1319" spans="1:2" ht="15" hidden="1" x14ac:dyDescent="0.25">
      <c r="A1319" s="517" t="s">
        <v>1275</v>
      </c>
      <c r="B1319" s="517" t="s">
        <v>1276</v>
      </c>
    </row>
    <row r="1320" spans="1:2" ht="15" hidden="1" x14ac:dyDescent="0.25">
      <c r="A1320" s="517" t="s">
        <v>1277</v>
      </c>
      <c r="B1320" s="517" t="s">
        <v>1278</v>
      </c>
    </row>
    <row r="1321" spans="1:2" ht="15" hidden="1" x14ac:dyDescent="0.25">
      <c r="A1321" s="517" t="s">
        <v>1279</v>
      </c>
      <c r="B1321" s="517" t="s">
        <v>1280</v>
      </c>
    </row>
    <row r="1322" spans="1:2" ht="15" hidden="1" x14ac:dyDescent="0.25">
      <c r="A1322" s="517" t="s">
        <v>1279</v>
      </c>
      <c r="B1322" s="517" t="s">
        <v>1280</v>
      </c>
    </row>
    <row r="1323" spans="1:2" ht="15" hidden="1" x14ac:dyDescent="0.25">
      <c r="A1323" s="517" t="s">
        <v>1279</v>
      </c>
      <c r="B1323" s="517" t="s">
        <v>1280</v>
      </c>
    </row>
    <row r="1324" spans="1:2" ht="15" hidden="1" x14ac:dyDescent="0.25">
      <c r="A1324" s="517" t="s">
        <v>1279</v>
      </c>
      <c r="B1324" s="517" t="s">
        <v>1280</v>
      </c>
    </row>
    <row r="1325" spans="1:2" ht="15" hidden="1" x14ac:dyDescent="0.25">
      <c r="A1325" s="517" t="s">
        <v>199</v>
      </c>
      <c r="B1325" s="517" t="s">
        <v>334</v>
      </c>
    </row>
    <row r="1326" spans="1:2" ht="15" hidden="1" x14ac:dyDescent="0.25">
      <c r="A1326" s="517" t="s">
        <v>1281</v>
      </c>
      <c r="B1326" s="517" t="s">
        <v>1282</v>
      </c>
    </row>
    <row r="1327" spans="1:2" ht="15" hidden="1" x14ac:dyDescent="0.25">
      <c r="A1327" s="517" t="s">
        <v>1281</v>
      </c>
      <c r="B1327" s="517" t="s">
        <v>1282</v>
      </c>
    </row>
    <row r="1328" spans="1:2" ht="15" hidden="1" x14ac:dyDescent="0.25">
      <c r="A1328" s="517" t="s">
        <v>1283</v>
      </c>
      <c r="B1328" s="517" t="s">
        <v>1283</v>
      </c>
    </row>
    <row r="1329" spans="1:2" ht="15" hidden="1" x14ac:dyDescent="0.25">
      <c r="A1329" s="517" t="s">
        <v>1284</v>
      </c>
      <c r="B1329" s="517" t="s">
        <v>1284</v>
      </c>
    </row>
    <row r="1330" spans="1:2" ht="15" hidden="1" x14ac:dyDescent="0.25">
      <c r="A1330" s="517" t="s">
        <v>1285</v>
      </c>
      <c r="B1330" s="517" t="s">
        <v>1285</v>
      </c>
    </row>
    <row r="1331" spans="1:2" ht="15" hidden="1" x14ac:dyDescent="0.25">
      <c r="A1331" s="517" t="s">
        <v>1286</v>
      </c>
      <c r="B1331" s="517" t="s">
        <v>1286</v>
      </c>
    </row>
    <row r="1332" spans="1:2" ht="15" hidden="1" x14ac:dyDescent="0.25">
      <c r="A1332" s="517" t="s">
        <v>1287</v>
      </c>
      <c r="B1332" s="517" t="s">
        <v>1287</v>
      </c>
    </row>
    <row r="1333" spans="1:2" ht="15" hidden="1" x14ac:dyDescent="0.25">
      <c r="A1333" s="517" t="s">
        <v>1288</v>
      </c>
      <c r="B1333" s="517" t="s">
        <v>1288</v>
      </c>
    </row>
    <row r="1334" spans="1:2" ht="15" hidden="1" x14ac:dyDescent="0.25">
      <c r="A1334" s="517" t="s">
        <v>1289</v>
      </c>
      <c r="B1334" s="517" t="s">
        <v>1289</v>
      </c>
    </row>
    <row r="1335" spans="1:2" ht="15" hidden="1" x14ac:dyDescent="0.25">
      <c r="A1335" s="517" t="s">
        <v>1290</v>
      </c>
      <c r="B1335" s="517" t="s">
        <v>1290</v>
      </c>
    </row>
    <row r="1336" spans="1:2" ht="15" hidden="1" x14ac:dyDescent="0.25">
      <c r="A1336" s="517" t="s">
        <v>1291</v>
      </c>
      <c r="B1336" s="517" t="s">
        <v>1291</v>
      </c>
    </row>
    <row r="1337" spans="1:2" ht="15" hidden="1" x14ac:dyDescent="0.25">
      <c r="A1337" s="517" t="s">
        <v>1292</v>
      </c>
      <c r="B1337" s="517" t="s">
        <v>1292</v>
      </c>
    </row>
    <row r="1338" spans="1:2" ht="15" hidden="1" x14ac:dyDescent="0.25">
      <c r="A1338" s="517" t="s">
        <v>1293</v>
      </c>
      <c r="B1338" s="517" t="s">
        <v>1293</v>
      </c>
    </row>
    <row r="1339" spans="1:2" ht="15" hidden="1" x14ac:dyDescent="0.25">
      <c r="A1339" s="517" t="s">
        <v>1294</v>
      </c>
      <c r="B1339" s="517" t="s">
        <v>1294</v>
      </c>
    </row>
    <row r="1340" spans="1:2" ht="15" hidden="1" x14ac:dyDescent="0.25">
      <c r="A1340" s="517" t="s">
        <v>1295</v>
      </c>
      <c r="B1340" s="517" t="s">
        <v>1295</v>
      </c>
    </row>
    <row r="1341" spans="1:2" ht="15" hidden="1" x14ac:dyDescent="0.25">
      <c r="A1341" s="517" t="s">
        <v>1296</v>
      </c>
      <c r="B1341" s="517" t="s">
        <v>1296</v>
      </c>
    </row>
    <row r="1342" spans="1:2" ht="15" hidden="1" x14ac:dyDescent="0.25">
      <c r="A1342" s="517" t="s">
        <v>1297</v>
      </c>
      <c r="B1342" s="517" t="s">
        <v>1297</v>
      </c>
    </row>
    <row r="1343" spans="1:2" ht="15" hidden="1" x14ac:dyDescent="0.25">
      <c r="A1343" s="517" t="s">
        <v>1298</v>
      </c>
      <c r="B1343" s="517" t="s">
        <v>1298</v>
      </c>
    </row>
    <row r="1344" spans="1:2" ht="15" hidden="1" x14ac:dyDescent="0.25">
      <c r="A1344" s="517" t="s">
        <v>1299</v>
      </c>
      <c r="B1344" s="517" t="s">
        <v>1299</v>
      </c>
    </row>
    <row r="1345" spans="1:2" ht="15" hidden="1" x14ac:dyDescent="0.25">
      <c r="A1345" s="517" t="s">
        <v>1300</v>
      </c>
      <c r="B1345" s="517" t="s">
        <v>1300</v>
      </c>
    </row>
    <row r="1346" spans="1:2" ht="15" hidden="1" x14ac:dyDescent="0.25">
      <c r="A1346" s="517" t="s">
        <v>1301</v>
      </c>
      <c r="B1346" s="517" t="s">
        <v>1301</v>
      </c>
    </row>
    <row r="1347" spans="1:2" ht="15" hidden="1" x14ac:dyDescent="0.25">
      <c r="A1347" s="517" t="s">
        <v>1302</v>
      </c>
      <c r="B1347" s="517" t="s">
        <v>1302</v>
      </c>
    </row>
    <row r="1348" spans="1:2" ht="15" hidden="1" x14ac:dyDescent="0.25">
      <c r="A1348" s="517" t="s">
        <v>1303</v>
      </c>
      <c r="B1348" s="517" t="s">
        <v>1303</v>
      </c>
    </row>
    <row r="1349" spans="1:2" ht="15" hidden="1" x14ac:dyDescent="0.25">
      <c r="A1349" s="517" t="s">
        <v>1304</v>
      </c>
      <c r="B1349" s="517" t="s">
        <v>1304</v>
      </c>
    </row>
    <row r="1350" spans="1:2" ht="15" hidden="1" x14ac:dyDescent="0.25">
      <c r="A1350" s="517" t="s">
        <v>1305</v>
      </c>
      <c r="B1350" s="517" t="s">
        <v>1305</v>
      </c>
    </row>
    <row r="1351" spans="1:2" ht="15" hidden="1" x14ac:dyDescent="0.25">
      <c r="A1351" s="517" t="s">
        <v>1305</v>
      </c>
      <c r="B1351" s="517" t="s">
        <v>1305</v>
      </c>
    </row>
    <row r="1352" spans="1:2" ht="15" hidden="1" x14ac:dyDescent="0.25">
      <c r="A1352" s="517" t="s">
        <v>1306</v>
      </c>
      <c r="B1352" s="517" t="s">
        <v>1306</v>
      </c>
    </row>
    <row r="1353" spans="1:2" ht="15" hidden="1" x14ac:dyDescent="0.25">
      <c r="A1353" s="517" t="s">
        <v>1307</v>
      </c>
      <c r="B1353" s="517" t="s">
        <v>1307</v>
      </c>
    </row>
    <row r="1354" spans="1:2" ht="15" hidden="1" x14ac:dyDescent="0.25">
      <c r="A1354" s="517" t="s">
        <v>1308</v>
      </c>
      <c r="B1354" s="517" t="s">
        <v>1308</v>
      </c>
    </row>
    <row r="1355" spans="1:2" ht="15" hidden="1" x14ac:dyDescent="0.25">
      <c r="A1355" s="517" t="s">
        <v>1309</v>
      </c>
      <c r="B1355" s="517" t="s">
        <v>1309</v>
      </c>
    </row>
    <row r="1356" spans="1:2" ht="15" hidden="1" x14ac:dyDescent="0.25">
      <c r="A1356" s="517" t="s">
        <v>1310</v>
      </c>
      <c r="B1356" s="517" t="s">
        <v>1310</v>
      </c>
    </row>
    <row r="1357" spans="1:2" ht="15" hidden="1" x14ac:dyDescent="0.25">
      <c r="A1357" s="517" t="s">
        <v>1311</v>
      </c>
      <c r="B1357" s="517" t="s">
        <v>1311</v>
      </c>
    </row>
    <row r="1358" spans="1:2" ht="15" hidden="1" x14ac:dyDescent="0.25">
      <c r="A1358" s="517" t="s">
        <v>1312</v>
      </c>
      <c r="B1358" s="517" t="s">
        <v>1312</v>
      </c>
    </row>
    <row r="1359" spans="1:2" ht="15" hidden="1" x14ac:dyDescent="0.25">
      <c r="A1359" s="517" t="s">
        <v>1313</v>
      </c>
      <c r="B1359" s="517" t="s">
        <v>1313</v>
      </c>
    </row>
    <row r="1360" spans="1:2" ht="15" hidden="1" x14ac:dyDescent="0.25">
      <c r="A1360" s="517" t="s">
        <v>1314</v>
      </c>
      <c r="B1360" s="517" t="s">
        <v>1314</v>
      </c>
    </row>
    <row r="1361" spans="1:2" ht="15" hidden="1" x14ac:dyDescent="0.25">
      <c r="A1361" s="517" t="s">
        <v>1314</v>
      </c>
      <c r="B1361" s="517" t="s">
        <v>1314</v>
      </c>
    </row>
    <row r="1362" spans="1:2" ht="15" hidden="1" x14ac:dyDescent="0.25">
      <c r="A1362" s="517" t="s">
        <v>1315</v>
      </c>
      <c r="B1362" s="517" t="s">
        <v>1315</v>
      </c>
    </row>
    <row r="1363" spans="1:2" ht="15" hidden="1" x14ac:dyDescent="0.25">
      <c r="A1363" s="517" t="s">
        <v>1316</v>
      </c>
      <c r="B1363" s="517" t="s">
        <v>1316</v>
      </c>
    </row>
    <row r="1364" spans="1:2" ht="15" hidden="1" x14ac:dyDescent="0.25">
      <c r="A1364" s="517" t="s">
        <v>1317</v>
      </c>
      <c r="B1364" s="517" t="s">
        <v>1317</v>
      </c>
    </row>
    <row r="1365" spans="1:2" ht="15" hidden="1" x14ac:dyDescent="0.25">
      <c r="A1365" s="517" t="s">
        <v>1318</v>
      </c>
      <c r="B1365" s="517" t="s">
        <v>1318</v>
      </c>
    </row>
    <row r="1366" spans="1:2" ht="15" hidden="1" x14ac:dyDescent="0.25">
      <c r="A1366" s="517" t="s">
        <v>1319</v>
      </c>
      <c r="B1366" s="517" t="s">
        <v>1319</v>
      </c>
    </row>
    <row r="1367" spans="1:2" ht="15" hidden="1" x14ac:dyDescent="0.25">
      <c r="A1367" s="517" t="s">
        <v>1320</v>
      </c>
      <c r="B1367" s="517" t="s">
        <v>1320</v>
      </c>
    </row>
    <row r="1368" spans="1:2" ht="15" hidden="1" x14ac:dyDescent="0.25">
      <c r="A1368" s="517" t="s">
        <v>1321</v>
      </c>
      <c r="B1368" s="517" t="s">
        <v>1321</v>
      </c>
    </row>
    <row r="1369" spans="1:2" ht="15" hidden="1" x14ac:dyDescent="0.25">
      <c r="A1369" s="517" t="s">
        <v>1322</v>
      </c>
      <c r="B1369" s="517" t="s">
        <v>1322</v>
      </c>
    </row>
    <row r="1370" spans="1:2" ht="15" hidden="1" x14ac:dyDescent="0.25">
      <c r="A1370" s="517" t="s">
        <v>1323</v>
      </c>
      <c r="B1370" s="517" t="s">
        <v>1323</v>
      </c>
    </row>
    <row r="1371" spans="1:2" ht="15" hidden="1" x14ac:dyDescent="0.25">
      <c r="A1371" s="517" t="s">
        <v>1324</v>
      </c>
      <c r="B1371" s="517" t="s">
        <v>1324</v>
      </c>
    </row>
    <row r="1372" spans="1:2" ht="15" hidden="1" x14ac:dyDescent="0.25">
      <c r="A1372" s="517" t="s">
        <v>1325</v>
      </c>
      <c r="B1372" s="517" t="s">
        <v>1325</v>
      </c>
    </row>
    <row r="1373" spans="1:2" ht="15" hidden="1" x14ac:dyDescent="0.25">
      <c r="A1373" s="517" t="s">
        <v>1326</v>
      </c>
      <c r="B1373" s="517" t="s">
        <v>1326</v>
      </c>
    </row>
    <row r="1374" spans="1:2" ht="15" hidden="1" x14ac:dyDescent="0.25">
      <c r="A1374" s="517" t="s">
        <v>1327</v>
      </c>
      <c r="B1374" s="517" t="s">
        <v>1327</v>
      </c>
    </row>
    <row r="1375" spans="1:2" ht="15" hidden="1" x14ac:dyDescent="0.25">
      <c r="A1375" s="517" t="s">
        <v>1328</v>
      </c>
      <c r="B1375" s="517" t="s">
        <v>1328</v>
      </c>
    </row>
    <row r="1376" spans="1:2" ht="15" hidden="1" x14ac:dyDescent="0.25">
      <c r="A1376" s="517" t="s">
        <v>1329</v>
      </c>
      <c r="B1376" s="517" t="s">
        <v>1329</v>
      </c>
    </row>
    <row r="1377" spans="1:2" ht="15" hidden="1" x14ac:dyDescent="0.25">
      <c r="A1377" s="517" t="s">
        <v>1330</v>
      </c>
      <c r="B1377" s="517" t="s">
        <v>1330</v>
      </c>
    </row>
    <row r="1378" spans="1:2" ht="15" hidden="1" x14ac:dyDescent="0.25">
      <c r="A1378" s="517" t="s">
        <v>1331</v>
      </c>
      <c r="B1378" s="517" t="s">
        <v>1331</v>
      </c>
    </row>
    <row r="1379" spans="1:2" ht="15" hidden="1" x14ac:dyDescent="0.25">
      <c r="A1379" s="517" t="s">
        <v>1332</v>
      </c>
      <c r="B1379" s="517" t="s">
        <v>1332</v>
      </c>
    </row>
    <row r="1380" spans="1:2" ht="15" hidden="1" x14ac:dyDescent="0.25">
      <c r="A1380" s="517" t="s">
        <v>1332</v>
      </c>
      <c r="B1380" s="517" t="s">
        <v>1332</v>
      </c>
    </row>
    <row r="1381" spans="1:2" ht="15" hidden="1" x14ac:dyDescent="0.25">
      <c r="A1381" s="517" t="s">
        <v>1333</v>
      </c>
      <c r="B1381" s="517" t="s">
        <v>1333</v>
      </c>
    </row>
    <row r="1382" spans="1:2" ht="15" hidden="1" x14ac:dyDescent="0.25">
      <c r="A1382" s="517" t="s">
        <v>1334</v>
      </c>
      <c r="B1382" s="517" t="s">
        <v>1334</v>
      </c>
    </row>
    <row r="1383" spans="1:2" ht="15" hidden="1" x14ac:dyDescent="0.25">
      <c r="A1383" s="517" t="s">
        <v>1335</v>
      </c>
      <c r="B1383" s="517" t="s">
        <v>1335</v>
      </c>
    </row>
    <row r="1384" spans="1:2" ht="15" hidden="1" x14ac:dyDescent="0.25">
      <c r="A1384" s="517" t="s">
        <v>1336</v>
      </c>
      <c r="B1384" s="517" t="s">
        <v>1336</v>
      </c>
    </row>
    <row r="1385" spans="1:2" ht="15" hidden="1" x14ac:dyDescent="0.25">
      <c r="A1385" s="517" t="s">
        <v>1336</v>
      </c>
      <c r="B1385" s="517" t="s">
        <v>1336</v>
      </c>
    </row>
    <row r="1386" spans="1:2" ht="15" hidden="1" x14ac:dyDescent="0.25">
      <c r="A1386" s="517" t="s">
        <v>1337</v>
      </c>
      <c r="B1386" s="517" t="s">
        <v>1337</v>
      </c>
    </row>
    <row r="1387" spans="1:2" ht="15" hidden="1" x14ac:dyDescent="0.25">
      <c r="A1387" s="517" t="s">
        <v>1338</v>
      </c>
      <c r="B1387" s="517" t="s">
        <v>1338</v>
      </c>
    </row>
    <row r="1388" spans="1:2" ht="15" hidden="1" x14ac:dyDescent="0.25">
      <c r="A1388" s="517" t="s">
        <v>1338</v>
      </c>
      <c r="B1388" s="517" t="s">
        <v>1338</v>
      </c>
    </row>
    <row r="1389" spans="1:2" ht="15" hidden="1" x14ac:dyDescent="0.25">
      <c r="A1389" s="517" t="s">
        <v>1339</v>
      </c>
      <c r="B1389" s="517" t="s">
        <v>1339</v>
      </c>
    </row>
    <row r="1390" spans="1:2" ht="15" hidden="1" x14ac:dyDescent="0.25">
      <c r="A1390" s="517" t="s">
        <v>1340</v>
      </c>
      <c r="B1390" s="517" t="s">
        <v>1340</v>
      </c>
    </row>
    <row r="1391" spans="1:2" ht="15" hidden="1" x14ac:dyDescent="0.25">
      <c r="A1391" s="517" t="s">
        <v>1341</v>
      </c>
      <c r="B1391" s="517" t="s">
        <v>1341</v>
      </c>
    </row>
    <row r="1392" spans="1:2" ht="15" hidden="1" x14ac:dyDescent="0.25">
      <c r="A1392" s="517" t="s">
        <v>1341</v>
      </c>
      <c r="B1392" s="517" t="s">
        <v>1341</v>
      </c>
    </row>
    <row r="1393" spans="1:2" ht="15" hidden="1" x14ac:dyDescent="0.25">
      <c r="A1393" s="517" t="s">
        <v>1342</v>
      </c>
      <c r="B1393" s="517" t="s">
        <v>1342</v>
      </c>
    </row>
    <row r="1394" spans="1:2" ht="15" hidden="1" x14ac:dyDescent="0.25">
      <c r="A1394" s="517" t="s">
        <v>1343</v>
      </c>
      <c r="B1394" s="517" t="s">
        <v>1343</v>
      </c>
    </row>
    <row r="1395" spans="1:2" ht="15" hidden="1" x14ac:dyDescent="0.25">
      <c r="A1395" s="517" t="s">
        <v>1344</v>
      </c>
      <c r="B1395" s="517" t="s">
        <v>1344</v>
      </c>
    </row>
    <row r="1396" spans="1:2" ht="15" hidden="1" x14ac:dyDescent="0.25">
      <c r="A1396" s="517" t="s">
        <v>1345</v>
      </c>
      <c r="B1396" s="517" t="s">
        <v>1345</v>
      </c>
    </row>
    <row r="1397" spans="1:2" ht="15" hidden="1" x14ac:dyDescent="0.25">
      <c r="A1397" s="517" t="s">
        <v>1346</v>
      </c>
      <c r="B1397" s="517" t="s">
        <v>1346</v>
      </c>
    </row>
    <row r="1398" spans="1:2" ht="15" hidden="1" x14ac:dyDescent="0.25">
      <c r="A1398" s="517" t="s">
        <v>1347</v>
      </c>
      <c r="B1398" s="517" t="s">
        <v>1347</v>
      </c>
    </row>
    <row r="1399" spans="1:2" ht="15" hidden="1" x14ac:dyDescent="0.25">
      <c r="A1399" s="517" t="s">
        <v>1348</v>
      </c>
      <c r="B1399" s="517" t="s">
        <v>1348</v>
      </c>
    </row>
    <row r="1400" spans="1:2" ht="15" hidden="1" x14ac:dyDescent="0.25">
      <c r="A1400" s="517" t="s">
        <v>1349</v>
      </c>
      <c r="B1400" s="517" t="s">
        <v>1349</v>
      </c>
    </row>
    <row r="1401" spans="1:2" ht="15" hidden="1" x14ac:dyDescent="0.25">
      <c r="A1401" s="517" t="s">
        <v>1350</v>
      </c>
      <c r="B1401" s="517" t="s">
        <v>1350</v>
      </c>
    </row>
    <row r="1402" spans="1:2" ht="15" hidden="1" x14ac:dyDescent="0.25">
      <c r="A1402" s="517" t="s">
        <v>1351</v>
      </c>
      <c r="B1402" s="517" t="s">
        <v>1351</v>
      </c>
    </row>
    <row r="1403" spans="1:2" ht="15" hidden="1" x14ac:dyDescent="0.25">
      <c r="A1403" s="517" t="s">
        <v>1352</v>
      </c>
      <c r="B1403" s="517" t="s">
        <v>1352</v>
      </c>
    </row>
    <row r="1404" spans="1:2" ht="15" hidden="1" x14ac:dyDescent="0.25">
      <c r="A1404" s="517" t="s">
        <v>1353</v>
      </c>
      <c r="B1404" s="517" t="s">
        <v>1353</v>
      </c>
    </row>
    <row r="1405" spans="1:2" ht="15" hidden="1" x14ac:dyDescent="0.25">
      <c r="A1405" s="517" t="s">
        <v>1354</v>
      </c>
      <c r="B1405" s="517" t="s">
        <v>1354</v>
      </c>
    </row>
    <row r="1406" spans="1:2" ht="15" hidden="1" x14ac:dyDescent="0.25">
      <c r="A1406" s="517" t="s">
        <v>1355</v>
      </c>
      <c r="B1406" s="517" t="s">
        <v>1355</v>
      </c>
    </row>
    <row r="1407" spans="1:2" ht="15" hidden="1" x14ac:dyDescent="0.25">
      <c r="A1407" s="517" t="s">
        <v>1356</v>
      </c>
      <c r="B1407" s="517" t="s">
        <v>1356</v>
      </c>
    </row>
    <row r="1408" spans="1:2" ht="15" hidden="1" x14ac:dyDescent="0.25">
      <c r="A1408" s="517" t="s">
        <v>1357</v>
      </c>
      <c r="B1408" s="517" t="s">
        <v>1357</v>
      </c>
    </row>
    <row r="1409" spans="1:2" ht="15" hidden="1" x14ac:dyDescent="0.25">
      <c r="A1409" s="517" t="s">
        <v>1357</v>
      </c>
      <c r="B1409" s="517" t="s">
        <v>1357</v>
      </c>
    </row>
    <row r="1410" spans="1:2" ht="15" hidden="1" x14ac:dyDescent="0.25">
      <c r="A1410" s="517" t="s">
        <v>1358</v>
      </c>
      <c r="B1410" s="517" t="s">
        <v>1358</v>
      </c>
    </row>
    <row r="1411" spans="1:2" ht="15" hidden="1" x14ac:dyDescent="0.25">
      <c r="A1411" s="517" t="s">
        <v>1359</v>
      </c>
      <c r="B1411" s="517" t="s">
        <v>1359</v>
      </c>
    </row>
    <row r="1412" spans="1:2" ht="15" hidden="1" x14ac:dyDescent="0.25">
      <c r="A1412" s="517" t="s">
        <v>1360</v>
      </c>
      <c r="B1412" s="517" t="s">
        <v>1360</v>
      </c>
    </row>
    <row r="1413" spans="1:2" ht="15" hidden="1" x14ac:dyDescent="0.25">
      <c r="A1413" s="517" t="s">
        <v>1361</v>
      </c>
      <c r="B1413" s="517" t="s">
        <v>1361</v>
      </c>
    </row>
    <row r="1414" spans="1:2" ht="15" hidden="1" x14ac:dyDescent="0.25">
      <c r="A1414" s="517" t="s">
        <v>1362</v>
      </c>
      <c r="B1414" s="517" t="s">
        <v>1362</v>
      </c>
    </row>
    <row r="1415" spans="1:2" ht="15" hidden="1" x14ac:dyDescent="0.25">
      <c r="A1415" s="517" t="s">
        <v>1363</v>
      </c>
      <c r="B1415" s="517" t="s">
        <v>1363</v>
      </c>
    </row>
    <row r="1416" spans="1:2" ht="15" hidden="1" x14ac:dyDescent="0.25">
      <c r="A1416" s="517" t="s">
        <v>1364</v>
      </c>
      <c r="B1416" s="517" t="s">
        <v>1365</v>
      </c>
    </row>
    <row r="1417" spans="1:2" ht="15" hidden="1" x14ac:dyDescent="0.25">
      <c r="A1417" s="517" t="s">
        <v>1366</v>
      </c>
      <c r="B1417" s="517" t="s">
        <v>1367</v>
      </c>
    </row>
    <row r="1418" spans="1:2" ht="15" hidden="1" x14ac:dyDescent="0.25">
      <c r="A1418" s="517" t="s">
        <v>1368</v>
      </c>
      <c r="B1418" s="517" t="s">
        <v>1352</v>
      </c>
    </row>
    <row r="1419" spans="1:2" ht="15" hidden="1" x14ac:dyDescent="0.25">
      <c r="A1419" s="517" t="s">
        <v>1369</v>
      </c>
      <c r="B1419" s="517" t="s">
        <v>1370</v>
      </c>
    </row>
    <row r="1420" spans="1:2" ht="15" hidden="1" x14ac:dyDescent="0.25">
      <c r="A1420" s="517" t="s">
        <v>1371</v>
      </c>
      <c r="B1420" s="517" t="s">
        <v>1372</v>
      </c>
    </row>
    <row r="1421" spans="1:2" ht="15" hidden="1" x14ac:dyDescent="0.25">
      <c r="A1421" s="517" t="s">
        <v>1373</v>
      </c>
      <c r="B1421" s="517" t="s">
        <v>1374</v>
      </c>
    </row>
    <row r="1422" spans="1:2" ht="15" hidden="1" x14ac:dyDescent="0.25">
      <c r="A1422" s="517" t="s">
        <v>1373</v>
      </c>
      <c r="B1422" s="517" t="s">
        <v>1374</v>
      </c>
    </row>
    <row r="1423" spans="1:2" ht="15" hidden="1" x14ac:dyDescent="0.25">
      <c r="A1423" s="517" t="s">
        <v>1373</v>
      </c>
      <c r="B1423" s="517" t="s">
        <v>1374</v>
      </c>
    </row>
    <row r="1424" spans="1:2" ht="15" hidden="1" x14ac:dyDescent="0.25">
      <c r="A1424" s="517" t="s">
        <v>1375</v>
      </c>
      <c r="B1424" s="517" t="s">
        <v>1376</v>
      </c>
    </row>
    <row r="1425" spans="1:2" ht="15" hidden="1" x14ac:dyDescent="0.25">
      <c r="A1425" s="517" t="s">
        <v>1377</v>
      </c>
      <c r="B1425" s="517" t="s">
        <v>1378</v>
      </c>
    </row>
    <row r="1426" spans="1:2" ht="15" hidden="1" x14ac:dyDescent="0.25">
      <c r="A1426" s="517" t="s">
        <v>1379</v>
      </c>
      <c r="B1426" s="517" t="s">
        <v>1380</v>
      </c>
    </row>
    <row r="1427" spans="1:2" ht="15" hidden="1" x14ac:dyDescent="0.25">
      <c r="A1427" s="517" t="s">
        <v>216</v>
      </c>
      <c r="B1427" s="517" t="s">
        <v>364</v>
      </c>
    </row>
    <row r="1428" spans="1:2" ht="15" hidden="1" x14ac:dyDescent="0.25">
      <c r="A1428" s="517" t="s">
        <v>1381</v>
      </c>
      <c r="B1428" s="517" t="s">
        <v>1382</v>
      </c>
    </row>
    <row r="1429" spans="1:2" ht="15" hidden="1" x14ac:dyDescent="0.25">
      <c r="A1429" s="517" t="s">
        <v>1383</v>
      </c>
      <c r="B1429" s="517" t="s">
        <v>1384</v>
      </c>
    </row>
    <row r="1430" spans="1:2" ht="15" hidden="1" x14ac:dyDescent="0.25">
      <c r="A1430" s="517" t="s">
        <v>1385</v>
      </c>
      <c r="B1430" s="517" t="s">
        <v>1386</v>
      </c>
    </row>
    <row r="1431" spans="1:2" ht="15" hidden="1" x14ac:dyDescent="0.25">
      <c r="A1431" s="519" t="s">
        <v>1387</v>
      </c>
      <c r="B1431" s="519" t="s">
        <v>1388</v>
      </c>
    </row>
    <row r="1432" spans="1:2" ht="15" hidden="1" x14ac:dyDescent="0.25">
      <c r="A1432" s="517" t="s">
        <v>1389</v>
      </c>
      <c r="B1432" s="517" t="s">
        <v>1390</v>
      </c>
    </row>
    <row r="1433" spans="1:2" ht="15" hidden="1" x14ac:dyDescent="0.25">
      <c r="A1433" s="517" t="s">
        <v>1389</v>
      </c>
      <c r="B1433" s="517" t="s">
        <v>1390</v>
      </c>
    </row>
    <row r="1434" spans="1:2" ht="15" hidden="1" x14ac:dyDescent="0.25">
      <c r="A1434" s="517" t="s">
        <v>1389</v>
      </c>
      <c r="B1434" s="517" t="s">
        <v>1390</v>
      </c>
    </row>
    <row r="1435" spans="1:2" ht="15" hidden="1" x14ac:dyDescent="0.25">
      <c r="A1435" s="517" t="s">
        <v>1391</v>
      </c>
      <c r="B1435" s="517" t="s">
        <v>1392</v>
      </c>
    </row>
    <row r="1436" spans="1:2" ht="15" hidden="1" x14ac:dyDescent="0.25">
      <c r="A1436" s="517" t="s">
        <v>1393</v>
      </c>
      <c r="B1436" s="517" t="s">
        <v>1394</v>
      </c>
    </row>
    <row r="1437" spans="1:2" ht="15" hidden="1" x14ac:dyDescent="0.25">
      <c r="A1437" s="517" t="s">
        <v>1393</v>
      </c>
      <c r="B1437" s="517" t="s">
        <v>1394</v>
      </c>
    </row>
    <row r="1438" spans="1:2" ht="15" hidden="1" x14ac:dyDescent="0.25">
      <c r="A1438" s="519" t="s">
        <v>1395</v>
      </c>
      <c r="B1438" s="517" t="s">
        <v>1396</v>
      </c>
    </row>
    <row r="1439" spans="1:2" ht="15" hidden="1" x14ac:dyDescent="0.25">
      <c r="A1439" s="517" t="s">
        <v>1397</v>
      </c>
      <c r="B1439" s="517" t="s">
        <v>1398</v>
      </c>
    </row>
    <row r="1440" spans="1:2" ht="15" hidden="1" x14ac:dyDescent="0.25">
      <c r="A1440" s="517" t="s">
        <v>1399</v>
      </c>
      <c r="B1440" s="517" t="s">
        <v>1400</v>
      </c>
    </row>
    <row r="1441" spans="1:2" ht="15" hidden="1" x14ac:dyDescent="0.25">
      <c r="A1441" s="517" t="s">
        <v>1401</v>
      </c>
      <c r="B1441" s="517" t="s">
        <v>1402</v>
      </c>
    </row>
    <row r="1442" spans="1:2" ht="15" hidden="1" x14ac:dyDescent="0.25">
      <c r="A1442" s="517" t="s">
        <v>1403</v>
      </c>
      <c r="B1442" s="517" t="s">
        <v>1404</v>
      </c>
    </row>
    <row r="1443" spans="1:2" ht="15" hidden="1" x14ac:dyDescent="0.25">
      <c r="A1443" s="517" t="s">
        <v>1403</v>
      </c>
      <c r="B1443" s="517" t="s">
        <v>1404</v>
      </c>
    </row>
    <row r="1444" spans="1:2" ht="15" hidden="1" x14ac:dyDescent="0.25">
      <c r="A1444" s="517" t="s">
        <v>1405</v>
      </c>
      <c r="B1444" s="517" t="s">
        <v>1406</v>
      </c>
    </row>
    <row r="1445" spans="1:2" ht="15" hidden="1" x14ac:dyDescent="0.25">
      <c r="A1445" s="517" t="s">
        <v>1405</v>
      </c>
      <c r="B1445" s="517" t="s">
        <v>1406</v>
      </c>
    </row>
    <row r="1446" spans="1:2" ht="15" hidden="1" x14ac:dyDescent="0.25">
      <c r="A1446" s="517" t="s">
        <v>1407</v>
      </c>
      <c r="B1446" s="517" t="s">
        <v>1408</v>
      </c>
    </row>
    <row r="1447" spans="1:2" ht="15" hidden="1" x14ac:dyDescent="0.25">
      <c r="A1447" s="517" t="s">
        <v>1407</v>
      </c>
      <c r="B1447" s="517" t="s">
        <v>1408</v>
      </c>
    </row>
    <row r="1448" spans="1:2" ht="15" hidden="1" x14ac:dyDescent="0.25">
      <c r="A1448" s="517" t="s">
        <v>1409</v>
      </c>
      <c r="B1448" s="517" t="s">
        <v>1410</v>
      </c>
    </row>
    <row r="1449" spans="1:2" ht="15" hidden="1" x14ac:dyDescent="0.25">
      <c r="A1449" s="517" t="s">
        <v>1411</v>
      </c>
      <c r="B1449" s="517" t="s">
        <v>1412</v>
      </c>
    </row>
    <row r="1450" spans="1:2" ht="15" hidden="1" x14ac:dyDescent="0.25">
      <c r="A1450" s="517" t="s">
        <v>1413</v>
      </c>
      <c r="B1450" s="517" t="s">
        <v>1414</v>
      </c>
    </row>
    <row r="1451" spans="1:2" ht="15" hidden="1" x14ac:dyDescent="0.25">
      <c r="A1451" s="517" t="s">
        <v>1413</v>
      </c>
      <c r="B1451" s="517" t="s">
        <v>1414</v>
      </c>
    </row>
    <row r="1452" spans="1:2" ht="15" hidden="1" x14ac:dyDescent="0.25">
      <c r="A1452" s="517" t="s">
        <v>1415</v>
      </c>
      <c r="B1452" s="517" t="s">
        <v>1416</v>
      </c>
    </row>
    <row r="1453" spans="1:2" ht="15" hidden="1" x14ac:dyDescent="0.25">
      <c r="A1453" s="517" t="s">
        <v>1417</v>
      </c>
      <c r="B1453" s="517" t="s">
        <v>1418</v>
      </c>
    </row>
    <row r="1454" spans="1:2" ht="15" hidden="1" x14ac:dyDescent="0.25">
      <c r="A1454" s="517" t="s">
        <v>1419</v>
      </c>
      <c r="B1454" s="517" t="s">
        <v>1420</v>
      </c>
    </row>
    <row r="1455" spans="1:2" ht="15" hidden="1" x14ac:dyDescent="0.25">
      <c r="A1455" s="517" t="s">
        <v>1421</v>
      </c>
      <c r="B1455" s="517" t="s">
        <v>1422</v>
      </c>
    </row>
    <row r="1456" spans="1:2" ht="15" hidden="1" x14ac:dyDescent="0.25">
      <c r="A1456" s="517" t="s">
        <v>1423</v>
      </c>
      <c r="B1456" s="517" t="s">
        <v>1424</v>
      </c>
    </row>
    <row r="1457" spans="1:2" ht="15" hidden="1" x14ac:dyDescent="0.25">
      <c r="A1457" s="517" t="s">
        <v>1423</v>
      </c>
      <c r="B1457" s="517" t="s">
        <v>1424</v>
      </c>
    </row>
    <row r="1458" spans="1:2" ht="15" hidden="1" x14ac:dyDescent="0.25">
      <c r="A1458" s="517" t="s">
        <v>1425</v>
      </c>
      <c r="B1458" s="517" t="s">
        <v>1426</v>
      </c>
    </row>
    <row r="1459" spans="1:2" ht="15" hidden="1" x14ac:dyDescent="0.25">
      <c r="A1459" s="517" t="s">
        <v>1427</v>
      </c>
      <c r="B1459" s="517" t="s">
        <v>1428</v>
      </c>
    </row>
    <row r="1460" spans="1:2" ht="15" hidden="1" x14ac:dyDescent="0.25">
      <c r="A1460" s="519" t="s">
        <v>1429</v>
      </c>
      <c r="B1460" s="517" t="s">
        <v>1430</v>
      </c>
    </row>
    <row r="1461" spans="1:2" ht="15" hidden="1" x14ac:dyDescent="0.25">
      <c r="A1461" s="517" t="s">
        <v>1431</v>
      </c>
      <c r="B1461" s="517" t="s">
        <v>1432</v>
      </c>
    </row>
    <row r="1462" spans="1:2" ht="15" hidden="1" x14ac:dyDescent="0.25">
      <c r="A1462" s="517" t="s">
        <v>1433</v>
      </c>
      <c r="B1462" s="517" t="s">
        <v>1335</v>
      </c>
    </row>
    <row r="1463" spans="1:2" ht="15" hidden="1" x14ac:dyDescent="0.25">
      <c r="A1463" s="517" t="s">
        <v>394</v>
      </c>
      <c r="B1463" s="517" t="s">
        <v>395</v>
      </c>
    </row>
    <row r="1464" spans="1:2" ht="15" hidden="1" x14ac:dyDescent="0.25">
      <c r="A1464" s="517" t="s">
        <v>394</v>
      </c>
      <c r="B1464" s="517" t="s">
        <v>395</v>
      </c>
    </row>
    <row r="1465" spans="1:2" ht="15" hidden="1" x14ac:dyDescent="0.25">
      <c r="A1465" s="517" t="s">
        <v>1434</v>
      </c>
      <c r="B1465" s="517" t="s">
        <v>1435</v>
      </c>
    </row>
    <row r="1466" spans="1:2" ht="15" hidden="1" x14ac:dyDescent="0.25">
      <c r="A1466" s="517" t="s">
        <v>1436</v>
      </c>
      <c r="B1466" s="517" t="s">
        <v>1437</v>
      </c>
    </row>
    <row r="1467" spans="1:2" ht="15" hidden="1" x14ac:dyDescent="0.25">
      <c r="A1467" s="517" t="s">
        <v>1438</v>
      </c>
      <c r="B1467" s="517" t="s">
        <v>1439</v>
      </c>
    </row>
    <row r="1468" spans="1:2" ht="15" hidden="1" x14ac:dyDescent="0.25">
      <c r="A1468" s="517" t="s">
        <v>1438</v>
      </c>
      <c r="B1468" s="517" t="s">
        <v>1439</v>
      </c>
    </row>
    <row r="1469" spans="1:2" ht="15" hidden="1" x14ac:dyDescent="0.25">
      <c r="A1469" s="517" t="s">
        <v>1440</v>
      </c>
      <c r="B1469" s="517" t="s">
        <v>1441</v>
      </c>
    </row>
    <row r="1470" spans="1:2" ht="15" hidden="1" x14ac:dyDescent="0.25">
      <c r="A1470" s="517" t="s">
        <v>1442</v>
      </c>
      <c r="B1470" s="517" t="s">
        <v>800</v>
      </c>
    </row>
    <row r="1471" spans="1:2" ht="15" hidden="1" x14ac:dyDescent="0.25">
      <c r="A1471" s="517" t="s">
        <v>1443</v>
      </c>
      <c r="B1471" s="517" t="s">
        <v>1444</v>
      </c>
    </row>
    <row r="1472" spans="1:2" ht="15" hidden="1" x14ac:dyDescent="0.25">
      <c r="A1472" s="517" t="s">
        <v>1445</v>
      </c>
      <c r="B1472" s="517" t="s">
        <v>1446</v>
      </c>
    </row>
    <row r="1473" spans="1:2" ht="15" hidden="1" x14ac:dyDescent="0.25">
      <c r="A1473" s="517" t="s">
        <v>1447</v>
      </c>
      <c r="B1473" s="517" t="s">
        <v>1448</v>
      </c>
    </row>
    <row r="1474" spans="1:2" ht="15" hidden="1" x14ac:dyDescent="0.25">
      <c r="A1474" s="517" t="s">
        <v>1449</v>
      </c>
      <c r="B1474" s="517" t="s">
        <v>1450</v>
      </c>
    </row>
    <row r="1475" spans="1:2" ht="15" hidden="1" x14ac:dyDescent="0.25">
      <c r="A1475" s="517" t="s">
        <v>1451</v>
      </c>
      <c r="B1475" s="517" t="s">
        <v>1452</v>
      </c>
    </row>
    <row r="1476" spans="1:2" ht="15" hidden="1" x14ac:dyDescent="0.25">
      <c r="A1476" s="517" t="s">
        <v>1453</v>
      </c>
      <c r="B1476" s="517" t="s">
        <v>1454</v>
      </c>
    </row>
    <row r="1477" spans="1:2" ht="15" hidden="1" x14ac:dyDescent="0.25">
      <c r="A1477" s="517" t="s">
        <v>1453</v>
      </c>
      <c r="B1477" s="517" t="s">
        <v>1454</v>
      </c>
    </row>
    <row r="1478" spans="1:2" ht="15" hidden="1" x14ac:dyDescent="0.25">
      <c r="A1478" s="517" t="s">
        <v>1455</v>
      </c>
      <c r="B1478" s="517" t="s">
        <v>1456</v>
      </c>
    </row>
    <row r="1479" spans="1:2" ht="15" hidden="1" x14ac:dyDescent="0.25">
      <c r="A1479" s="517" t="s">
        <v>1457</v>
      </c>
      <c r="B1479" s="517" t="s">
        <v>1458</v>
      </c>
    </row>
    <row r="1480" spans="1:2" ht="15" hidden="1" x14ac:dyDescent="0.25">
      <c r="A1480" s="517" t="s">
        <v>1459</v>
      </c>
      <c r="B1480" s="517" t="s">
        <v>1460</v>
      </c>
    </row>
    <row r="1481" spans="1:2" ht="15" hidden="1" x14ac:dyDescent="0.25">
      <c r="A1481" s="517" t="s">
        <v>1461</v>
      </c>
      <c r="B1481" s="517" t="s">
        <v>1462</v>
      </c>
    </row>
    <row r="1482" spans="1:2" ht="15" hidden="1" x14ac:dyDescent="0.25">
      <c r="A1482" s="517" t="s">
        <v>1461</v>
      </c>
      <c r="B1482" s="517" t="s">
        <v>1462</v>
      </c>
    </row>
    <row r="1483" spans="1:2" ht="15" hidden="1" x14ac:dyDescent="0.25">
      <c r="A1483" s="517" t="s">
        <v>1461</v>
      </c>
      <c r="B1483" s="517" t="s">
        <v>1462</v>
      </c>
    </row>
    <row r="1484" spans="1:2" ht="15" hidden="1" x14ac:dyDescent="0.25">
      <c r="A1484" s="517" t="s">
        <v>1463</v>
      </c>
      <c r="B1484" s="517" t="s">
        <v>1464</v>
      </c>
    </row>
    <row r="1485" spans="1:2" ht="15" hidden="1" x14ac:dyDescent="0.25">
      <c r="A1485" s="517" t="s">
        <v>1463</v>
      </c>
      <c r="B1485" s="517" t="s">
        <v>1464</v>
      </c>
    </row>
    <row r="1486" spans="1:2" ht="15" hidden="1" x14ac:dyDescent="0.25">
      <c r="A1486" s="517" t="s">
        <v>1463</v>
      </c>
      <c r="B1486" s="517" t="s">
        <v>1464</v>
      </c>
    </row>
    <row r="1487" spans="1:2" ht="15" hidden="1" x14ac:dyDescent="0.25">
      <c r="A1487" s="517" t="s">
        <v>1465</v>
      </c>
      <c r="B1487" s="517" t="s">
        <v>1466</v>
      </c>
    </row>
    <row r="1488" spans="1:2" ht="15" hidden="1" x14ac:dyDescent="0.25">
      <c r="A1488" s="517" t="s">
        <v>220</v>
      </c>
      <c r="B1488" s="517" t="s">
        <v>321</v>
      </c>
    </row>
    <row r="1489" spans="1:2" ht="15" hidden="1" x14ac:dyDescent="0.25">
      <c r="A1489" s="517" t="s">
        <v>220</v>
      </c>
      <c r="B1489" s="517" t="s">
        <v>321</v>
      </c>
    </row>
    <row r="1490" spans="1:2" ht="15" hidden="1" x14ac:dyDescent="0.25">
      <c r="A1490" s="517" t="s">
        <v>220</v>
      </c>
      <c r="B1490" s="517" t="s">
        <v>321</v>
      </c>
    </row>
    <row r="1491" spans="1:2" ht="15" hidden="1" x14ac:dyDescent="0.25">
      <c r="A1491" s="517" t="s">
        <v>220</v>
      </c>
      <c r="B1491" s="517" t="s">
        <v>321</v>
      </c>
    </row>
    <row r="1492" spans="1:2" ht="15" hidden="1" x14ac:dyDescent="0.25">
      <c r="A1492" s="517" t="s">
        <v>220</v>
      </c>
      <c r="B1492" s="517" t="s">
        <v>321</v>
      </c>
    </row>
    <row r="1493" spans="1:2" ht="15" hidden="1" x14ac:dyDescent="0.25">
      <c r="A1493" s="517" t="s">
        <v>220</v>
      </c>
      <c r="B1493" s="517" t="s">
        <v>321</v>
      </c>
    </row>
    <row r="1494" spans="1:2" ht="15" hidden="1" x14ac:dyDescent="0.25">
      <c r="A1494" s="517" t="s">
        <v>407</v>
      </c>
      <c r="B1494" s="517" t="s">
        <v>408</v>
      </c>
    </row>
    <row r="1495" spans="1:2" ht="15" hidden="1" x14ac:dyDescent="0.25">
      <c r="A1495" s="517" t="s">
        <v>407</v>
      </c>
      <c r="B1495" s="517" t="s">
        <v>408</v>
      </c>
    </row>
    <row r="1496" spans="1:2" ht="15" hidden="1" x14ac:dyDescent="0.25">
      <c r="A1496" s="517" t="s">
        <v>407</v>
      </c>
      <c r="B1496" s="517" t="s">
        <v>408</v>
      </c>
    </row>
    <row r="1497" spans="1:2" ht="15" hidden="1" x14ac:dyDescent="0.25">
      <c r="A1497" s="517" t="s">
        <v>407</v>
      </c>
      <c r="B1497" s="517" t="s">
        <v>408</v>
      </c>
    </row>
    <row r="1498" spans="1:2" ht="15" hidden="1" x14ac:dyDescent="0.25">
      <c r="A1498" s="517" t="s">
        <v>407</v>
      </c>
      <c r="B1498" s="517" t="s">
        <v>408</v>
      </c>
    </row>
    <row r="1499" spans="1:2" ht="15" hidden="1" x14ac:dyDescent="0.25">
      <c r="A1499" s="517" t="s">
        <v>1467</v>
      </c>
      <c r="B1499" s="517" t="s">
        <v>1468</v>
      </c>
    </row>
    <row r="1500" spans="1:2" ht="15" hidden="1" x14ac:dyDescent="0.25">
      <c r="A1500" s="517" t="s">
        <v>1467</v>
      </c>
      <c r="B1500" s="517" t="s">
        <v>1468</v>
      </c>
    </row>
    <row r="1501" spans="1:2" ht="15" hidden="1" x14ac:dyDescent="0.25">
      <c r="A1501" s="517" t="s">
        <v>194</v>
      </c>
      <c r="B1501" s="517" t="s">
        <v>327</v>
      </c>
    </row>
    <row r="1502" spans="1:2" ht="15" hidden="1" x14ac:dyDescent="0.25">
      <c r="A1502" s="517" t="s">
        <v>194</v>
      </c>
      <c r="B1502" s="517" t="s">
        <v>327</v>
      </c>
    </row>
    <row r="1503" spans="1:2" ht="15" hidden="1" x14ac:dyDescent="0.25">
      <c r="A1503" s="517" t="s">
        <v>194</v>
      </c>
      <c r="B1503" s="517" t="s">
        <v>327</v>
      </c>
    </row>
    <row r="1504" spans="1:2" ht="15" hidden="1" x14ac:dyDescent="0.25">
      <c r="A1504" s="517" t="s">
        <v>194</v>
      </c>
      <c r="B1504" s="517" t="s">
        <v>327</v>
      </c>
    </row>
    <row r="1505" spans="1:2" ht="15" hidden="1" x14ac:dyDescent="0.25">
      <c r="A1505" s="517" t="s">
        <v>194</v>
      </c>
      <c r="B1505" s="517" t="s">
        <v>327</v>
      </c>
    </row>
    <row r="1506" spans="1:2" ht="15" hidden="1" x14ac:dyDescent="0.25">
      <c r="A1506" s="517" t="s">
        <v>194</v>
      </c>
      <c r="B1506" s="517" t="s">
        <v>327</v>
      </c>
    </row>
    <row r="1507" spans="1:2" ht="15" hidden="1" x14ac:dyDescent="0.25">
      <c r="A1507" s="517" t="s">
        <v>222</v>
      </c>
      <c r="B1507" s="517" t="s">
        <v>328</v>
      </c>
    </row>
    <row r="1508" spans="1:2" ht="15" hidden="1" x14ac:dyDescent="0.25">
      <c r="A1508" s="517" t="s">
        <v>222</v>
      </c>
      <c r="B1508" s="517" t="s">
        <v>328</v>
      </c>
    </row>
    <row r="1509" spans="1:2" ht="15" hidden="1" x14ac:dyDescent="0.25">
      <c r="A1509" s="517" t="s">
        <v>222</v>
      </c>
      <c r="B1509" s="517" t="s">
        <v>328</v>
      </c>
    </row>
    <row r="1510" spans="1:2" ht="15" hidden="1" x14ac:dyDescent="0.25">
      <c r="A1510" s="517" t="s">
        <v>222</v>
      </c>
      <c r="B1510" s="517" t="s">
        <v>328</v>
      </c>
    </row>
    <row r="1511" spans="1:2" ht="15" hidden="1" x14ac:dyDescent="0.25">
      <c r="A1511" s="517" t="s">
        <v>222</v>
      </c>
      <c r="B1511" s="517" t="s">
        <v>328</v>
      </c>
    </row>
    <row r="1512" spans="1:2" ht="15" hidden="1" x14ac:dyDescent="0.25">
      <c r="A1512" s="517" t="s">
        <v>222</v>
      </c>
      <c r="B1512" s="517" t="s">
        <v>328</v>
      </c>
    </row>
    <row r="1513" spans="1:2" ht="15" hidden="1" x14ac:dyDescent="0.25">
      <c r="A1513" s="517" t="s">
        <v>222</v>
      </c>
      <c r="B1513" s="517" t="s">
        <v>328</v>
      </c>
    </row>
    <row r="1514" spans="1:2" ht="15" hidden="1" x14ac:dyDescent="0.25">
      <c r="A1514" s="517" t="s">
        <v>222</v>
      </c>
      <c r="B1514" s="517" t="s">
        <v>328</v>
      </c>
    </row>
    <row r="1515" spans="1:2" ht="15" hidden="1" x14ac:dyDescent="0.25">
      <c r="A1515" s="517" t="s">
        <v>222</v>
      </c>
      <c r="B1515" s="517" t="s">
        <v>328</v>
      </c>
    </row>
    <row r="1516" spans="1:2" ht="15" hidden="1" x14ac:dyDescent="0.25">
      <c r="A1516" s="517" t="s">
        <v>222</v>
      </c>
      <c r="B1516" s="517" t="s">
        <v>328</v>
      </c>
    </row>
    <row r="1517" spans="1:2" ht="15" hidden="1" x14ac:dyDescent="0.25">
      <c r="A1517" s="517" t="s">
        <v>222</v>
      </c>
      <c r="B1517" s="517" t="s">
        <v>328</v>
      </c>
    </row>
    <row r="1518" spans="1:2" ht="15" hidden="1" x14ac:dyDescent="0.25">
      <c r="A1518" s="517" t="s">
        <v>222</v>
      </c>
      <c r="B1518" s="517" t="s">
        <v>328</v>
      </c>
    </row>
    <row r="1519" spans="1:2" ht="15" hidden="1" x14ac:dyDescent="0.25">
      <c r="A1519" s="517" t="s">
        <v>197</v>
      </c>
      <c r="B1519" s="517" t="s">
        <v>331</v>
      </c>
    </row>
    <row r="1520" spans="1:2" ht="15" hidden="1" x14ac:dyDescent="0.25">
      <c r="A1520" s="517" t="s">
        <v>197</v>
      </c>
      <c r="B1520" s="517" t="s">
        <v>331</v>
      </c>
    </row>
    <row r="1521" spans="1:2" ht="15" hidden="1" x14ac:dyDescent="0.25">
      <c r="A1521" s="517" t="s">
        <v>199</v>
      </c>
      <c r="B1521" s="517" t="s">
        <v>334</v>
      </c>
    </row>
    <row r="1522" spans="1:2" ht="15" hidden="1" x14ac:dyDescent="0.25">
      <c r="A1522" s="517" t="s">
        <v>199</v>
      </c>
      <c r="B1522" s="517" t="s">
        <v>334</v>
      </c>
    </row>
    <row r="1523" spans="1:2" ht="15" hidden="1" x14ac:dyDescent="0.25">
      <c r="A1523" s="517" t="s">
        <v>199</v>
      </c>
      <c r="B1523" s="517" t="s">
        <v>334</v>
      </c>
    </row>
    <row r="1524" spans="1:2" ht="15" hidden="1" x14ac:dyDescent="0.25">
      <c r="A1524" s="517" t="s">
        <v>199</v>
      </c>
      <c r="B1524" s="517" t="s">
        <v>334</v>
      </c>
    </row>
    <row r="1525" spans="1:2" ht="15" hidden="1" x14ac:dyDescent="0.25">
      <c r="A1525" s="517" t="s">
        <v>199</v>
      </c>
      <c r="B1525" s="517" t="s">
        <v>334</v>
      </c>
    </row>
    <row r="1526" spans="1:2" ht="15" hidden="1" x14ac:dyDescent="0.25">
      <c r="A1526" s="517" t="s">
        <v>199</v>
      </c>
      <c r="B1526" s="517" t="s">
        <v>334</v>
      </c>
    </row>
    <row r="1527" spans="1:2" ht="15" hidden="1" x14ac:dyDescent="0.25">
      <c r="A1527" s="517" t="s">
        <v>199</v>
      </c>
      <c r="B1527" s="517" t="s">
        <v>334</v>
      </c>
    </row>
    <row r="1528" spans="1:2" ht="15" hidden="1" x14ac:dyDescent="0.25">
      <c r="A1528" s="517" t="s">
        <v>199</v>
      </c>
      <c r="B1528" s="517" t="s">
        <v>334</v>
      </c>
    </row>
    <row r="1529" spans="1:2" ht="15" hidden="1" x14ac:dyDescent="0.25">
      <c r="A1529" s="517" t="s">
        <v>1469</v>
      </c>
      <c r="B1529" s="517" t="s">
        <v>1470</v>
      </c>
    </row>
    <row r="1530" spans="1:2" ht="15" hidden="1" x14ac:dyDescent="0.25">
      <c r="A1530" s="517" t="s">
        <v>1471</v>
      </c>
      <c r="B1530" s="517" t="s">
        <v>1472</v>
      </c>
    </row>
    <row r="1531" spans="1:2" ht="15" hidden="1" x14ac:dyDescent="0.25">
      <c r="A1531" s="517" t="s">
        <v>1471</v>
      </c>
      <c r="B1531" s="517" t="s">
        <v>1472</v>
      </c>
    </row>
    <row r="1532" spans="1:2" ht="15" hidden="1" x14ac:dyDescent="0.25">
      <c r="A1532" s="517" t="s">
        <v>1471</v>
      </c>
      <c r="B1532" s="517" t="s">
        <v>1472</v>
      </c>
    </row>
    <row r="1533" spans="1:2" ht="15" hidden="1" x14ac:dyDescent="0.25">
      <c r="A1533" s="517" t="s">
        <v>1281</v>
      </c>
      <c r="B1533" s="517" t="s">
        <v>1282</v>
      </c>
    </row>
    <row r="1534" spans="1:2" ht="15" hidden="1" x14ac:dyDescent="0.25">
      <c r="A1534" s="517" t="s">
        <v>1281</v>
      </c>
      <c r="B1534" s="517" t="s">
        <v>1282</v>
      </c>
    </row>
    <row r="1535" spans="1:2" ht="15" hidden="1" x14ac:dyDescent="0.25">
      <c r="A1535" s="517" t="s">
        <v>1281</v>
      </c>
      <c r="B1535" s="517" t="s">
        <v>1282</v>
      </c>
    </row>
    <row r="1536" spans="1:2" ht="15" hidden="1" x14ac:dyDescent="0.25">
      <c r="A1536" s="517" t="s">
        <v>1281</v>
      </c>
      <c r="B1536" s="517" t="s">
        <v>1282</v>
      </c>
    </row>
    <row r="1537" spans="1:2" ht="15" hidden="1" x14ac:dyDescent="0.25">
      <c r="A1537" s="517" t="s">
        <v>1281</v>
      </c>
      <c r="B1537" s="517" t="s">
        <v>1282</v>
      </c>
    </row>
    <row r="1538" spans="1:2" ht="15" hidden="1" x14ac:dyDescent="0.25">
      <c r="A1538" s="517" t="s">
        <v>1281</v>
      </c>
      <c r="B1538" s="517" t="s">
        <v>1282</v>
      </c>
    </row>
    <row r="1539" spans="1:2" ht="15" hidden="1" x14ac:dyDescent="0.25">
      <c r="A1539" s="517" t="s">
        <v>1281</v>
      </c>
      <c r="B1539" s="517" t="s">
        <v>1282</v>
      </c>
    </row>
    <row r="1540" spans="1:2" ht="15" hidden="1" x14ac:dyDescent="0.25">
      <c r="A1540" s="517" t="s">
        <v>1281</v>
      </c>
      <c r="B1540" s="517" t="s">
        <v>1282</v>
      </c>
    </row>
    <row r="1541" spans="1:2" ht="15" hidden="1" x14ac:dyDescent="0.25">
      <c r="A1541" s="517" t="s">
        <v>1281</v>
      </c>
      <c r="B1541" s="517" t="s">
        <v>1282</v>
      </c>
    </row>
    <row r="1542" spans="1:2" ht="15" hidden="1" x14ac:dyDescent="0.25">
      <c r="A1542" s="517" t="s">
        <v>1473</v>
      </c>
      <c r="B1542" s="517" t="s">
        <v>1473</v>
      </c>
    </row>
    <row r="1543" spans="1:2" ht="15" hidden="1" x14ac:dyDescent="0.25">
      <c r="A1543" s="517" t="s">
        <v>1473</v>
      </c>
      <c r="B1543" s="517" t="s">
        <v>1473</v>
      </c>
    </row>
    <row r="1544" spans="1:2" ht="15" hidden="1" x14ac:dyDescent="0.25">
      <c r="A1544" s="517" t="s">
        <v>1474</v>
      </c>
      <c r="B1544" s="517" t="s">
        <v>1474</v>
      </c>
    </row>
    <row r="1545" spans="1:2" ht="15" hidden="1" x14ac:dyDescent="0.25">
      <c r="A1545" s="517" t="s">
        <v>1475</v>
      </c>
      <c r="B1545" s="517" t="s">
        <v>1475</v>
      </c>
    </row>
    <row r="1546" spans="1:2" ht="15" hidden="1" x14ac:dyDescent="0.25">
      <c r="A1546" s="517" t="s">
        <v>1476</v>
      </c>
      <c r="B1546" s="517" t="s">
        <v>1476</v>
      </c>
    </row>
    <row r="1547" spans="1:2" ht="15" hidden="1" x14ac:dyDescent="0.25">
      <c r="A1547" s="517" t="s">
        <v>1477</v>
      </c>
      <c r="B1547" s="517" t="s">
        <v>1477</v>
      </c>
    </row>
    <row r="1548" spans="1:2" ht="15" hidden="1" x14ac:dyDescent="0.25">
      <c r="A1548" s="517" t="s">
        <v>1478</v>
      </c>
      <c r="B1548" s="517" t="s">
        <v>1478</v>
      </c>
    </row>
    <row r="1549" spans="1:2" ht="15" hidden="1" x14ac:dyDescent="0.25">
      <c r="A1549" s="517" t="s">
        <v>1479</v>
      </c>
      <c r="B1549" s="517" t="s">
        <v>1479</v>
      </c>
    </row>
    <row r="1550" spans="1:2" ht="15" hidden="1" x14ac:dyDescent="0.25">
      <c r="A1550" s="517" t="s">
        <v>1480</v>
      </c>
      <c r="B1550" s="517" t="s">
        <v>1480</v>
      </c>
    </row>
    <row r="1551" spans="1:2" ht="15" hidden="1" x14ac:dyDescent="0.25">
      <c r="A1551" s="517" t="s">
        <v>1480</v>
      </c>
      <c r="B1551" s="517" t="s">
        <v>1480</v>
      </c>
    </row>
    <row r="1552" spans="1:2" ht="15" hidden="1" x14ac:dyDescent="0.25">
      <c r="A1552" s="517" t="s">
        <v>1481</v>
      </c>
      <c r="B1552" s="517" t="s">
        <v>1481</v>
      </c>
    </row>
    <row r="1553" spans="1:2" ht="15" hidden="1" x14ac:dyDescent="0.25">
      <c r="A1553" s="517" t="s">
        <v>1481</v>
      </c>
      <c r="B1553" s="517" t="s">
        <v>1481</v>
      </c>
    </row>
    <row r="1554" spans="1:2" ht="15" hidden="1" x14ac:dyDescent="0.25">
      <c r="A1554" s="517" t="s">
        <v>1482</v>
      </c>
      <c r="B1554" s="517" t="s">
        <v>1482</v>
      </c>
    </row>
    <row r="1555" spans="1:2" ht="15" hidden="1" x14ac:dyDescent="0.25">
      <c r="A1555" s="517" t="s">
        <v>1482</v>
      </c>
      <c r="B1555" s="517" t="s">
        <v>1482</v>
      </c>
    </row>
    <row r="1556" spans="1:2" ht="15" hidden="1" x14ac:dyDescent="0.25">
      <c r="A1556" s="517" t="s">
        <v>1483</v>
      </c>
      <c r="B1556" s="517" t="s">
        <v>1483</v>
      </c>
    </row>
    <row r="1557" spans="1:2" ht="15" hidden="1" x14ac:dyDescent="0.25">
      <c r="A1557" s="517" t="s">
        <v>1484</v>
      </c>
      <c r="B1557" s="517" t="s">
        <v>1484</v>
      </c>
    </row>
    <row r="1558" spans="1:2" ht="15" hidden="1" x14ac:dyDescent="0.25">
      <c r="A1558" s="517" t="s">
        <v>1485</v>
      </c>
      <c r="B1558" s="517" t="s">
        <v>1485</v>
      </c>
    </row>
    <row r="1559" spans="1:2" ht="15" hidden="1" x14ac:dyDescent="0.25">
      <c r="A1559" s="517" t="s">
        <v>1486</v>
      </c>
      <c r="B1559" s="517" t="s">
        <v>1486</v>
      </c>
    </row>
    <row r="1560" spans="1:2" ht="15" hidden="1" x14ac:dyDescent="0.25">
      <c r="A1560" s="517" t="s">
        <v>1486</v>
      </c>
      <c r="B1560" s="517" t="s">
        <v>1486</v>
      </c>
    </row>
    <row r="1561" spans="1:2" ht="15" hidden="1" x14ac:dyDescent="0.25">
      <c r="A1561" s="517" t="s">
        <v>1487</v>
      </c>
      <c r="B1561" s="517" t="s">
        <v>1487</v>
      </c>
    </row>
    <row r="1562" spans="1:2" ht="15" hidden="1" x14ac:dyDescent="0.25">
      <c r="A1562" s="517" t="s">
        <v>1488</v>
      </c>
      <c r="B1562" s="517" t="s">
        <v>1488</v>
      </c>
    </row>
    <row r="1563" spans="1:2" ht="15" hidden="1" x14ac:dyDescent="0.25">
      <c r="A1563" s="517" t="s">
        <v>1489</v>
      </c>
      <c r="B1563" s="517" t="s">
        <v>1489</v>
      </c>
    </row>
    <row r="1564" spans="1:2" ht="15" hidden="1" x14ac:dyDescent="0.25">
      <c r="A1564" s="517" t="s">
        <v>1489</v>
      </c>
      <c r="B1564" s="517" t="s">
        <v>1489</v>
      </c>
    </row>
    <row r="1565" spans="1:2" ht="15" hidden="1" x14ac:dyDescent="0.25">
      <c r="A1565" s="517" t="s">
        <v>1490</v>
      </c>
      <c r="B1565" s="517" t="s">
        <v>1490</v>
      </c>
    </row>
    <row r="1566" spans="1:2" ht="15" hidden="1" x14ac:dyDescent="0.25">
      <c r="A1566" s="517" t="s">
        <v>1491</v>
      </c>
      <c r="B1566" s="517" t="s">
        <v>1491</v>
      </c>
    </row>
    <row r="1567" spans="1:2" ht="15" hidden="1" x14ac:dyDescent="0.25">
      <c r="A1567" s="517" t="s">
        <v>1492</v>
      </c>
      <c r="B1567" s="517" t="s">
        <v>1492</v>
      </c>
    </row>
    <row r="1568" spans="1:2" ht="15" hidden="1" x14ac:dyDescent="0.25">
      <c r="A1568" s="517" t="s">
        <v>1492</v>
      </c>
      <c r="B1568" s="517" t="s">
        <v>1492</v>
      </c>
    </row>
    <row r="1569" spans="1:2" ht="15" hidden="1" x14ac:dyDescent="0.25">
      <c r="A1569" s="517" t="s">
        <v>1493</v>
      </c>
      <c r="B1569" s="517" t="s">
        <v>1493</v>
      </c>
    </row>
    <row r="1570" spans="1:2" ht="15" hidden="1" x14ac:dyDescent="0.25">
      <c r="A1570" s="517" t="s">
        <v>1493</v>
      </c>
      <c r="B1570" s="517" t="s">
        <v>1493</v>
      </c>
    </row>
    <row r="1571" spans="1:2" ht="15" hidden="1" x14ac:dyDescent="0.25">
      <c r="A1571" s="517" t="s">
        <v>1494</v>
      </c>
      <c r="B1571" s="517" t="s">
        <v>1494</v>
      </c>
    </row>
    <row r="1572" spans="1:2" ht="15" hidden="1" x14ac:dyDescent="0.25">
      <c r="A1572" s="517" t="s">
        <v>1495</v>
      </c>
      <c r="B1572" s="517" t="s">
        <v>1495</v>
      </c>
    </row>
    <row r="1573" spans="1:2" ht="15" hidden="1" x14ac:dyDescent="0.25">
      <c r="A1573" s="517" t="s">
        <v>1496</v>
      </c>
      <c r="B1573" s="517" t="s">
        <v>1496</v>
      </c>
    </row>
    <row r="1574" spans="1:2" ht="15" hidden="1" x14ac:dyDescent="0.25">
      <c r="A1574" s="517" t="s">
        <v>1497</v>
      </c>
      <c r="B1574" s="517" t="s">
        <v>1497</v>
      </c>
    </row>
    <row r="1575" spans="1:2" ht="15" hidden="1" x14ac:dyDescent="0.25">
      <c r="A1575" s="517" t="s">
        <v>1498</v>
      </c>
      <c r="B1575" s="517" t="s">
        <v>1498</v>
      </c>
    </row>
    <row r="1576" spans="1:2" ht="15" hidden="1" x14ac:dyDescent="0.25">
      <c r="A1576" s="517" t="s">
        <v>1499</v>
      </c>
      <c r="B1576" s="517" t="s">
        <v>1499</v>
      </c>
    </row>
    <row r="1577" spans="1:2" ht="15" hidden="1" x14ac:dyDescent="0.25">
      <c r="A1577" s="517" t="s">
        <v>1500</v>
      </c>
      <c r="B1577" s="517" t="s">
        <v>1500</v>
      </c>
    </row>
    <row r="1578" spans="1:2" ht="15" hidden="1" x14ac:dyDescent="0.25">
      <c r="A1578" s="517" t="s">
        <v>1500</v>
      </c>
      <c r="B1578" s="517" t="s">
        <v>1500</v>
      </c>
    </row>
    <row r="1579" spans="1:2" ht="15" hidden="1" x14ac:dyDescent="0.25">
      <c r="A1579" s="517" t="s">
        <v>1501</v>
      </c>
      <c r="B1579" s="517" t="s">
        <v>1501</v>
      </c>
    </row>
    <row r="1580" spans="1:2" ht="15" hidden="1" x14ac:dyDescent="0.25">
      <c r="A1580" s="517" t="s">
        <v>1502</v>
      </c>
      <c r="B1580" s="517" t="s">
        <v>1502</v>
      </c>
    </row>
    <row r="1581" spans="1:2" ht="15" hidden="1" x14ac:dyDescent="0.25">
      <c r="A1581" s="517" t="s">
        <v>1503</v>
      </c>
      <c r="B1581" s="517" t="s">
        <v>1503</v>
      </c>
    </row>
    <row r="1582" spans="1:2" ht="15" hidden="1" x14ac:dyDescent="0.25">
      <c r="A1582" s="517" t="s">
        <v>1503</v>
      </c>
      <c r="B1582" s="517" t="s">
        <v>1503</v>
      </c>
    </row>
    <row r="1583" spans="1:2" ht="15" hidden="1" x14ac:dyDescent="0.25">
      <c r="A1583" s="517" t="s">
        <v>1504</v>
      </c>
      <c r="B1583" s="517" t="s">
        <v>1504</v>
      </c>
    </row>
    <row r="1584" spans="1:2" ht="15" hidden="1" x14ac:dyDescent="0.25">
      <c r="A1584" s="517" t="s">
        <v>1505</v>
      </c>
      <c r="B1584" s="517" t="s">
        <v>1505</v>
      </c>
    </row>
    <row r="1585" spans="1:2" ht="15" hidden="1" x14ac:dyDescent="0.25">
      <c r="A1585" s="517" t="s">
        <v>1505</v>
      </c>
      <c r="B1585" s="517" t="s">
        <v>1505</v>
      </c>
    </row>
    <row r="1586" spans="1:2" ht="15" hidden="1" x14ac:dyDescent="0.25">
      <c r="A1586" s="517" t="s">
        <v>1506</v>
      </c>
      <c r="B1586" s="517" t="s">
        <v>1506</v>
      </c>
    </row>
    <row r="1587" spans="1:2" ht="15" hidden="1" x14ac:dyDescent="0.25">
      <c r="A1587" s="517" t="s">
        <v>1507</v>
      </c>
      <c r="B1587" s="517" t="s">
        <v>1507</v>
      </c>
    </row>
    <row r="1588" spans="1:2" ht="15" hidden="1" x14ac:dyDescent="0.25">
      <c r="A1588" s="517" t="s">
        <v>1507</v>
      </c>
      <c r="B1588" s="517" t="s">
        <v>1507</v>
      </c>
    </row>
    <row r="1589" spans="1:2" ht="15" hidden="1" x14ac:dyDescent="0.25">
      <c r="A1589" s="517" t="s">
        <v>1508</v>
      </c>
      <c r="B1589" s="517" t="s">
        <v>1508</v>
      </c>
    </row>
    <row r="1590" spans="1:2" ht="15" hidden="1" x14ac:dyDescent="0.25">
      <c r="A1590" s="517" t="s">
        <v>1509</v>
      </c>
      <c r="B1590" s="517" t="s">
        <v>1509</v>
      </c>
    </row>
    <row r="1591" spans="1:2" ht="15" hidden="1" x14ac:dyDescent="0.25">
      <c r="A1591" s="517" t="s">
        <v>1510</v>
      </c>
      <c r="B1591" s="517" t="s">
        <v>1510</v>
      </c>
    </row>
    <row r="1592" spans="1:2" ht="15" hidden="1" x14ac:dyDescent="0.25">
      <c r="A1592" s="517" t="s">
        <v>1511</v>
      </c>
      <c r="B1592" s="517" t="s">
        <v>1511</v>
      </c>
    </row>
    <row r="1593" spans="1:2" ht="15" hidden="1" x14ac:dyDescent="0.25">
      <c r="A1593" s="517" t="s">
        <v>1511</v>
      </c>
      <c r="B1593" s="517" t="s">
        <v>1511</v>
      </c>
    </row>
    <row r="1594" spans="1:2" ht="15" hidden="1" x14ac:dyDescent="0.25">
      <c r="A1594" s="517" t="s">
        <v>1512</v>
      </c>
      <c r="B1594" s="517" t="s">
        <v>1512</v>
      </c>
    </row>
    <row r="1595" spans="1:2" ht="15" hidden="1" x14ac:dyDescent="0.25">
      <c r="A1595" s="517" t="s">
        <v>1512</v>
      </c>
      <c r="B1595" s="517" t="s">
        <v>1512</v>
      </c>
    </row>
    <row r="1596" spans="1:2" ht="15" hidden="1" x14ac:dyDescent="0.25">
      <c r="A1596" s="517" t="s">
        <v>1513</v>
      </c>
      <c r="B1596" s="517" t="s">
        <v>1513</v>
      </c>
    </row>
    <row r="1597" spans="1:2" ht="15" hidden="1" x14ac:dyDescent="0.25">
      <c r="A1597" s="517" t="s">
        <v>1514</v>
      </c>
      <c r="B1597" s="517" t="s">
        <v>1514</v>
      </c>
    </row>
    <row r="1598" spans="1:2" ht="15" hidden="1" x14ac:dyDescent="0.25">
      <c r="A1598" s="517" t="s">
        <v>1515</v>
      </c>
      <c r="B1598" s="517" t="s">
        <v>1515</v>
      </c>
    </row>
    <row r="1599" spans="1:2" ht="15" hidden="1" x14ac:dyDescent="0.25">
      <c r="A1599" s="517" t="s">
        <v>1516</v>
      </c>
      <c r="B1599" s="517" t="s">
        <v>1516</v>
      </c>
    </row>
    <row r="1600" spans="1:2" ht="15" hidden="1" x14ac:dyDescent="0.25">
      <c r="A1600" s="517" t="s">
        <v>1517</v>
      </c>
      <c r="B1600" s="517" t="s">
        <v>1517</v>
      </c>
    </row>
    <row r="1601" spans="1:2" ht="15" hidden="1" x14ac:dyDescent="0.25">
      <c r="A1601" s="517" t="s">
        <v>1518</v>
      </c>
      <c r="B1601" s="517" t="s">
        <v>1518</v>
      </c>
    </row>
    <row r="1602" spans="1:2" ht="15" hidden="1" x14ac:dyDescent="0.25">
      <c r="A1602" s="517" t="s">
        <v>1518</v>
      </c>
      <c r="B1602" s="517" t="s">
        <v>1518</v>
      </c>
    </row>
    <row r="1603" spans="1:2" ht="15" hidden="1" x14ac:dyDescent="0.25">
      <c r="A1603" s="517" t="s">
        <v>1519</v>
      </c>
      <c r="B1603" s="517" t="s">
        <v>1519</v>
      </c>
    </row>
    <row r="1604" spans="1:2" ht="15" hidden="1" x14ac:dyDescent="0.25">
      <c r="A1604" s="517" t="s">
        <v>1519</v>
      </c>
      <c r="B1604" s="517" t="s">
        <v>1519</v>
      </c>
    </row>
    <row r="1605" spans="1:2" ht="15" hidden="1" x14ac:dyDescent="0.25">
      <c r="A1605" s="517" t="s">
        <v>1520</v>
      </c>
      <c r="B1605" s="517" t="s">
        <v>1520</v>
      </c>
    </row>
    <row r="1606" spans="1:2" ht="15" hidden="1" x14ac:dyDescent="0.25">
      <c r="A1606" s="517" t="s">
        <v>1520</v>
      </c>
      <c r="B1606" s="517" t="s">
        <v>1520</v>
      </c>
    </row>
    <row r="1607" spans="1:2" ht="15" hidden="1" x14ac:dyDescent="0.25">
      <c r="A1607" s="517" t="s">
        <v>1521</v>
      </c>
      <c r="B1607" s="517" t="s">
        <v>1521</v>
      </c>
    </row>
    <row r="1608" spans="1:2" ht="15" hidden="1" x14ac:dyDescent="0.25">
      <c r="A1608" s="517" t="s">
        <v>1522</v>
      </c>
      <c r="B1608" s="517" t="s">
        <v>1522</v>
      </c>
    </row>
    <row r="1609" spans="1:2" ht="15" hidden="1" x14ac:dyDescent="0.25">
      <c r="A1609" s="517" t="s">
        <v>1523</v>
      </c>
      <c r="B1609" s="517" t="s">
        <v>1523</v>
      </c>
    </row>
    <row r="1610" spans="1:2" ht="15" hidden="1" x14ac:dyDescent="0.25">
      <c r="A1610" s="517" t="s">
        <v>1524</v>
      </c>
      <c r="B1610" s="517" t="s">
        <v>1524</v>
      </c>
    </row>
    <row r="1611" spans="1:2" ht="15" hidden="1" x14ac:dyDescent="0.25">
      <c r="A1611" s="517" t="s">
        <v>1525</v>
      </c>
      <c r="B1611" s="517" t="s">
        <v>1525</v>
      </c>
    </row>
    <row r="1612" spans="1:2" ht="15" hidden="1" x14ac:dyDescent="0.25">
      <c r="A1612" s="517" t="s">
        <v>1526</v>
      </c>
      <c r="B1612" s="517" t="s">
        <v>1526</v>
      </c>
    </row>
    <row r="1613" spans="1:2" ht="15" hidden="1" x14ac:dyDescent="0.25">
      <c r="A1613" s="517" t="s">
        <v>1527</v>
      </c>
      <c r="B1613" s="517" t="s">
        <v>1527</v>
      </c>
    </row>
    <row r="1614" spans="1:2" ht="15" hidden="1" x14ac:dyDescent="0.25">
      <c r="A1614" s="517" t="s">
        <v>1528</v>
      </c>
      <c r="B1614" s="517" t="s">
        <v>1528</v>
      </c>
    </row>
    <row r="1615" spans="1:2" ht="15" hidden="1" x14ac:dyDescent="0.25">
      <c r="A1615" s="517" t="s">
        <v>1529</v>
      </c>
      <c r="B1615" s="517" t="s">
        <v>1529</v>
      </c>
    </row>
    <row r="1616" spans="1:2" ht="15" hidden="1" x14ac:dyDescent="0.25">
      <c r="A1616" s="517" t="s">
        <v>1530</v>
      </c>
      <c r="B1616" s="517" t="s">
        <v>1530</v>
      </c>
    </row>
    <row r="1617" spans="1:2" ht="15" hidden="1" x14ac:dyDescent="0.25">
      <c r="A1617" s="517" t="s">
        <v>1530</v>
      </c>
      <c r="B1617" s="517" t="s">
        <v>1530</v>
      </c>
    </row>
    <row r="1618" spans="1:2" ht="15" hidden="1" x14ac:dyDescent="0.25">
      <c r="A1618" s="517" t="s">
        <v>1531</v>
      </c>
      <c r="B1618" s="517" t="s">
        <v>1531</v>
      </c>
    </row>
    <row r="1619" spans="1:2" ht="15" hidden="1" x14ac:dyDescent="0.25">
      <c r="A1619" s="517" t="s">
        <v>1532</v>
      </c>
      <c r="B1619" s="517" t="s">
        <v>1532</v>
      </c>
    </row>
    <row r="1620" spans="1:2" ht="15" hidden="1" x14ac:dyDescent="0.25">
      <c r="A1620" s="517" t="s">
        <v>1533</v>
      </c>
      <c r="B1620" s="517" t="s">
        <v>1533</v>
      </c>
    </row>
    <row r="1621" spans="1:2" ht="15" hidden="1" x14ac:dyDescent="0.25">
      <c r="A1621" s="517" t="s">
        <v>1534</v>
      </c>
      <c r="B1621" s="517" t="s">
        <v>1534</v>
      </c>
    </row>
    <row r="1622" spans="1:2" ht="15" hidden="1" x14ac:dyDescent="0.25">
      <c r="A1622" s="517" t="s">
        <v>1535</v>
      </c>
      <c r="B1622" s="517" t="s">
        <v>1535</v>
      </c>
    </row>
    <row r="1623" spans="1:2" ht="15" hidden="1" x14ac:dyDescent="0.25">
      <c r="A1623" s="517" t="s">
        <v>1535</v>
      </c>
      <c r="B1623" s="517" t="s">
        <v>1535</v>
      </c>
    </row>
    <row r="1624" spans="1:2" ht="15" hidden="1" x14ac:dyDescent="0.25">
      <c r="A1624" s="517" t="s">
        <v>1536</v>
      </c>
      <c r="B1624" s="517" t="s">
        <v>1536</v>
      </c>
    </row>
    <row r="1625" spans="1:2" ht="15" hidden="1" x14ac:dyDescent="0.25">
      <c r="A1625" s="517" t="s">
        <v>1536</v>
      </c>
      <c r="B1625" s="517" t="s">
        <v>1536</v>
      </c>
    </row>
    <row r="1626" spans="1:2" ht="15" hidden="1" x14ac:dyDescent="0.25">
      <c r="A1626" s="517" t="s">
        <v>1537</v>
      </c>
      <c r="B1626" s="517" t="s">
        <v>1537</v>
      </c>
    </row>
    <row r="1627" spans="1:2" ht="15" hidden="1" x14ac:dyDescent="0.25">
      <c r="A1627" s="517" t="s">
        <v>1538</v>
      </c>
      <c r="B1627" s="517" t="s">
        <v>1538</v>
      </c>
    </row>
    <row r="1628" spans="1:2" ht="15" hidden="1" x14ac:dyDescent="0.25">
      <c r="A1628" s="517" t="s">
        <v>1539</v>
      </c>
      <c r="B1628" s="517" t="s">
        <v>1539</v>
      </c>
    </row>
    <row r="1629" spans="1:2" ht="15" hidden="1" x14ac:dyDescent="0.25">
      <c r="A1629" s="517" t="s">
        <v>1539</v>
      </c>
      <c r="B1629" s="517" t="s">
        <v>1539</v>
      </c>
    </row>
    <row r="1630" spans="1:2" ht="15" hidden="1" x14ac:dyDescent="0.25">
      <c r="A1630" s="517" t="s">
        <v>1540</v>
      </c>
      <c r="B1630" s="517" t="s">
        <v>1540</v>
      </c>
    </row>
    <row r="1631" spans="1:2" ht="15" hidden="1" x14ac:dyDescent="0.25">
      <c r="A1631" s="517" t="s">
        <v>1541</v>
      </c>
      <c r="B1631" s="517" t="s">
        <v>1542</v>
      </c>
    </row>
    <row r="1632" spans="1:2" ht="15" hidden="1" x14ac:dyDescent="0.25">
      <c r="A1632" s="517" t="s">
        <v>1543</v>
      </c>
      <c r="B1632" s="517" t="s">
        <v>1544</v>
      </c>
    </row>
    <row r="1633" spans="1:2" ht="15" hidden="1" x14ac:dyDescent="0.25">
      <c r="A1633" s="517" t="s">
        <v>1545</v>
      </c>
      <c r="B1633" s="517" t="s">
        <v>1546</v>
      </c>
    </row>
    <row r="1634" spans="1:2" ht="15" hidden="1" x14ac:dyDescent="0.25">
      <c r="A1634" s="517" t="s">
        <v>1545</v>
      </c>
      <c r="B1634" s="517" t="s">
        <v>1546</v>
      </c>
    </row>
    <row r="1635" spans="1:2" ht="15" hidden="1" x14ac:dyDescent="0.25">
      <c r="A1635" s="517" t="s">
        <v>1547</v>
      </c>
      <c r="B1635" s="517" t="s">
        <v>1548</v>
      </c>
    </row>
    <row r="1636" spans="1:2" ht="15" hidden="1" x14ac:dyDescent="0.25">
      <c r="A1636" s="517" t="s">
        <v>1549</v>
      </c>
      <c r="B1636" s="517" t="s">
        <v>1550</v>
      </c>
    </row>
    <row r="1637" spans="1:2" ht="15" hidden="1" x14ac:dyDescent="0.25">
      <c r="A1637" s="517" t="s">
        <v>1549</v>
      </c>
      <c r="B1637" s="517" t="s">
        <v>1550</v>
      </c>
    </row>
    <row r="1638" spans="1:2" ht="15" hidden="1" x14ac:dyDescent="0.25">
      <c r="A1638" s="517" t="s">
        <v>1549</v>
      </c>
      <c r="B1638" s="517" t="s">
        <v>1550</v>
      </c>
    </row>
    <row r="1639" spans="1:2" ht="15" hidden="1" x14ac:dyDescent="0.25">
      <c r="A1639" s="517" t="s">
        <v>1551</v>
      </c>
      <c r="B1639" s="517" t="s">
        <v>1491</v>
      </c>
    </row>
    <row r="1640" spans="1:2" ht="15" hidden="1" x14ac:dyDescent="0.25">
      <c r="A1640" s="517" t="s">
        <v>1552</v>
      </c>
      <c r="B1640" s="517" t="s">
        <v>1553</v>
      </c>
    </row>
    <row r="1641" spans="1:2" ht="15" hidden="1" x14ac:dyDescent="0.25">
      <c r="A1641" s="517" t="s">
        <v>1554</v>
      </c>
      <c r="B1641" s="517" t="s">
        <v>68</v>
      </c>
    </row>
    <row r="1642" spans="1:2" ht="15" hidden="1" x14ac:dyDescent="0.25">
      <c r="A1642" s="517" t="s">
        <v>1554</v>
      </c>
      <c r="B1642" s="517" t="s">
        <v>68</v>
      </c>
    </row>
    <row r="1643" spans="1:2" ht="15" hidden="1" x14ac:dyDescent="0.25">
      <c r="A1643" s="517" t="s">
        <v>1555</v>
      </c>
      <c r="B1643" s="517" t="s">
        <v>1556</v>
      </c>
    </row>
    <row r="1644" spans="1:2" ht="15" hidden="1" x14ac:dyDescent="0.25">
      <c r="A1644" s="517" t="s">
        <v>1557</v>
      </c>
      <c r="B1644" s="517" t="s">
        <v>1558</v>
      </c>
    </row>
    <row r="1645" spans="1:2" ht="15" hidden="1" x14ac:dyDescent="0.25">
      <c r="A1645" s="517" t="s">
        <v>1559</v>
      </c>
      <c r="B1645" s="517" t="s">
        <v>1560</v>
      </c>
    </row>
    <row r="1646" spans="1:2" ht="15" hidden="1" x14ac:dyDescent="0.25">
      <c r="A1646" s="517" t="s">
        <v>1561</v>
      </c>
      <c r="B1646" s="517" t="s">
        <v>1562</v>
      </c>
    </row>
    <row r="1647" spans="1:2" ht="15" hidden="1" x14ac:dyDescent="0.25">
      <c r="A1647" s="517" t="s">
        <v>1563</v>
      </c>
      <c r="B1647" s="517" t="s">
        <v>1564</v>
      </c>
    </row>
    <row r="1648" spans="1:2" ht="15" hidden="1" x14ac:dyDescent="0.25">
      <c r="A1648" s="517" t="s">
        <v>1565</v>
      </c>
      <c r="B1648" s="517" t="s">
        <v>1566</v>
      </c>
    </row>
    <row r="1649" spans="1:2" ht="15" hidden="1" x14ac:dyDescent="0.25">
      <c r="A1649" s="517" t="s">
        <v>1567</v>
      </c>
      <c r="B1649" s="517" t="s">
        <v>1568</v>
      </c>
    </row>
    <row r="1650" spans="1:2" ht="15" hidden="1" x14ac:dyDescent="0.25">
      <c r="A1650" s="517" t="s">
        <v>1567</v>
      </c>
      <c r="B1650" s="517" t="s">
        <v>1568</v>
      </c>
    </row>
    <row r="1651" spans="1:2" ht="15" hidden="1" x14ac:dyDescent="0.25">
      <c r="A1651" s="517" t="s">
        <v>1569</v>
      </c>
      <c r="B1651" s="517" t="s">
        <v>1570</v>
      </c>
    </row>
    <row r="1652" spans="1:2" ht="15" hidden="1" x14ac:dyDescent="0.25">
      <c r="A1652" s="517" t="s">
        <v>1571</v>
      </c>
      <c r="B1652" s="517" t="s">
        <v>1572</v>
      </c>
    </row>
    <row r="1653" spans="1:2" ht="15" hidden="1" x14ac:dyDescent="0.25">
      <c r="A1653" s="517" t="s">
        <v>1573</v>
      </c>
      <c r="B1653" s="517" t="s">
        <v>1574</v>
      </c>
    </row>
    <row r="1654" spans="1:2" ht="15" hidden="1" x14ac:dyDescent="0.25">
      <c r="A1654" s="517" t="s">
        <v>1573</v>
      </c>
      <c r="B1654" s="517" t="s">
        <v>1574</v>
      </c>
    </row>
    <row r="1655" spans="1:2" ht="15" hidden="1" x14ac:dyDescent="0.25">
      <c r="A1655" s="517" t="s">
        <v>1575</v>
      </c>
      <c r="B1655" s="517" t="s">
        <v>1576</v>
      </c>
    </row>
    <row r="1656" spans="1:2" ht="15" hidden="1" x14ac:dyDescent="0.25">
      <c r="A1656" s="517" t="s">
        <v>1577</v>
      </c>
      <c r="B1656" s="517" t="s">
        <v>1578</v>
      </c>
    </row>
    <row r="1657" spans="1:2" ht="15" hidden="1" x14ac:dyDescent="0.25">
      <c r="A1657" s="517" t="s">
        <v>1577</v>
      </c>
      <c r="B1657" s="517" t="s">
        <v>1578</v>
      </c>
    </row>
    <row r="1658" spans="1:2" ht="15" hidden="1" x14ac:dyDescent="0.25">
      <c r="A1658" s="517" t="s">
        <v>1579</v>
      </c>
      <c r="B1658" s="517" t="s">
        <v>1580</v>
      </c>
    </row>
    <row r="1659" spans="1:2" ht="15" hidden="1" x14ac:dyDescent="0.25">
      <c r="A1659" s="517" t="s">
        <v>1581</v>
      </c>
      <c r="B1659" s="517" t="s">
        <v>1582</v>
      </c>
    </row>
    <row r="1660" spans="1:2" ht="15" hidden="1" x14ac:dyDescent="0.25">
      <c r="A1660" s="517" t="s">
        <v>1583</v>
      </c>
      <c r="B1660" s="517" t="s">
        <v>1584</v>
      </c>
    </row>
    <row r="1661" spans="1:2" ht="15" hidden="1" x14ac:dyDescent="0.25">
      <c r="A1661" s="517" t="s">
        <v>1585</v>
      </c>
      <c r="B1661" s="517" t="s">
        <v>1586</v>
      </c>
    </row>
    <row r="1662" spans="1:2" ht="15" hidden="1" x14ac:dyDescent="0.25">
      <c r="A1662" s="517" t="s">
        <v>1587</v>
      </c>
      <c r="B1662" s="517" t="s">
        <v>1588</v>
      </c>
    </row>
    <row r="1663" spans="1:2" ht="15" hidden="1" x14ac:dyDescent="0.25">
      <c r="A1663" s="517" t="s">
        <v>1589</v>
      </c>
      <c r="B1663" s="517" t="s">
        <v>1590</v>
      </c>
    </row>
    <row r="1664" spans="1:2" ht="15" hidden="1" x14ac:dyDescent="0.25">
      <c r="A1664" s="517" t="s">
        <v>1591</v>
      </c>
      <c r="B1664" s="517" t="s">
        <v>1592</v>
      </c>
    </row>
    <row r="1665" spans="1:2" ht="15" hidden="1" x14ac:dyDescent="0.25">
      <c r="A1665" s="517" t="s">
        <v>1591</v>
      </c>
      <c r="B1665" s="517" t="s">
        <v>1592</v>
      </c>
    </row>
    <row r="1666" spans="1:2" ht="15" hidden="1" x14ac:dyDescent="0.25">
      <c r="A1666" s="517" t="s">
        <v>1593</v>
      </c>
      <c r="B1666" s="517" t="s">
        <v>1594</v>
      </c>
    </row>
    <row r="1667" spans="1:2" ht="15" hidden="1" x14ac:dyDescent="0.25">
      <c r="A1667" s="517" t="s">
        <v>1595</v>
      </c>
      <c r="B1667" s="517" t="s">
        <v>1596</v>
      </c>
    </row>
    <row r="1668" spans="1:2" ht="15" hidden="1" x14ac:dyDescent="0.25">
      <c r="A1668" s="517" t="s">
        <v>1597</v>
      </c>
      <c r="B1668" s="517" t="s">
        <v>1598</v>
      </c>
    </row>
    <row r="1669" spans="1:2" ht="15" hidden="1" x14ac:dyDescent="0.25">
      <c r="A1669" s="517" t="s">
        <v>1599</v>
      </c>
      <c r="B1669" s="517" t="s">
        <v>1600</v>
      </c>
    </row>
    <row r="1670" spans="1:2" ht="15" hidden="1" x14ac:dyDescent="0.25">
      <c r="A1670" s="517" t="s">
        <v>1599</v>
      </c>
      <c r="B1670" s="517" t="s">
        <v>1600</v>
      </c>
    </row>
    <row r="1671" spans="1:2" ht="15" hidden="1" x14ac:dyDescent="0.25">
      <c r="A1671" s="517" t="s">
        <v>1601</v>
      </c>
      <c r="B1671" s="517" t="s">
        <v>1602</v>
      </c>
    </row>
    <row r="1672" spans="1:2" ht="15" hidden="1" x14ac:dyDescent="0.25">
      <c r="A1672" s="517" t="s">
        <v>1603</v>
      </c>
      <c r="B1672" s="517" t="s">
        <v>1604</v>
      </c>
    </row>
    <row r="1673" spans="1:2" ht="15" hidden="1" x14ac:dyDescent="0.25">
      <c r="A1673" s="517" t="s">
        <v>1605</v>
      </c>
      <c r="B1673" s="517" t="s">
        <v>1606</v>
      </c>
    </row>
    <row r="1674" spans="1:2" ht="15" hidden="1" x14ac:dyDescent="0.25">
      <c r="A1674" s="517" t="s">
        <v>1605</v>
      </c>
      <c r="B1674" s="517" t="s">
        <v>1606</v>
      </c>
    </row>
    <row r="1675" spans="1:2" ht="15" hidden="1" x14ac:dyDescent="0.25">
      <c r="A1675" s="517" t="s">
        <v>1607</v>
      </c>
      <c r="B1675" s="517" t="s">
        <v>1608</v>
      </c>
    </row>
    <row r="1676" spans="1:2" ht="15" hidden="1" x14ac:dyDescent="0.25">
      <c r="A1676" s="517" t="s">
        <v>1607</v>
      </c>
      <c r="B1676" s="517" t="s">
        <v>1608</v>
      </c>
    </row>
    <row r="1677" spans="1:2" ht="15" hidden="1" x14ac:dyDescent="0.25">
      <c r="A1677" s="517" t="s">
        <v>1609</v>
      </c>
      <c r="B1677" s="517" t="s">
        <v>1610</v>
      </c>
    </row>
    <row r="1678" spans="1:2" ht="15" hidden="1" x14ac:dyDescent="0.25">
      <c r="A1678" s="517" t="s">
        <v>1611</v>
      </c>
      <c r="B1678" s="517" t="s">
        <v>1612</v>
      </c>
    </row>
    <row r="1679" spans="1:2" ht="15" hidden="1" x14ac:dyDescent="0.25">
      <c r="A1679" s="517" t="s">
        <v>1613</v>
      </c>
      <c r="B1679" s="517" t="s">
        <v>1614</v>
      </c>
    </row>
    <row r="1680" spans="1:2" ht="15" hidden="1" x14ac:dyDescent="0.25">
      <c r="A1680" s="517" t="s">
        <v>1613</v>
      </c>
      <c r="B1680" s="517" t="s">
        <v>1614</v>
      </c>
    </row>
    <row r="1681" spans="1:2" ht="15" hidden="1" x14ac:dyDescent="0.25">
      <c r="A1681" s="517" t="s">
        <v>1613</v>
      </c>
      <c r="B1681" s="517" t="s">
        <v>1614</v>
      </c>
    </row>
    <row r="1682" spans="1:2" ht="15" hidden="1" x14ac:dyDescent="0.25">
      <c r="A1682" s="517" t="s">
        <v>1615</v>
      </c>
      <c r="B1682" s="517" t="s">
        <v>1616</v>
      </c>
    </row>
    <row r="1683" spans="1:2" ht="15" hidden="1" x14ac:dyDescent="0.25">
      <c r="A1683" s="517" t="s">
        <v>1617</v>
      </c>
      <c r="B1683" s="517" t="s">
        <v>1618</v>
      </c>
    </row>
    <row r="1684" spans="1:2" ht="15" hidden="1" x14ac:dyDescent="0.25">
      <c r="A1684" s="517" t="s">
        <v>1619</v>
      </c>
      <c r="B1684" s="517" t="s">
        <v>1620</v>
      </c>
    </row>
    <row r="1685" spans="1:2" ht="15" hidden="1" x14ac:dyDescent="0.25">
      <c r="A1685" s="517" t="s">
        <v>1621</v>
      </c>
      <c r="B1685" s="517" t="s">
        <v>1622</v>
      </c>
    </row>
    <row r="1686" spans="1:2" ht="15" hidden="1" x14ac:dyDescent="0.25">
      <c r="A1686" s="517" t="s">
        <v>1623</v>
      </c>
      <c r="B1686" s="517" t="s">
        <v>1624</v>
      </c>
    </row>
    <row r="1687" spans="1:2" ht="15" hidden="1" x14ac:dyDescent="0.25">
      <c r="A1687" s="517" t="s">
        <v>1625</v>
      </c>
      <c r="B1687" s="517" t="s">
        <v>1626</v>
      </c>
    </row>
    <row r="1688" spans="1:2" ht="15" hidden="1" x14ac:dyDescent="0.25">
      <c r="A1688" s="517" t="s">
        <v>1625</v>
      </c>
      <c r="B1688" s="517" t="s">
        <v>1626</v>
      </c>
    </row>
    <row r="1689" spans="1:2" ht="15" hidden="1" x14ac:dyDescent="0.25">
      <c r="A1689" s="517" t="s">
        <v>1627</v>
      </c>
      <c r="B1689" s="517" t="s">
        <v>1628</v>
      </c>
    </row>
    <row r="1690" spans="1:2" ht="15" hidden="1" x14ac:dyDescent="0.25">
      <c r="A1690" s="517" t="s">
        <v>220</v>
      </c>
      <c r="B1690" s="517" t="s">
        <v>321</v>
      </c>
    </row>
    <row r="1691" spans="1:2" ht="15" hidden="1" x14ac:dyDescent="0.25">
      <c r="A1691" s="517" t="s">
        <v>220</v>
      </c>
      <c r="B1691" s="517" t="s">
        <v>321</v>
      </c>
    </row>
    <row r="1692" spans="1:2" ht="15" hidden="1" x14ac:dyDescent="0.25">
      <c r="A1692" s="517" t="s">
        <v>220</v>
      </c>
      <c r="B1692" s="517" t="s">
        <v>321</v>
      </c>
    </row>
    <row r="1693" spans="1:2" ht="15" hidden="1" x14ac:dyDescent="0.25">
      <c r="A1693" s="517" t="s">
        <v>220</v>
      </c>
      <c r="B1693" s="517" t="s">
        <v>321</v>
      </c>
    </row>
    <row r="1694" spans="1:2" ht="15" hidden="1" x14ac:dyDescent="0.25">
      <c r="A1694" s="517" t="s">
        <v>190</v>
      </c>
      <c r="B1694" s="517" t="s">
        <v>322</v>
      </c>
    </row>
    <row r="1695" spans="1:2" ht="15" hidden="1" x14ac:dyDescent="0.25">
      <c r="A1695" s="517" t="s">
        <v>190</v>
      </c>
      <c r="B1695" s="517" t="s">
        <v>322</v>
      </c>
    </row>
    <row r="1696" spans="1:2" ht="15" hidden="1" x14ac:dyDescent="0.25">
      <c r="A1696" s="517" t="s">
        <v>190</v>
      </c>
      <c r="B1696" s="517" t="s">
        <v>322</v>
      </c>
    </row>
    <row r="1697" spans="1:2" ht="15" hidden="1" x14ac:dyDescent="0.25">
      <c r="A1697" s="517" t="s">
        <v>190</v>
      </c>
      <c r="B1697" s="517" t="s">
        <v>322</v>
      </c>
    </row>
    <row r="1698" spans="1:2" ht="15" hidden="1" x14ac:dyDescent="0.25">
      <c r="A1698" s="517" t="s">
        <v>190</v>
      </c>
      <c r="B1698" s="517" t="s">
        <v>322</v>
      </c>
    </row>
    <row r="1699" spans="1:2" ht="15" hidden="1" x14ac:dyDescent="0.25">
      <c r="A1699" s="517" t="s">
        <v>190</v>
      </c>
      <c r="B1699" s="517" t="s">
        <v>322</v>
      </c>
    </row>
    <row r="1700" spans="1:2" ht="15" hidden="1" x14ac:dyDescent="0.25">
      <c r="A1700" s="517" t="s">
        <v>191</v>
      </c>
      <c r="B1700" s="517" t="s">
        <v>323</v>
      </c>
    </row>
    <row r="1701" spans="1:2" ht="15" hidden="1" x14ac:dyDescent="0.25">
      <c r="A1701" s="517" t="s">
        <v>1629</v>
      </c>
      <c r="B1701" s="517" t="s">
        <v>1630</v>
      </c>
    </row>
    <row r="1702" spans="1:2" ht="15" hidden="1" x14ac:dyDescent="0.25">
      <c r="A1702" s="517" t="s">
        <v>1629</v>
      </c>
      <c r="B1702" s="517" t="s">
        <v>1630</v>
      </c>
    </row>
    <row r="1703" spans="1:2" ht="15" hidden="1" x14ac:dyDescent="0.25">
      <c r="A1703" s="517" t="s">
        <v>1629</v>
      </c>
      <c r="B1703" s="517" t="s">
        <v>1630</v>
      </c>
    </row>
    <row r="1704" spans="1:2" ht="15" hidden="1" x14ac:dyDescent="0.25">
      <c r="A1704" s="517" t="s">
        <v>1629</v>
      </c>
      <c r="B1704" s="517" t="s">
        <v>1630</v>
      </c>
    </row>
    <row r="1705" spans="1:2" ht="15" hidden="1" x14ac:dyDescent="0.25">
      <c r="A1705" s="517" t="s">
        <v>192</v>
      </c>
      <c r="B1705" s="517" t="s">
        <v>324</v>
      </c>
    </row>
    <row r="1706" spans="1:2" ht="15" hidden="1" x14ac:dyDescent="0.25">
      <c r="A1706" s="517" t="s">
        <v>192</v>
      </c>
      <c r="B1706" s="517" t="s">
        <v>324</v>
      </c>
    </row>
    <row r="1707" spans="1:2" ht="15" hidden="1" x14ac:dyDescent="0.25">
      <c r="A1707" s="517" t="s">
        <v>192</v>
      </c>
      <c r="B1707" s="517" t="s">
        <v>324</v>
      </c>
    </row>
    <row r="1708" spans="1:2" ht="15" hidden="1" x14ac:dyDescent="0.25">
      <c r="A1708" s="517" t="s">
        <v>192</v>
      </c>
      <c r="B1708" s="517" t="s">
        <v>324</v>
      </c>
    </row>
    <row r="1709" spans="1:2" ht="15" hidden="1" x14ac:dyDescent="0.25">
      <c r="A1709" s="517" t="s">
        <v>192</v>
      </c>
      <c r="B1709" s="517" t="s">
        <v>324</v>
      </c>
    </row>
    <row r="1710" spans="1:2" ht="15" hidden="1" x14ac:dyDescent="0.25">
      <c r="A1710" s="517" t="s">
        <v>192</v>
      </c>
      <c r="B1710" s="517" t="s">
        <v>324</v>
      </c>
    </row>
    <row r="1711" spans="1:2" ht="15" hidden="1" x14ac:dyDescent="0.25">
      <c r="A1711" s="517" t="s">
        <v>407</v>
      </c>
      <c r="B1711" s="517" t="s">
        <v>408</v>
      </c>
    </row>
    <row r="1712" spans="1:2" ht="15" hidden="1" x14ac:dyDescent="0.25">
      <c r="A1712" s="517" t="s">
        <v>407</v>
      </c>
      <c r="B1712" s="517" t="s">
        <v>408</v>
      </c>
    </row>
    <row r="1713" spans="1:2" ht="15" hidden="1" x14ac:dyDescent="0.25">
      <c r="A1713" s="517" t="s">
        <v>407</v>
      </c>
      <c r="B1713" s="517" t="s">
        <v>408</v>
      </c>
    </row>
    <row r="1714" spans="1:2" ht="15" hidden="1" x14ac:dyDescent="0.25">
      <c r="A1714" s="517" t="s">
        <v>407</v>
      </c>
      <c r="B1714" s="517" t="s">
        <v>408</v>
      </c>
    </row>
    <row r="1715" spans="1:2" ht="15" hidden="1" x14ac:dyDescent="0.25">
      <c r="A1715" s="517" t="s">
        <v>1631</v>
      </c>
      <c r="B1715" s="517" t="s">
        <v>1632</v>
      </c>
    </row>
    <row r="1716" spans="1:2" ht="15" hidden="1" x14ac:dyDescent="0.25">
      <c r="A1716" s="517" t="s">
        <v>1467</v>
      </c>
      <c r="B1716" s="517" t="s">
        <v>1468</v>
      </c>
    </row>
    <row r="1717" spans="1:2" ht="15" hidden="1" x14ac:dyDescent="0.25">
      <c r="A1717" s="517" t="s">
        <v>1467</v>
      </c>
      <c r="B1717" s="517" t="s">
        <v>1468</v>
      </c>
    </row>
    <row r="1718" spans="1:2" ht="15" hidden="1" x14ac:dyDescent="0.25">
      <c r="A1718" s="518" t="s">
        <v>1467</v>
      </c>
      <c r="B1718" s="517" t="s">
        <v>1468</v>
      </c>
    </row>
    <row r="1719" spans="1:2" ht="15" hidden="1" x14ac:dyDescent="0.25">
      <c r="A1719" s="517" t="s">
        <v>1467</v>
      </c>
      <c r="B1719" s="517" t="s">
        <v>1468</v>
      </c>
    </row>
    <row r="1720" spans="1:2" ht="15" hidden="1" x14ac:dyDescent="0.25">
      <c r="A1720" s="517" t="s">
        <v>1467</v>
      </c>
      <c r="B1720" s="517" t="s">
        <v>1468</v>
      </c>
    </row>
    <row r="1721" spans="1:2" ht="15" hidden="1" x14ac:dyDescent="0.25">
      <c r="A1721" s="517" t="s">
        <v>193</v>
      </c>
      <c r="B1721" s="517" t="s">
        <v>325</v>
      </c>
    </row>
    <row r="1722" spans="1:2" ht="15" hidden="1" x14ac:dyDescent="0.25">
      <c r="A1722" s="517" t="s">
        <v>193</v>
      </c>
      <c r="B1722" s="517" t="s">
        <v>325</v>
      </c>
    </row>
    <row r="1723" spans="1:2" ht="15" hidden="1" x14ac:dyDescent="0.25">
      <c r="A1723" s="517" t="s">
        <v>193</v>
      </c>
      <c r="B1723" s="517" t="s">
        <v>325</v>
      </c>
    </row>
    <row r="1724" spans="1:2" ht="15" hidden="1" x14ac:dyDescent="0.25">
      <c r="A1724" s="517" t="s">
        <v>193</v>
      </c>
      <c r="B1724" s="517" t="s">
        <v>325</v>
      </c>
    </row>
    <row r="1725" spans="1:2" ht="15" hidden="1" x14ac:dyDescent="0.25">
      <c r="A1725" s="517" t="s">
        <v>193</v>
      </c>
      <c r="B1725" s="517" t="s">
        <v>325</v>
      </c>
    </row>
    <row r="1726" spans="1:2" ht="15" hidden="1" x14ac:dyDescent="0.25">
      <c r="A1726" s="517" t="s">
        <v>193</v>
      </c>
      <c r="B1726" s="517" t="s">
        <v>325</v>
      </c>
    </row>
    <row r="1727" spans="1:2" ht="15" hidden="1" x14ac:dyDescent="0.25">
      <c r="A1727" s="517" t="s">
        <v>193</v>
      </c>
      <c r="B1727" s="517" t="s">
        <v>325</v>
      </c>
    </row>
    <row r="1728" spans="1:2" ht="15" hidden="1" x14ac:dyDescent="0.25">
      <c r="A1728" s="517" t="s">
        <v>193</v>
      </c>
      <c r="B1728" s="517" t="s">
        <v>325</v>
      </c>
    </row>
    <row r="1729" spans="1:2" ht="15" hidden="1" x14ac:dyDescent="0.25">
      <c r="A1729" s="517" t="s">
        <v>193</v>
      </c>
      <c r="B1729" s="517" t="s">
        <v>325</v>
      </c>
    </row>
    <row r="1730" spans="1:2" ht="15" hidden="1" x14ac:dyDescent="0.25">
      <c r="A1730" s="517" t="s">
        <v>193</v>
      </c>
      <c r="B1730" s="517" t="s">
        <v>325</v>
      </c>
    </row>
    <row r="1731" spans="1:2" ht="15" hidden="1" x14ac:dyDescent="0.25">
      <c r="A1731" s="517" t="s">
        <v>193</v>
      </c>
      <c r="B1731" s="517" t="s">
        <v>325</v>
      </c>
    </row>
    <row r="1732" spans="1:2" ht="15" hidden="1" x14ac:dyDescent="0.25">
      <c r="A1732" s="517" t="s">
        <v>194</v>
      </c>
      <c r="B1732" s="517" t="s">
        <v>327</v>
      </c>
    </row>
    <row r="1733" spans="1:2" ht="15" hidden="1" x14ac:dyDescent="0.25">
      <c r="A1733" s="517" t="s">
        <v>194</v>
      </c>
      <c r="B1733" s="517" t="s">
        <v>327</v>
      </c>
    </row>
    <row r="1734" spans="1:2" ht="15" hidden="1" x14ac:dyDescent="0.25">
      <c r="A1734" s="517" t="s">
        <v>194</v>
      </c>
      <c r="B1734" s="517" t="s">
        <v>327</v>
      </c>
    </row>
    <row r="1735" spans="1:2" ht="15" hidden="1" x14ac:dyDescent="0.25">
      <c r="A1735" s="517" t="s">
        <v>194</v>
      </c>
      <c r="B1735" s="517" t="s">
        <v>327</v>
      </c>
    </row>
    <row r="1736" spans="1:2" ht="15" hidden="1" x14ac:dyDescent="0.25">
      <c r="A1736" s="517" t="s">
        <v>194</v>
      </c>
      <c r="B1736" s="517" t="s">
        <v>327</v>
      </c>
    </row>
    <row r="1737" spans="1:2" ht="15" hidden="1" x14ac:dyDescent="0.25">
      <c r="A1737" s="517" t="s">
        <v>194</v>
      </c>
      <c r="B1737" s="517" t="s">
        <v>327</v>
      </c>
    </row>
    <row r="1738" spans="1:2" ht="15" hidden="1" x14ac:dyDescent="0.25">
      <c r="A1738" s="517" t="s">
        <v>194</v>
      </c>
      <c r="B1738" s="517" t="s">
        <v>327</v>
      </c>
    </row>
    <row r="1739" spans="1:2" ht="15" hidden="1" x14ac:dyDescent="0.25">
      <c r="A1739" s="517" t="s">
        <v>194</v>
      </c>
      <c r="B1739" s="517" t="s">
        <v>327</v>
      </c>
    </row>
    <row r="1740" spans="1:2" ht="15" hidden="1" x14ac:dyDescent="0.25">
      <c r="A1740" s="517" t="s">
        <v>194</v>
      </c>
      <c r="B1740" s="517" t="s">
        <v>327</v>
      </c>
    </row>
    <row r="1741" spans="1:2" ht="15" hidden="1" x14ac:dyDescent="0.25">
      <c r="A1741" s="517" t="s">
        <v>194</v>
      </c>
      <c r="B1741" s="517" t="s">
        <v>327</v>
      </c>
    </row>
    <row r="1742" spans="1:2" ht="15" hidden="1" x14ac:dyDescent="0.25">
      <c r="A1742" s="517" t="s">
        <v>194</v>
      </c>
      <c r="B1742" s="517" t="s">
        <v>327</v>
      </c>
    </row>
    <row r="1743" spans="1:2" ht="15" hidden="1" x14ac:dyDescent="0.25">
      <c r="A1743" s="517" t="s">
        <v>194</v>
      </c>
      <c r="B1743" s="517" t="s">
        <v>327</v>
      </c>
    </row>
    <row r="1744" spans="1:2" ht="15" hidden="1" x14ac:dyDescent="0.25">
      <c r="A1744" s="517" t="s">
        <v>194</v>
      </c>
      <c r="B1744" s="517" t="s">
        <v>327</v>
      </c>
    </row>
    <row r="1745" spans="1:2" ht="15" hidden="1" x14ac:dyDescent="0.25">
      <c r="A1745" s="517" t="s">
        <v>194</v>
      </c>
      <c r="B1745" s="517" t="s">
        <v>327</v>
      </c>
    </row>
    <row r="1746" spans="1:2" ht="15" hidden="1" x14ac:dyDescent="0.25">
      <c r="A1746" s="517" t="s">
        <v>194</v>
      </c>
      <c r="B1746" s="517" t="s">
        <v>327</v>
      </c>
    </row>
    <row r="1747" spans="1:2" ht="15" hidden="1" x14ac:dyDescent="0.25">
      <c r="A1747" s="517" t="s">
        <v>194</v>
      </c>
      <c r="B1747" s="517" t="s">
        <v>327</v>
      </c>
    </row>
    <row r="1748" spans="1:2" ht="15" hidden="1" x14ac:dyDescent="0.25">
      <c r="A1748" s="517" t="s">
        <v>194</v>
      </c>
      <c r="B1748" s="517" t="s">
        <v>327</v>
      </c>
    </row>
    <row r="1749" spans="1:2" ht="15" hidden="1" x14ac:dyDescent="0.25">
      <c r="A1749" s="517" t="s">
        <v>194</v>
      </c>
      <c r="B1749" s="517" t="s">
        <v>327</v>
      </c>
    </row>
    <row r="1750" spans="1:2" ht="15" hidden="1" x14ac:dyDescent="0.25">
      <c r="A1750" s="517" t="s">
        <v>194</v>
      </c>
      <c r="B1750" s="517" t="s">
        <v>327</v>
      </c>
    </row>
    <row r="1751" spans="1:2" ht="15" hidden="1" x14ac:dyDescent="0.25">
      <c r="A1751" s="517" t="s">
        <v>194</v>
      </c>
      <c r="B1751" s="517" t="s">
        <v>327</v>
      </c>
    </row>
    <row r="1752" spans="1:2" ht="15" hidden="1" x14ac:dyDescent="0.25">
      <c r="A1752" s="517" t="s">
        <v>194</v>
      </c>
      <c r="B1752" s="517" t="s">
        <v>327</v>
      </c>
    </row>
    <row r="1753" spans="1:2" ht="15" hidden="1" x14ac:dyDescent="0.25">
      <c r="A1753" s="517" t="s">
        <v>222</v>
      </c>
      <c r="B1753" s="517" t="s">
        <v>328</v>
      </c>
    </row>
    <row r="1754" spans="1:2" ht="15" hidden="1" x14ac:dyDescent="0.25">
      <c r="A1754" s="517" t="s">
        <v>222</v>
      </c>
      <c r="B1754" s="517" t="s">
        <v>328</v>
      </c>
    </row>
    <row r="1755" spans="1:2" ht="15" hidden="1" x14ac:dyDescent="0.25">
      <c r="A1755" s="517" t="s">
        <v>195</v>
      </c>
      <c r="B1755" s="517" t="s">
        <v>329</v>
      </c>
    </row>
    <row r="1756" spans="1:2" ht="15" hidden="1" x14ac:dyDescent="0.25">
      <c r="A1756" s="517" t="s">
        <v>196</v>
      </c>
      <c r="B1756" s="517" t="s">
        <v>330</v>
      </c>
    </row>
    <row r="1757" spans="1:2" ht="15" hidden="1" x14ac:dyDescent="0.25">
      <c r="A1757" s="517" t="s">
        <v>196</v>
      </c>
      <c r="B1757" s="517" t="s">
        <v>330</v>
      </c>
    </row>
    <row r="1758" spans="1:2" ht="15" hidden="1" x14ac:dyDescent="0.25">
      <c r="A1758" s="517" t="s">
        <v>196</v>
      </c>
      <c r="B1758" s="517" t="s">
        <v>330</v>
      </c>
    </row>
    <row r="1759" spans="1:2" ht="15" hidden="1" x14ac:dyDescent="0.25">
      <c r="A1759" s="517" t="s">
        <v>196</v>
      </c>
      <c r="B1759" s="517" t="s">
        <v>330</v>
      </c>
    </row>
    <row r="1760" spans="1:2" ht="15" hidden="1" x14ac:dyDescent="0.25">
      <c r="A1760" s="517" t="s">
        <v>197</v>
      </c>
      <c r="B1760" s="517" t="s">
        <v>331</v>
      </c>
    </row>
    <row r="1761" spans="1:2" ht="15" hidden="1" x14ac:dyDescent="0.25">
      <c r="A1761" s="517" t="s">
        <v>197</v>
      </c>
      <c r="B1761" s="517" t="s">
        <v>331</v>
      </c>
    </row>
    <row r="1762" spans="1:2" ht="15" hidden="1" x14ac:dyDescent="0.25">
      <c r="A1762" s="517" t="s">
        <v>197</v>
      </c>
      <c r="B1762" s="517" t="s">
        <v>331</v>
      </c>
    </row>
    <row r="1763" spans="1:2" ht="15" hidden="1" x14ac:dyDescent="0.25">
      <c r="A1763" s="517" t="s">
        <v>197</v>
      </c>
      <c r="B1763" s="517" t="s">
        <v>331</v>
      </c>
    </row>
    <row r="1764" spans="1:2" ht="15" hidden="1" x14ac:dyDescent="0.25">
      <c r="A1764" s="517" t="s">
        <v>413</v>
      </c>
      <c r="B1764" s="517" t="s">
        <v>414</v>
      </c>
    </row>
    <row r="1765" spans="1:2" ht="15" hidden="1" x14ac:dyDescent="0.25">
      <c r="A1765" s="517" t="s">
        <v>1633</v>
      </c>
      <c r="B1765" s="517" t="s">
        <v>1634</v>
      </c>
    </row>
    <row r="1766" spans="1:2" ht="15" hidden="1" x14ac:dyDescent="0.25">
      <c r="A1766" s="517" t="s">
        <v>199</v>
      </c>
      <c r="B1766" s="517" t="s">
        <v>334</v>
      </c>
    </row>
    <row r="1767" spans="1:2" ht="15" hidden="1" x14ac:dyDescent="0.25">
      <c r="A1767" s="517" t="s">
        <v>199</v>
      </c>
      <c r="B1767" s="517" t="s">
        <v>334</v>
      </c>
    </row>
    <row r="1768" spans="1:2" ht="15" hidden="1" x14ac:dyDescent="0.25">
      <c r="A1768" s="517" t="s">
        <v>199</v>
      </c>
      <c r="B1768" s="517" t="s">
        <v>334</v>
      </c>
    </row>
    <row r="1769" spans="1:2" ht="15" hidden="1" x14ac:dyDescent="0.25">
      <c r="A1769" s="517" t="s">
        <v>1281</v>
      </c>
      <c r="B1769" s="517" t="s">
        <v>1282</v>
      </c>
    </row>
    <row r="1770" spans="1:2" ht="15" hidden="1" x14ac:dyDescent="0.25">
      <c r="A1770" s="517" t="s">
        <v>1281</v>
      </c>
      <c r="B1770" s="517" t="s">
        <v>1282</v>
      </c>
    </row>
    <row r="1771" spans="1:2" ht="15" hidden="1" x14ac:dyDescent="0.25">
      <c r="A1771" s="517" t="s">
        <v>1281</v>
      </c>
      <c r="B1771" s="517" t="s">
        <v>1282</v>
      </c>
    </row>
    <row r="1772" spans="1:2" ht="15" hidden="1" x14ac:dyDescent="0.25">
      <c r="A1772" s="517" t="s">
        <v>1281</v>
      </c>
      <c r="B1772" s="517" t="s">
        <v>1282</v>
      </c>
    </row>
    <row r="1773" spans="1:2" ht="15" hidden="1" x14ac:dyDescent="0.25">
      <c r="A1773" s="517" t="s">
        <v>1281</v>
      </c>
      <c r="B1773" s="517" t="s">
        <v>1282</v>
      </c>
    </row>
    <row r="1774" spans="1:2" ht="15" hidden="1" x14ac:dyDescent="0.25">
      <c r="A1774" s="517" t="s">
        <v>1281</v>
      </c>
      <c r="B1774" s="517" t="s">
        <v>1282</v>
      </c>
    </row>
    <row r="1775" spans="1:2" ht="15" hidden="1" x14ac:dyDescent="0.25">
      <c r="A1775" s="517" t="s">
        <v>1281</v>
      </c>
      <c r="B1775" s="517" t="s">
        <v>1282</v>
      </c>
    </row>
    <row r="1776" spans="1:2" ht="15" hidden="1" x14ac:dyDescent="0.25">
      <c r="A1776" s="517" t="s">
        <v>1281</v>
      </c>
      <c r="B1776" s="517" t="s">
        <v>1282</v>
      </c>
    </row>
    <row r="1777" spans="1:2" ht="15" hidden="1" x14ac:dyDescent="0.25">
      <c r="A1777" s="517" t="s">
        <v>1281</v>
      </c>
      <c r="B1777" s="517" t="s">
        <v>1282</v>
      </c>
    </row>
    <row r="1778" spans="1:2" ht="15" hidden="1" x14ac:dyDescent="0.25">
      <c r="A1778" s="517" t="s">
        <v>1281</v>
      </c>
      <c r="B1778" s="517" t="s">
        <v>1282</v>
      </c>
    </row>
    <row r="1779" spans="1:2" ht="15" hidden="1" x14ac:dyDescent="0.25">
      <c r="A1779" s="517" t="s">
        <v>1281</v>
      </c>
      <c r="B1779" s="517" t="s">
        <v>1282</v>
      </c>
    </row>
    <row r="1780" spans="1:2" ht="15" hidden="1" x14ac:dyDescent="0.25">
      <c r="A1780" s="517" t="s">
        <v>1281</v>
      </c>
      <c r="B1780" s="517" t="s">
        <v>1282</v>
      </c>
    </row>
    <row r="1781" spans="1:2" ht="15" hidden="1" x14ac:dyDescent="0.25">
      <c r="A1781" s="517" t="s">
        <v>1281</v>
      </c>
      <c r="B1781" s="517" t="s">
        <v>1282</v>
      </c>
    </row>
    <row r="1782" spans="1:2" ht="15" hidden="1" x14ac:dyDescent="0.25">
      <c r="A1782" s="517" t="s">
        <v>1635</v>
      </c>
      <c r="B1782" s="517" t="s">
        <v>1635</v>
      </c>
    </row>
    <row r="1783" spans="1:2" ht="15" hidden="1" x14ac:dyDescent="0.25">
      <c r="A1783" s="517" t="s">
        <v>1636</v>
      </c>
      <c r="B1783" s="517" t="s">
        <v>1636</v>
      </c>
    </row>
    <row r="1784" spans="1:2" ht="15" hidden="1" x14ac:dyDescent="0.25">
      <c r="A1784" s="517" t="s">
        <v>1637</v>
      </c>
      <c r="B1784" s="517" t="s">
        <v>1637</v>
      </c>
    </row>
    <row r="1785" spans="1:2" ht="15" hidden="1" x14ac:dyDescent="0.25">
      <c r="A1785" s="517" t="s">
        <v>1638</v>
      </c>
      <c r="B1785" s="517" t="s">
        <v>1638</v>
      </c>
    </row>
    <row r="1786" spans="1:2" ht="15" hidden="1" x14ac:dyDescent="0.25">
      <c r="A1786" s="517" t="s">
        <v>1639</v>
      </c>
      <c r="B1786" s="517" t="s">
        <v>1639</v>
      </c>
    </row>
    <row r="1787" spans="1:2" ht="15" hidden="1" x14ac:dyDescent="0.25">
      <c r="A1787" s="517" t="s">
        <v>1640</v>
      </c>
      <c r="B1787" s="517" t="s">
        <v>1640</v>
      </c>
    </row>
    <row r="1788" spans="1:2" ht="15" hidden="1" x14ac:dyDescent="0.25">
      <c r="A1788" s="517" t="s">
        <v>1641</v>
      </c>
      <c r="B1788" s="517" t="s">
        <v>1641</v>
      </c>
    </row>
    <row r="1789" spans="1:2" ht="15" hidden="1" x14ac:dyDescent="0.25">
      <c r="A1789" s="517" t="s">
        <v>1642</v>
      </c>
      <c r="B1789" s="517" t="s">
        <v>1642</v>
      </c>
    </row>
    <row r="1790" spans="1:2" ht="15" hidden="1" x14ac:dyDescent="0.25">
      <c r="A1790" s="517" t="s">
        <v>1643</v>
      </c>
      <c r="B1790" s="517" t="s">
        <v>1643</v>
      </c>
    </row>
    <row r="1791" spans="1:2" ht="15" hidden="1" x14ac:dyDescent="0.25">
      <c r="A1791" s="517" t="s">
        <v>1644</v>
      </c>
      <c r="B1791" s="517" t="s">
        <v>1644</v>
      </c>
    </row>
    <row r="1792" spans="1:2" ht="15" hidden="1" x14ac:dyDescent="0.25">
      <c r="A1792" s="517" t="s">
        <v>1645</v>
      </c>
      <c r="B1792" s="517" t="s">
        <v>1645</v>
      </c>
    </row>
    <row r="1793" spans="1:2" ht="15" hidden="1" x14ac:dyDescent="0.25">
      <c r="A1793" s="517" t="s">
        <v>1646</v>
      </c>
      <c r="B1793" s="517" t="s">
        <v>1646</v>
      </c>
    </row>
    <row r="1794" spans="1:2" ht="15" hidden="1" x14ac:dyDescent="0.25">
      <c r="A1794" s="517" t="s">
        <v>1647</v>
      </c>
      <c r="B1794" s="517" t="s">
        <v>1647</v>
      </c>
    </row>
    <row r="1795" spans="1:2" ht="15" hidden="1" x14ac:dyDescent="0.25">
      <c r="A1795" s="517" t="s">
        <v>1648</v>
      </c>
      <c r="B1795" s="517" t="s">
        <v>1648</v>
      </c>
    </row>
    <row r="1796" spans="1:2" ht="15" hidden="1" x14ac:dyDescent="0.25">
      <c r="A1796" s="517" t="s">
        <v>1649</v>
      </c>
      <c r="B1796" s="517" t="s">
        <v>1649</v>
      </c>
    </row>
    <row r="1797" spans="1:2" ht="15" hidden="1" x14ac:dyDescent="0.25">
      <c r="A1797" s="517" t="s">
        <v>1650</v>
      </c>
      <c r="B1797" s="517" t="s">
        <v>1650</v>
      </c>
    </row>
    <row r="1798" spans="1:2" ht="15" hidden="1" x14ac:dyDescent="0.25">
      <c r="A1798" s="517" t="s">
        <v>1651</v>
      </c>
      <c r="B1798" s="517" t="s">
        <v>1651</v>
      </c>
    </row>
    <row r="1799" spans="1:2" ht="15" hidden="1" x14ac:dyDescent="0.25">
      <c r="A1799" s="517" t="s">
        <v>1652</v>
      </c>
      <c r="B1799" s="517" t="s">
        <v>1652</v>
      </c>
    </row>
    <row r="1800" spans="1:2" ht="15" hidden="1" x14ac:dyDescent="0.25">
      <c r="A1800" s="517" t="s">
        <v>1653</v>
      </c>
      <c r="B1800" s="517" t="s">
        <v>1653</v>
      </c>
    </row>
    <row r="1801" spans="1:2" ht="15" hidden="1" x14ac:dyDescent="0.25">
      <c r="A1801" s="517" t="s">
        <v>1654</v>
      </c>
      <c r="B1801" s="517" t="s">
        <v>1654</v>
      </c>
    </row>
    <row r="1802" spans="1:2" ht="15" hidden="1" x14ac:dyDescent="0.25">
      <c r="A1802" s="517" t="s">
        <v>1655</v>
      </c>
      <c r="B1802" s="517" t="s">
        <v>1655</v>
      </c>
    </row>
    <row r="1803" spans="1:2" ht="15" hidden="1" x14ac:dyDescent="0.25">
      <c r="A1803" s="517" t="s">
        <v>1655</v>
      </c>
      <c r="B1803" s="517" t="s">
        <v>1655</v>
      </c>
    </row>
    <row r="1804" spans="1:2" ht="15" hidden="1" x14ac:dyDescent="0.25">
      <c r="A1804" s="517" t="s">
        <v>1656</v>
      </c>
      <c r="B1804" s="517" t="s">
        <v>1656</v>
      </c>
    </row>
    <row r="1805" spans="1:2" ht="15" hidden="1" x14ac:dyDescent="0.25">
      <c r="A1805" s="517" t="s">
        <v>1657</v>
      </c>
      <c r="B1805" s="517" t="s">
        <v>1657</v>
      </c>
    </row>
    <row r="1806" spans="1:2" ht="15" hidden="1" x14ac:dyDescent="0.25">
      <c r="A1806" s="517" t="s">
        <v>1658</v>
      </c>
      <c r="B1806" s="517" t="s">
        <v>1658</v>
      </c>
    </row>
    <row r="1807" spans="1:2" ht="15" hidden="1" x14ac:dyDescent="0.25">
      <c r="A1807" s="517" t="s">
        <v>1659</v>
      </c>
      <c r="B1807" s="517" t="s">
        <v>1659</v>
      </c>
    </row>
    <row r="1808" spans="1:2" ht="15" hidden="1" x14ac:dyDescent="0.25">
      <c r="A1808" s="517" t="s">
        <v>1660</v>
      </c>
      <c r="B1808" s="517" t="s">
        <v>1660</v>
      </c>
    </row>
    <row r="1809" spans="1:2" ht="15" hidden="1" x14ac:dyDescent="0.25">
      <c r="A1809" s="517" t="s">
        <v>1661</v>
      </c>
      <c r="B1809" s="517" t="s">
        <v>1661</v>
      </c>
    </row>
    <row r="1810" spans="1:2" ht="15" hidden="1" x14ac:dyDescent="0.25">
      <c r="A1810" s="517" t="s">
        <v>1662</v>
      </c>
      <c r="B1810" s="517" t="s">
        <v>1662</v>
      </c>
    </row>
    <row r="1811" spans="1:2" ht="15" hidden="1" x14ac:dyDescent="0.25">
      <c r="A1811" s="517" t="s">
        <v>1663</v>
      </c>
      <c r="B1811" s="517" t="s">
        <v>1663</v>
      </c>
    </row>
    <row r="1812" spans="1:2" ht="15" hidden="1" x14ac:dyDescent="0.25">
      <c r="A1812" s="517" t="s">
        <v>1664</v>
      </c>
      <c r="B1812" s="517" t="s">
        <v>1664</v>
      </c>
    </row>
    <row r="1813" spans="1:2" ht="15" hidden="1" x14ac:dyDescent="0.25">
      <c r="A1813" s="517" t="s">
        <v>1665</v>
      </c>
      <c r="B1813" s="517" t="s">
        <v>1665</v>
      </c>
    </row>
    <row r="1814" spans="1:2" ht="15" hidden="1" x14ac:dyDescent="0.25">
      <c r="A1814" s="517" t="s">
        <v>1666</v>
      </c>
      <c r="B1814" s="517" t="s">
        <v>1647</v>
      </c>
    </row>
    <row r="1815" spans="1:2" ht="15" hidden="1" x14ac:dyDescent="0.25">
      <c r="A1815" s="517" t="s">
        <v>1543</v>
      </c>
      <c r="B1815" s="517" t="s">
        <v>1544</v>
      </c>
    </row>
    <row r="1816" spans="1:2" ht="15" hidden="1" x14ac:dyDescent="0.25">
      <c r="A1816" s="517" t="s">
        <v>1667</v>
      </c>
      <c r="B1816" s="517" t="s">
        <v>1668</v>
      </c>
    </row>
    <row r="1817" spans="1:2" ht="15" hidden="1" x14ac:dyDescent="0.25">
      <c r="A1817" s="517" t="s">
        <v>216</v>
      </c>
      <c r="B1817" s="517" t="s">
        <v>364</v>
      </c>
    </row>
    <row r="1818" spans="1:2" ht="15" hidden="1" x14ac:dyDescent="0.25">
      <c r="A1818" s="517" t="s">
        <v>1086</v>
      </c>
      <c r="B1818" s="517" t="s">
        <v>1087</v>
      </c>
    </row>
    <row r="1819" spans="1:2" ht="15" hidden="1" x14ac:dyDescent="0.25">
      <c r="A1819" s="517" t="s">
        <v>1086</v>
      </c>
      <c r="B1819" s="517" t="s">
        <v>1087</v>
      </c>
    </row>
    <row r="1820" spans="1:2" ht="15" hidden="1" x14ac:dyDescent="0.25">
      <c r="A1820" s="517" t="s">
        <v>1086</v>
      </c>
      <c r="B1820" s="517" t="s">
        <v>1087</v>
      </c>
    </row>
    <row r="1821" spans="1:2" ht="15" hidden="1" x14ac:dyDescent="0.25">
      <c r="A1821" s="517" t="s">
        <v>1669</v>
      </c>
      <c r="B1821" s="517" t="s">
        <v>1670</v>
      </c>
    </row>
    <row r="1822" spans="1:2" ht="15" hidden="1" x14ac:dyDescent="0.25">
      <c r="A1822" s="517" t="s">
        <v>631</v>
      </c>
      <c r="B1822" s="517" t="s">
        <v>632</v>
      </c>
    </row>
    <row r="1823" spans="1:2" ht="15" hidden="1" x14ac:dyDescent="0.25">
      <c r="A1823" s="517" t="s">
        <v>1671</v>
      </c>
      <c r="B1823" s="517" t="s">
        <v>1672</v>
      </c>
    </row>
    <row r="1824" spans="1:2" ht="15" hidden="1" x14ac:dyDescent="0.25">
      <c r="A1824" s="517" t="s">
        <v>1671</v>
      </c>
      <c r="B1824" s="517" t="s">
        <v>1672</v>
      </c>
    </row>
    <row r="1825" spans="1:2" ht="15" hidden="1" x14ac:dyDescent="0.25">
      <c r="A1825" s="517" t="s">
        <v>1671</v>
      </c>
      <c r="B1825" s="517" t="s">
        <v>1672</v>
      </c>
    </row>
    <row r="1826" spans="1:2" ht="15" hidden="1" x14ac:dyDescent="0.25">
      <c r="A1826" s="517" t="s">
        <v>1671</v>
      </c>
      <c r="B1826" s="517" t="s">
        <v>1672</v>
      </c>
    </row>
    <row r="1827" spans="1:2" ht="15" hidden="1" x14ac:dyDescent="0.25">
      <c r="A1827" s="517" t="s">
        <v>1673</v>
      </c>
      <c r="B1827" s="517" t="s">
        <v>1674</v>
      </c>
    </row>
    <row r="1828" spans="1:2" ht="15" hidden="1" x14ac:dyDescent="0.25">
      <c r="A1828" s="517" t="s">
        <v>1675</v>
      </c>
      <c r="B1828" s="517" t="s">
        <v>1676</v>
      </c>
    </row>
    <row r="1829" spans="1:2" ht="15" hidden="1" x14ac:dyDescent="0.25">
      <c r="A1829" s="517" t="s">
        <v>228</v>
      </c>
      <c r="B1829" s="517" t="s">
        <v>373</v>
      </c>
    </row>
    <row r="1830" spans="1:2" ht="15" hidden="1" x14ac:dyDescent="0.25">
      <c r="A1830" s="517" t="s">
        <v>228</v>
      </c>
      <c r="B1830" s="517" t="s">
        <v>373</v>
      </c>
    </row>
    <row r="1831" spans="1:2" ht="15" hidden="1" x14ac:dyDescent="0.25">
      <c r="A1831" s="517" t="s">
        <v>1677</v>
      </c>
      <c r="B1831" s="517" t="s">
        <v>1678</v>
      </c>
    </row>
    <row r="1832" spans="1:2" ht="15" hidden="1" x14ac:dyDescent="0.25">
      <c r="A1832" s="517" t="s">
        <v>1677</v>
      </c>
      <c r="B1832" s="517" t="s">
        <v>1678</v>
      </c>
    </row>
    <row r="1833" spans="1:2" ht="15" hidden="1" x14ac:dyDescent="0.25">
      <c r="A1833" s="517" t="s">
        <v>1679</v>
      </c>
      <c r="B1833" s="517" t="s">
        <v>1680</v>
      </c>
    </row>
    <row r="1834" spans="1:2" ht="15" hidden="1" x14ac:dyDescent="0.25">
      <c r="A1834" s="517" t="s">
        <v>1128</v>
      </c>
      <c r="B1834" s="517" t="s">
        <v>1129</v>
      </c>
    </row>
    <row r="1835" spans="1:2" ht="15" hidden="1" x14ac:dyDescent="0.25">
      <c r="A1835" s="517" t="s">
        <v>1681</v>
      </c>
      <c r="B1835" s="517" t="s">
        <v>1682</v>
      </c>
    </row>
    <row r="1836" spans="1:2" ht="15" hidden="1" x14ac:dyDescent="0.25">
      <c r="A1836" s="517" t="s">
        <v>1683</v>
      </c>
      <c r="B1836" s="517" t="s">
        <v>1684</v>
      </c>
    </row>
    <row r="1837" spans="1:2" ht="15" hidden="1" x14ac:dyDescent="0.25">
      <c r="A1837" s="517" t="s">
        <v>1683</v>
      </c>
      <c r="B1837" s="517" t="s">
        <v>1684</v>
      </c>
    </row>
    <row r="1838" spans="1:2" ht="15" hidden="1" x14ac:dyDescent="0.25">
      <c r="A1838" s="517" t="s">
        <v>1685</v>
      </c>
      <c r="B1838" s="517" t="s">
        <v>1686</v>
      </c>
    </row>
    <row r="1839" spans="1:2" ht="15" hidden="1" x14ac:dyDescent="0.25">
      <c r="A1839" s="517" t="s">
        <v>1685</v>
      </c>
      <c r="B1839" s="517" t="s">
        <v>1686</v>
      </c>
    </row>
    <row r="1840" spans="1:2" ht="15" hidden="1" x14ac:dyDescent="0.25">
      <c r="A1840" s="517" t="s">
        <v>1685</v>
      </c>
      <c r="B1840" s="517" t="s">
        <v>1686</v>
      </c>
    </row>
    <row r="1841" spans="1:2" ht="15" hidden="1" x14ac:dyDescent="0.25">
      <c r="A1841" s="517" t="s">
        <v>1687</v>
      </c>
      <c r="B1841" s="517" t="s">
        <v>1688</v>
      </c>
    </row>
    <row r="1842" spans="1:2" ht="15" hidden="1" x14ac:dyDescent="0.25">
      <c r="A1842" s="517" t="s">
        <v>1689</v>
      </c>
      <c r="B1842" s="517" t="s">
        <v>1690</v>
      </c>
    </row>
    <row r="1843" spans="1:2" ht="15" hidden="1" x14ac:dyDescent="0.25">
      <c r="A1843" s="517" t="s">
        <v>1691</v>
      </c>
      <c r="B1843" s="517" t="s">
        <v>1692</v>
      </c>
    </row>
    <row r="1844" spans="1:2" ht="15" hidden="1" x14ac:dyDescent="0.25">
      <c r="A1844" s="517" t="s">
        <v>1693</v>
      </c>
      <c r="B1844" s="517" t="s">
        <v>1694</v>
      </c>
    </row>
    <row r="1845" spans="1:2" ht="15" hidden="1" x14ac:dyDescent="0.25">
      <c r="A1845" s="517" t="s">
        <v>1157</v>
      </c>
      <c r="B1845" s="517" t="s">
        <v>1158</v>
      </c>
    </row>
    <row r="1846" spans="1:2" ht="15" hidden="1" x14ac:dyDescent="0.25">
      <c r="A1846" s="517" t="s">
        <v>1695</v>
      </c>
      <c r="B1846" s="517" t="s">
        <v>1696</v>
      </c>
    </row>
    <row r="1847" spans="1:2" ht="15" hidden="1" x14ac:dyDescent="0.25">
      <c r="A1847" s="517" t="s">
        <v>1695</v>
      </c>
      <c r="B1847" s="517" t="s">
        <v>1696</v>
      </c>
    </row>
    <row r="1848" spans="1:2" ht="15" hidden="1" x14ac:dyDescent="0.25">
      <c r="A1848" s="517" t="s">
        <v>1697</v>
      </c>
      <c r="B1848" s="517" t="s">
        <v>1698</v>
      </c>
    </row>
    <row r="1849" spans="1:2" ht="15" hidden="1" x14ac:dyDescent="0.25">
      <c r="A1849" s="517" t="s">
        <v>1699</v>
      </c>
      <c r="B1849" s="517" t="s">
        <v>1700</v>
      </c>
    </row>
    <row r="1850" spans="1:2" ht="15" hidden="1" x14ac:dyDescent="0.25">
      <c r="A1850" s="517" t="s">
        <v>1701</v>
      </c>
      <c r="B1850" s="517" t="s">
        <v>1702</v>
      </c>
    </row>
    <row r="1851" spans="1:2" ht="15" hidden="1" x14ac:dyDescent="0.25">
      <c r="A1851" s="517" t="s">
        <v>1703</v>
      </c>
      <c r="B1851" s="517" t="s">
        <v>1704</v>
      </c>
    </row>
    <row r="1852" spans="1:2" ht="15" hidden="1" x14ac:dyDescent="0.25">
      <c r="A1852" s="517" t="s">
        <v>1703</v>
      </c>
      <c r="B1852" s="517" t="s">
        <v>1704</v>
      </c>
    </row>
    <row r="1853" spans="1:2" ht="15" hidden="1" x14ac:dyDescent="0.25">
      <c r="A1853" s="517" t="s">
        <v>1703</v>
      </c>
      <c r="B1853" s="517" t="s">
        <v>1704</v>
      </c>
    </row>
    <row r="1854" spans="1:2" ht="15" hidden="1" x14ac:dyDescent="0.25">
      <c r="A1854" s="517" t="s">
        <v>739</v>
      </c>
      <c r="B1854" s="517" t="s">
        <v>740</v>
      </c>
    </row>
    <row r="1855" spans="1:2" ht="15" hidden="1" x14ac:dyDescent="0.25">
      <c r="A1855" s="517" t="s">
        <v>739</v>
      </c>
      <c r="B1855" s="517" t="s">
        <v>740</v>
      </c>
    </row>
    <row r="1856" spans="1:2" ht="15" hidden="1" x14ac:dyDescent="0.25">
      <c r="A1856" s="517" t="s">
        <v>1705</v>
      </c>
      <c r="B1856" s="517" t="s">
        <v>1706</v>
      </c>
    </row>
    <row r="1857" spans="1:2" ht="15" hidden="1" x14ac:dyDescent="0.25">
      <c r="A1857" s="517" t="s">
        <v>1705</v>
      </c>
      <c r="B1857" s="517" t="s">
        <v>1706</v>
      </c>
    </row>
    <row r="1858" spans="1:2" ht="15" hidden="1" x14ac:dyDescent="0.25">
      <c r="A1858" s="517" t="s">
        <v>1707</v>
      </c>
      <c r="B1858" s="517" t="s">
        <v>1708</v>
      </c>
    </row>
    <row r="1859" spans="1:2" ht="15" hidden="1" x14ac:dyDescent="0.25">
      <c r="A1859" s="517" t="s">
        <v>793</v>
      </c>
      <c r="B1859" s="517" t="s">
        <v>794</v>
      </c>
    </row>
    <row r="1860" spans="1:2" ht="15" hidden="1" x14ac:dyDescent="0.25">
      <c r="A1860" s="517" t="s">
        <v>1709</v>
      </c>
      <c r="B1860" s="517" t="s">
        <v>1710</v>
      </c>
    </row>
    <row r="1861" spans="1:2" ht="15" hidden="1" x14ac:dyDescent="0.25">
      <c r="A1861" s="517" t="s">
        <v>1709</v>
      </c>
      <c r="B1861" s="517" t="s">
        <v>1710</v>
      </c>
    </row>
    <row r="1862" spans="1:2" ht="15" hidden="1" x14ac:dyDescent="0.25">
      <c r="A1862" s="517" t="s">
        <v>1709</v>
      </c>
      <c r="B1862" s="517" t="s">
        <v>1710</v>
      </c>
    </row>
    <row r="1863" spans="1:2" ht="15" hidden="1" x14ac:dyDescent="0.25">
      <c r="A1863" s="517" t="s">
        <v>1711</v>
      </c>
      <c r="B1863" s="517" t="s">
        <v>1712</v>
      </c>
    </row>
    <row r="1864" spans="1:2" ht="15" hidden="1" x14ac:dyDescent="0.25">
      <c r="A1864" s="517" t="s">
        <v>1711</v>
      </c>
      <c r="B1864" s="517" t="s">
        <v>1712</v>
      </c>
    </row>
    <row r="1865" spans="1:2" ht="15" hidden="1" x14ac:dyDescent="0.25">
      <c r="A1865" s="517" t="s">
        <v>1713</v>
      </c>
      <c r="B1865" s="517" t="s">
        <v>1714</v>
      </c>
    </row>
    <row r="1866" spans="1:2" ht="15" hidden="1" x14ac:dyDescent="0.25">
      <c r="A1866" s="519" t="s">
        <v>1715</v>
      </c>
      <c r="B1866" s="519" t="s">
        <v>1716</v>
      </c>
    </row>
    <row r="1867" spans="1:2" ht="15" hidden="1" x14ac:dyDescent="0.25">
      <c r="A1867" s="517" t="s">
        <v>220</v>
      </c>
      <c r="B1867" s="517" t="s">
        <v>321</v>
      </c>
    </row>
    <row r="1868" spans="1:2" ht="15" hidden="1" x14ac:dyDescent="0.25">
      <c r="A1868" s="517" t="s">
        <v>220</v>
      </c>
      <c r="B1868" s="517" t="s">
        <v>321</v>
      </c>
    </row>
    <row r="1869" spans="1:2" ht="15" hidden="1" x14ac:dyDescent="0.25">
      <c r="A1869" s="517" t="s">
        <v>220</v>
      </c>
      <c r="B1869" s="517" t="s">
        <v>321</v>
      </c>
    </row>
    <row r="1870" spans="1:2" ht="15" hidden="1" x14ac:dyDescent="0.25">
      <c r="A1870" s="517" t="s">
        <v>220</v>
      </c>
      <c r="B1870" s="517" t="s">
        <v>321</v>
      </c>
    </row>
    <row r="1871" spans="1:2" ht="15" hidden="1" x14ac:dyDescent="0.25">
      <c r="A1871" s="517" t="s">
        <v>220</v>
      </c>
      <c r="B1871" s="517" t="s">
        <v>321</v>
      </c>
    </row>
    <row r="1872" spans="1:2" ht="15" hidden="1" x14ac:dyDescent="0.25">
      <c r="A1872" s="517" t="s">
        <v>220</v>
      </c>
      <c r="B1872" s="517" t="s">
        <v>321</v>
      </c>
    </row>
    <row r="1873" spans="1:2" ht="15" hidden="1" x14ac:dyDescent="0.25">
      <c r="A1873" s="517" t="s">
        <v>220</v>
      </c>
      <c r="B1873" s="517" t="s">
        <v>321</v>
      </c>
    </row>
    <row r="1874" spans="1:2" ht="15" hidden="1" x14ac:dyDescent="0.25">
      <c r="A1874" s="517" t="s">
        <v>192</v>
      </c>
      <c r="B1874" s="517" t="s">
        <v>324</v>
      </c>
    </row>
    <row r="1875" spans="1:2" ht="15" hidden="1" x14ac:dyDescent="0.25">
      <c r="A1875" s="517" t="s">
        <v>407</v>
      </c>
      <c r="B1875" s="517" t="s">
        <v>408</v>
      </c>
    </row>
    <row r="1876" spans="1:2" ht="15" hidden="1" x14ac:dyDescent="0.25">
      <c r="A1876" s="517" t="s">
        <v>1467</v>
      </c>
      <c r="B1876" s="517" t="s">
        <v>1468</v>
      </c>
    </row>
    <row r="1877" spans="1:2" ht="15" hidden="1" x14ac:dyDescent="0.25">
      <c r="A1877" s="517" t="s">
        <v>1467</v>
      </c>
      <c r="B1877" s="517" t="s">
        <v>1468</v>
      </c>
    </row>
    <row r="1878" spans="1:2" ht="15" hidden="1" x14ac:dyDescent="0.25">
      <c r="A1878" s="517" t="s">
        <v>193</v>
      </c>
      <c r="B1878" s="517" t="s">
        <v>325</v>
      </c>
    </row>
    <row r="1879" spans="1:2" ht="15" hidden="1" x14ac:dyDescent="0.25">
      <c r="A1879" s="517" t="s">
        <v>194</v>
      </c>
      <c r="B1879" s="517" t="s">
        <v>327</v>
      </c>
    </row>
    <row r="1880" spans="1:2" ht="15" hidden="1" x14ac:dyDescent="0.25">
      <c r="A1880" s="517" t="s">
        <v>194</v>
      </c>
      <c r="B1880" s="517" t="s">
        <v>327</v>
      </c>
    </row>
    <row r="1881" spans="1:2" ht="15" hidden="1" x14ac:dyDescent="0.25">
      <c r="A1881" s="517" t="s">
        <v>194</v>
      </c>
      <c r="B1881" s="517" t="s">
        <v>327</v>
      </c>
    </row>
    <row r="1882" spans="1:2" ht="15" hidden="1" x14ac:dyDescent="0.25">
      <c r="A1882" s="517" t="s">
        <v>194</v>
      </c>
      <c r="B1882" s="517" t="s">
        <v>327</v>
      </c>
    </row>
    <row r="1883" spans="1:2" ht="15" hidden="1" x14ac:dyDescent="0.25">
      <c r="A1883" s="517" t="s">
        <v>194</v>
      </c>
      <c r="B1883" s="517" t="s">
        <v>327</v>
      </c>
    </row>
    <row r="1884" spans="1:2" ht="15" hidden="1" x14ac:dyDescent="0.25">
      <c r="A1884" s="517" t="s">
        <v>194</v>
      </c>
      <c r="B1884" s="517" t="s">
        <v>327</v>
      </c>
    </row>
    <row r="1885" spans="1:2" ht="15" hidden="1" x14ac:dyDescent="0.25">
      <c r="A1885" s="517" t="s">
        <v>194</v>
      </c>
      <c r="B1885" s="517" t="s">
        <v>327</v>
      </c>
    </row>
    <row r="1886" spans="1:2" ht="15" hidden="1" x14ac:dyDescent="0.25">
      <c r="A1886" s="517" t="s">
        <v>194</v>
      </c>
      <c r="B1886" s="517" t="s">
        <v>327</v>
      </c>
    </row>
    <row r="1887" spans="1:2" ht="15" hidden="1" x14ac:dyDescent="0.25">
      <c r="A1887" s="517" t="s">
        <v>194</v>
      </c>
      <c r="B1887" s="517" t="s">
        <v>327</v>
      </c>
    </row>
    <row r="1888" spans="1:2" ht="15" hidden="1" x14ac:dyDescent="0.25">
      <c r="A1888" s="517" t="s">
        <v>194</v>
      </c>
      <c r="B1888" s="517" t="s">
        <v>327</v>
      </c>
    </row>
    <row r="1889" spans="1:2" ht="15" hidden="1" x14ac:dyDescent="0.25">
      <c r="A1889" s="517" t="s">
        <v>194</v>
      </c>
      <c r="B1889" s="517" t="s">
        <v>327</v>
      </c>
    </row>
    <row r="1890" spans="1:2" ht="15" hidden="1" x14ac:dyDescent="0.25">
      <c r="A1890" s="517" t="s">
        <v>194</v>
      </c>
      <c r="B1890" s="517" t="s">
        <v>327</v>
      </c>
    </row>
    <row r="1891" spans="1:2" ht="15" hidden="1" x14ac:dyDescent="0.25">
      <c r="A1891" s="517" t="s">
        <v>194</v>
      </c>
      <c r="B1891" s="517" t="s">
        <v>327</v>
      </c>
    </row>
    <row r="1892" spans="1:2" ht="15" hidden="1" x14ac:dyDescent="0.25">
      <c r="A1892" s="517" t="s">
        <v>194</v>
      </c>
      <c r="B1892" s="517" t="s">
        <v>327</v>
      </c>
    </row>
    <row r="1893" spans="1:2" ht="15" hidden="1" x14ac:dyDescent="0.25">
      <c r="A1893" s="517" t="s">
        <v>222</v>
      </c>
      <c r="B1893" s="517" t="s">
        <v>328</v>
      </c>
    </row>
    <row r="1894" spans="1:2" ht="15" hidden="1" x14ac:dyDescent="0.25">
      <c r="A1894" s="517" t="s">
        <v>222</v>
      </c>
      <c r="B1894" s="517" t="s">
        <v>328</v>
      </c>
    </row>
    <row r="1895" spans="1:2" ht="15" hidden="1" x14ac:dyDescent="0.25">
      <c r="A1895" s="517" t="s">
        <v>222</v>
      </c>
      <c r="B1895" s="517" t="s">
        <v>328</v>
      </c>
    </row>
    <row r="1896" spans="1:2" ht="15" hidden="1" x14ac:dyDescent="0.25">
      <c r="A1896" s="517" t="s">
        <v>222</v>
      </c>
      <c r="B1896" s="517" t="s">
        <v>328</v>
      </c>
    </row>
    <row r="1897" spans="1:2" ht="15" hidden="1" x14ac:dyDescent="0.25">
      <c r="A1897" s="517" t="s">
        <v>222</v>
      </c>
      <c r="B1897" s="517" t="s">
        <v>328</v>
      </c>
    </row>
    <row r="1898" spans="1:2" ht="15" hidden="1" x14ac:dyDescent="0.25">
      <c r="A1898" s="517" t="s">
        <v>222</v>
      </c>
      <c r="B1898" s="517" t="s">
        <v>328</v>
      </c>
    </row>
    <row r="1899" spans="1:2" ht="15" hidden="1" x14ac:dyDescent="0.25">
      <c r="A1899" s="517" t="s">
        <v>222</v>
      </c>
      <c r="B1899" s="517" t="s">
        <v>328</v>
      </c>
    </row>
    <row r="1900" spans="1:2" ht="15" hidden="1" x14ac:dyDescent="0.25">
      <c r="A1900" s="517" t="s">
        <v>222</v>
      </c>
      <c r="B1900" s="517" t="s">
        <v>328</v>
      </c>
    </row>
    <row r="1901" spans="1:2" ht="15" hidden="1" x14ac:dyDescent="0.25">
      <c r="A1901" s="517" t="s">
        <v>222</v>
      </c>
      <c r="B1901" s="517" t="s">
        <v>328</v>
      </c>
    </row>
    <row r="1902" spans="1:2" ht="15" hidden="1" x14ac:dyDescent="0.25">
      <c r="A1902" s="517" t="s">
        <v>222</v>
      </c>
      <c r="B1902" s="517" t="s">
        <v>328</v>
      </c>
    </row>
    <row r="1903" spans="1:2" ht="15" hidden="1" x14ac:dyDescent="0.25">
      <c r="A1903" s="517" t="s">
        <v>222</v>
      </c>
      <c r="B1903" s="517" t="s">
        <v>328</v>
      </c>
    </row>
    <row r="1904" spans="1:2" ht="15" hidden="1" x14ac:dyDescent="0.25">
      <c r="A1904" s="517" t="s">
        <v>222</v>
      </c>
      <c r="B1904" s="517" t="s">
        <v>328</v>
      </c>
    </row>
    <row r="1905" spans="1:2" ht="15" hidden="1" x14ac:dyDescent="0.25">
      <c r="A1905" s="517" t="s">
        <v>222</v>
      </c>
      <c r="B1905" s="517" t="s">
        <v>328</v>
      </c>
    </row>
    <row r="1906" spans="1:2" ht="15" hidden="1" x14ac:dyDescent="0.25">
      <c r="A1906" s="517" t="s">
        <v>222</v>
      </c>
      <c r="B1906" s="517" t="s">
        <v>328</v>
      </c>
    </row>
    <row r="1907" spans="1:2" ht="15" hidden="1" x14ac:dyDescent="0.25">
      <c r="A1907" s="517" t="s">
        <v>222</v>
      </c>
      <c r="B1907" s="517" t="s">
        <v>328</v>
      </c>
    </row>
    <row r="1908" spans="1:2" ht="15" hidden="1" x14ac:dyDescent="0.25">
      <c r="A1908" s="517" t="s">
        <v>222</v>
      </c>
      <c r="B1908" s="517" t="s">
        <v>328</v>
      </c>
    </row>
    <row r="1909" spans="1:2" ht="15" hidden="1" x14ac:dyDescent="0.25">
      <c r="A1909" s="517" t="s">
        <v>222</v>
      </c>
      <c r="B1909" s="517" t="s">
        <v>328</v>
      </c>
    </row>
    <row r="1910" spans="1:2" ht="15" hidden="1" x14ac:dyDescent="0.25">
      <c r="A1910" s="517" t="s">
        <v>196</v>
      </c>
      <c r="B1910" s="517" t="s">
        <v>330</v>
      </c>
    </row>
    <row r="1911" spans="1:2" ht="15" hidden="1" x14ac:dyDescent="0.25">
      <c r="A1911" s="517" t="s">
        <v>197</v>
      </c>
      <c r="B1911" s="517" t="s">
        <v>331</v>
      </c>
    </row>
    <row r="1912" spans="1:2" ht="15" hidden="1" x14ac:dyDescent="0.25">
      <c r="A1912" s="517" t="s">
        <v>197</v>
      </c>
      <c r="B1912" s="517" t="s">
        <v>331</v>
      </c>
    </row>
    <row r="1913" spans="1:2" ht="15" hidden="1" x14ac:dyDescent="0.25">
      <c r="A1913" s="517" t="s">
        <v>197</v>
      </c>
      <c r="B1913" s="517" t="s">
        <v>331</v>
      </c>
    </row>
    <row r="1914" spans="1:2" ht="15" hidden="1" x14ac:dyDescent="0.25">
      <c r="A1914" s="517" t="s">
        <v>197</v>
      </c>
      <c r="B1914" s="517" t="s">
        <v>331</v>
      </c>
    </row>
    <row r="1915" spans="1:2" ht="15" hidden="1" x14ac:dyDescent="0.25">
      <c r="A1915" s="517" t="s">
        <v>197</v>
      </c>
      <c r="B1915" s="517" t="s">
        <v>331</v>
      </c>
    </row>
    <row r="1916" spans="1:2" ht="15" hidden="1" x14ac:dyDescent="0.25">
      <c r="A1916" s="517" t="s">
        <v>197</v>
      </c>
      <c r="B1916" s="517" t="s">
        <v>331</v>
      </c>
    </row>
    <row r="1917" spans="1:2" ht="15" hidden="1" x14ac:dyDescent="0.25">
      <c r="A1917" s="517" t="s">
        <v>197</v>
      </c>
      <c r="B1917" s="517" t="s">
        <v>331</v>
      </c>
    </row>
    <row r="1918" spans="1:2" ht="15" hidden="1" x14ac:dyDescent="0.25">
      <c r="A1918" s="517" t="s">
        <v>197</v>
      </c>
      <c r="B1918" s="517" t="s">
        <v>331</v>
      </c>
    </row>
    <row r="1919" spans="1:2" ht="15" hidden="1" x14ac:dyDescent="0.25">
      <c r="A1919" s="517" t="s">
        <v>197</v>
      </c>
      <c r="B1919" s="517" t="s">
        <v>331</v>
      </c>
    </row>
    <row r="1920" spans="1:2" ht="15" hidden="1" x14ac:dyDescent="0.25">
      <c r="A1920" s="517" t="s">
        <v>197</v>
      </c>
      <c r="B1920" s="517" t="s">
        <v>331</v>
      </c>
    </row>
    <row r="1921" spans="1:2" ht="15" hidden="1" x14ac:dyDescent="0.25">
      <c r="A1921" s="517" t="s">
        <v>199</v>
      </c>
      <c r="B1921" s="517" t="s">
        <v>334</v>
      </c>
    </row>
    <row r="1922" spans="1:2" ht="15" hidden="1" x14ac:dyDescent="0.25">
      <c r="A1922" s="517" t="s">
        <v>199</v>
      </c>
      <c r="B1922" s="517" t="s">
        <v>334</v>
      </c>
    </row>
    <row r="1923" spans="1:2" ht="15" hidden="1" x14ac:dyDescent="0.25">
      <c r="A1923" s="517" t="s">
        <v>199</v>
      </c>
      <c r="B1923" s="517" t="s">
        <v>334</v>
      </c>
    </row>
    <row r="1924" spans="1:2" ht="15" hidden="1" x14ac:dyDescent="0.25">
      <c r="A1924" s="517" t="s">
        <v>200</v>
      </c>
      <c r="B1924" s="517" t="s">
        <v>335</v>
      </c>
    </row>
    <row r="1925" spans="1:2" ht="15" hidden="1" x14ac:dyDescent="0.25">
      <c r="A1925" s="517" t="s">
        <v>1281</v>
      </c>
      <c r="B1925" s="517" t="s">
        <v>1282</v>
      </c>
    </row>
    <row r="1926" spans="1:2" ht="15" hidden="1" x14ac:dyDescent="0.25">
      <c r="A1926" s="517" t="s">
        <v>1281</v>
      </c>
      <c r="B1926" s="517" t="s">
        <v>1282</v>
      </c>
    </row>
    <row r="1927" spans="1:2" ht="15" hidden="1" x14ac:dyDescent="0.25">
      <c r="A1927" s="517" t="s">
        <v>1281</v>
      </c>
      <c r="B1927" s="517" t="s">
        <v>1282</v>
      </c>
    </row>
    <row r="1928" spans="1:2" ht="15" hidden="1" x14ac:dyDescent="0.25">
      <c r="A1928" s="517" t="s">
        <v>1281</v>
      </c>
      <c r="B1928" s="517" t="s">
        <v>1282</v>
      </c>
    </row>
    <row r="1929" spans="1:2" ht="15" hidden="1" x14ac:dyDescent="0.25">
      <c r="A1929" s="517" t="s">
        <v>1281</v>
      </c>
      <c r="B1929" s="517" t="s">
        <v>1282</v>
      </c>
    </row>
    <row r="1930" spans="1:2" ht="15" hidden="1" x14ac:dyDescent="0.25">
      <c r="A1930" s="517" t="s">
        <v>1281</v>
      </c>
      <c r="B1930" s="517" t="s">
        <v>1282</v>
      </c>
    </row>
    <row r="1931" spans="1:2" ht="15" hidden="1" x14ac:dyDescent="0.25">
      <c r="A1931" s="517" t="s">
        <v>1717</v>
      </c>
      <c r="B1931" s="517" t="s">
        <v>1717</v>
      </c>
    </row>
    <row r="1932" spans="1:2" ht="15" hidden="1" x14ac:dyDescent="0.25">
      <c r="A1932" s="517" t="s">
        <v>1717</v>
      </c>
      <c r="B1932" s="517" t="s">
        <v>1717</v>
      </c>
    </row>
    <row r="1933" spans="1:2" ht="15" hidden="1" x14ac:dyDescent="0.25">
      <c r="A1933" s="517" t="s">
        <v>1718</v>
      </c>
      <c r="B1933" s="517" t="s">
        <v>1718</v>
      </c>
    </row>
    <row r="1934" spans="1:2" ht="15" hidden="1" x14ac:dyDescent="0.25">
      <c r="A1934" s="517" t="s">
        <v>1719</v>
      </c>
      <c r="B1934" s="517" t="s">
        <v>1719</v>
      </c>
    </row>
    <row r="1935" spans="1:2" ht="15" hidden="1" x14ac:dyDescent="0.25">
      <c r="A1935" s="517" t="s">
        <v>1720</v>
      </c>
      <c r="B1935" s="517" t="s">
        <v>1720</v>
      </c>
    </row>
    <row r="1936" spans="1:2" ht="15" hidden="1" x14ac:dyDescent="0.25">
      <c r="A1936" s="517" t="s">
        <v>1721</v>
      </c>
      <c r="B1936" s="517" t="s">
        <v>1721</v>
      </c>
    </row>
    <row r="1937" spans="1:2" ht="15" hidden="1" x14ac:dyDescent="0.25">
      <c r="A1937" s="517" t="s">
        <v>1721</v>
      </c>
      <c r="B1937" s="517" t="s">
        <v>1721</v>
      </c>
    </row>
    <row r="1938" spans="1:2" ht="15" hidden="1" x14ac:dyDescent="0.25">
      <c r="A1938" s="517" t="s">
        <v>1722</v>
      </c>
      <c r="B1938" s="517" t="s">
        <v>1722</v>
      </c>
    </row>
    <row r="1939" spans="1:2" ht="15" hidden="1" x14ac:dyDescent="0.25">
      <c r="A1939" s="517" t="s">
        <v>1723</v>
      </c>
      <c r="B1939" s="517" t="s">
        <v>1723</v>
      </c>
    </row>
    <row r="1940" spans="1:2" ht="15" hidden="1" x14ac:dyDescent="0.25">
      <c r="A1940" s="517" t="s">
        <v>1724</v>
      </c>
      <c r="B1940" s="517" t="s">
        <v>1724</v>
      </c>
    </row>
    <row r="1941" spans="1:2" ht="15" hidden="1" x14ac:dyDescent="0.25">
      <c r="A1941" s="517" t="s">
        <v>1725</v>
      </c>
      <c r="B1941" s="517" t="s">
        <v>1725</v>
      </c>
    </row>
    <row r="1942" spans="1:2" ht="15" hidden="1" x14ac:dyDescent="0.25">
      <c r="A1942" s="517" t="s">
        <v>1725</v>
      </c>
      <c r="B1942" s="517" t="s">
        <v>1725</v>
      </c>
    </row>
    <row r="1943" spans="1:2" ht="15" hidden="1" x14ac:dyDescent="0.25">
      <c r="A1943" s="517" t="s">
        <v>1726</v>
      </c>
      <c r="B1943" s="517" t="s">
        <v>1726</v>
      </c>
    </row>
    <row r="1944" spans="1:2" ht="15" hidden="1" x14ac:dyDescent="0.25">
      <c r="A1944" s="517" t="s">
        <v>1726</v>
      </c>
      <c r="B1944" s="517" t="s">
        <v>1726</v>
      </c>
    </row>
    <row r="1945" spans="1:2" ht="15" hidden="1" x14ac:dyDescent="0.25">
      <c r="A1945" s="517" t="s">
        <v>1727</v>
      </c>
      <c r="B1945" s="517" t="s">
        <v>1727</v>
      </c>
    </row>
    <row r="1946" spans="1:2" ht="15" hidden="1" x14ac:dyDescent="0.25">
      <c r="A1946" s="517" t="s">
        <v>1728</v>
      </c>
      <c r="B1946" s="517" t="s">
        <v>1728</v>
      </c>
    </row>
    <row r="1947" spans="1:2" ht="15" hidden="1" x14ac:dyDescent="0.25">
      <c r="A1947" s="517" t="s">
        <v>1729</v>
      </c>
      <c r="B1947" s="517" t="s">
        <v>1729</v>
      </c>
    </row>
    <row r="1948" spans="1:2" ht="15" hidden="1" x14ac:dyDescent="0.25">
      <c r="A1948" s="517" t="s">
        <v>1730</v>
      </c>
      <c r="B1948" s="517" t="s">
        <v>1730</v>
      </c>
    </row>
    <row r="1949" spans="1:2" ht="15" hidden="1" x14ac:dyDescent="0.25">
      <c r="A1949" s="517" t="s">
        <v>1731</v>
      </c>
      <c r="B1949" s="517" t="s">
        <v>1731</v>
      </c>
    </row>
    <row r="1950" spans="1:2" ht="15" hidden="1" x14ac:dyDescent="0.25">
      <c r="A1950" s="517" t="s">
        <v>1732</v>
      </c>
      <c r="B1950" s="517" t="s">
        <v>1732</v>
      </c>
    </row>
    <row r="1951" spans="1:2" ht="15" hidden="1" x14ac:dyDescent="0.25">
      <c r="A1951" s="517" t="s">
        <v>1732</v>
      </c>
      <c r="B1951" s="517" t="s">
        <v>1732</v>
      </c>
    </row>
    <row r="1952" spans="1:2" ht="15" hidden="1" x14ac:dyDescent="0.25">
      <c r="A1952" s="517" t="s">
        <v>1733</v>
      </c>
      <c r="B1952" s="517" t="s">
        <v>1733</v>
      </c>
    </row>
    <row r="1953" spans="1:2" ht="15" hidden="1" x14ac:dyDescent="0.25">
      <c r="A1953" s="517" t="s">
        <v>1734</v>
      </c>
      <c r="B1953" s="517" t="s">
        <v>1734</v>
      </c>
    </row>
    <row r="1954" spans="1:2" ht="15" hidden="1" x14ac:dyDescent="0.25">
      <c r="A1954" s="517" t="s">
        <v>1735</v>
      </c>
      <c r="B1954" s="517" t="s">
        <v>1735</v>
      </c>
    </row>
    <row r="1955" spans="1:2" ht="15" hidden="1" x14ac:dyDescent="0.25">
      <c r="A1955" s="517" t="s">
        <v>1736</v>
      </c>
      <c r="B1955" s="517" t="s">
        <v>1736</v>
      </c>
    </row>
    <row r="1956" spans="1:2" ht="15" hidden="1" x14ac:dyDescent="0.25">
      <c r="A1956" s="517" t="s">
        <v>1736</v>
      </c>
      <c r="B1956" s="517" t="s">
        <v>1736</v>
      </c>
    </row>
    <row r="1957" spans="1:2" ht="15" hidden="1" x14ac:dyDescent="0.25">
      <c r="A1957" s="517" t="s">
        <v>1737</v>
      </c>
      <c r="B1957" s="517" t="s">
        <v>1737</v>
      </c>
    </row>
    <row r="1958" spans="1:2" ht="15" hidden="1" x14ac:dyDescent="0.25">
      <c r="A1958" s="517" t="s">
        <v>1738</v>
      </c>
      <c r="B1958" s="517" t="s">
        <v>1738</v>
      </c>
    </row>
    <row r="1959" spans="1:2" ht="15" x14ac:dyDescent="0.25">
      <c r="A1959" s="517" t="s">
        <v>1739</v>
      </c>
      <c r="B1959" s="517" t="s">
        <v>1739</v>
      </c>
    </row>
    <row r="1960" spans="1:2" ht="15" hidden="1" x14ac:dyDescent="0.25">
      <c r="A1960" s="517" t="s">
        <v>1740</v>
      </c>
      <c r="B1960" s="517" t="s">
        <v>1740</v>
      </c>
    </row>
    <row r="1961" spans="1:2" ht="15" hidden="1" x14ac:dyDescent="0.25">
      <c r="A1961" s="517" t="s">
        <v>1741</v>
      </c>
      <c r="B1961" s="517" t="s">
        <v>1741</v>
      </c>
    </row>
    <row r="1962" spans="1:2" ht="15" hidden="1" x14ac:dyDescent="0.25">
      <c r="A1962" s="517" t="s">
        <v>1741</v>
      </c>
      <c r="B1962" s="517" t="s">
        <v>1741</v>
      </c>
    </row>
    <row r="1963" spans="1:2" ht="15" hidden="1" x14ac:dyDescent="0.25">
      <c r="A1963" s="517" t="s">
        <v>1742</v>
      </c>
      <c r="B1963" s="517" t="s">
        <v>1742</v>
      </c>
    </row>
    <row r="1964" spans="1:2" ht="15" hidden="1" x14ac:dyDescent="0.25">
      <c r="A1964" s="517" t="s">
        <v>1743</v>
      </c>
      <c r="B1964" s="517" t="s">
        <v>1743</v>
      </c>
    </row>
    <row r="1965" spans="1:2" ht="15" hidden="1" x14ac:dyDescent="0.25">
      <c r="A1965" s="517" t="s">
        <v>1744</v>
      </c>
      <c r="B1965" s="517" t="s">
        <v>1744</v>
      </c>
    </row>
    <row r="1966" spans="1:2" ht="15" hidden="1" x14ac:dyDescent="0.25">
      <c r="A1966" s="517" t="s">
        <v>1744</v>
      </c>
      <c r="B1966" s="517" t="s">
        <v>1744</v>
      </c>
    </row>
    <row r="1967" spans="1:2" ht="15" hidden="1" x14ac:dyDescent="0.25">
      <c r="A1967" s="517" t="s">
        <v>1745</v>
      </c>
      <c r="B1967" s="517" t="s">
        <v>1745</v>
      </c>
    </row>
    <row r="1968" spans="1:2" ht="15" hidden="1" x14ac:dyDescent="0.25">
      <c r="A1968" s="517" t="s">
        <v>1746</v>
      </c>
      <c r="B1968" s="517" t="s">
        <v>1746</v>
      </c>
    </row>
    <row r="1969" spans="1:2" ht="15" hidden="1" x14ac:dyDescent="0.25">
      <c r="A1969" s="517" t="s">
        <v>1747</v>
      </c>
      <c r="B1969" s="517" t="s">
        <v>1747</v>
      </c>
    </row>
    <row r="1970" spans="1:2" ht="15" hidden="1" x14ac:dyDescent="0.25">
      <c r="A1970" s="517" t="s">
        <v>1748</v>
      </c>
      <c r="B1970" s="517" t="s">
        <v>1748</v>
      </c>
    </row>
    <row r="1971" spans="1:2" ht="15" hidden="1" x14ac:dyDescent="0.25">
      <c r="A1971" s="517" t="s">
        <v>1749</v>
      </c>
      <c r="B1971" s="517" t="s">
        <v>1749</v>
      </c>
    </row>
    <row r="1972" spans="1:2" ht="15" hidden="1" x14ac:dyDescent="0.25">
      <c r="A1972" s="517" t="s">
        <v>1749</v>
      </c>
      <c r="B1972" s="517" t="s">
        <v>1749</v>
      </c>
    </row>
    <row r="1973" spans="1:2" ht="15" hidden="1" x14ac:dyDescent="0.25">
      <c r="A1973" s="517" t="s">
        <v>1750</v>
      </c>
      <c r="B1973" s="517" t="s">
        <v>1750</v>
      </c>
    </row>
    <row r="1974" spans="1:2" ht="15" hidden="1" x14ac:dyDescent="0.25">
      <c r="A1974" s="517" t="s">
        <v>1751</v>
      </c>
      <c r="B1974" s="517" t="s">
        <v>1751</v>
      </c>
    </row>
    <row r="1975" spans="1:2" ht="15" hidden="1" x14ac:dyDescent="0.25">
      <c r="A1975" s="517" t="s">
        <v>1752</v>
      </c>
      <c r="B1975" s="517" t="s">
        <v>1752</v>
      </c>
    </row>
    <row r="1976" spans="1:2" ht="15" hidden="1" x14ac:dyDescent="0.25">
      <c r="A1976" s="517" t="s">
        <v>1753</v>
      </c>
      <c r="B1976" s="517" t="s">
        <v>1753</v>
      </c>
    </row>
    <row r="1977" spans="1:2" ht="15" hidden="1" x14ac:dyDescent="0.25">
      <c r="A1977" s="517" t="s">
        <v>1754</v>
      </c>
      <c r="B1977" s="517" t="s">
        <v>1754</v>
      </c>
    </row>
    <row r="1978" spans="1:2" ht="15" hidden="1" x14ac:dyDescent="0.25">
      <c r="A1978" s="517" t="s">
        <v>1755</v>
      </c>
      <c r="B1978" s="517" t="s">
        <v>1755</v>
      </c>
    </row>
    <row r="1979" spans="1:2" ht="15" hidden="1" x14ac:dyDescent="0.25">
      <c r="A1979" s="517" t="s">
        <v>1755</v>
      </c>
      <c r="B1979" s="517" t="s">
        <v>1755</v>
      </c>
    </row>
    <row r="1980" spans="1:2" ht="15" hidden="1" x14ac:dyDescent="0.25">
      <c r="A1980" s="517" t="s">
        <v>1756</v>
      </c>
      <c r="B1980" s="517" t="s">
        <v>1756</v>
      </c>
    </row>
    <row r="1981" spans="1:2" ht="15" hidden="1" x14ac:dyDescent="0.25">
      <c r="A1981" s="517" t="s">
        <v>1757</v>
      </c>
      <c r="B1981" s="517" t="s">
        <v>1757</v>
      </c>
    </row>
    <row r="1982" spans="1:2" ht="15" hidden="1" x14ac:dyDescent="0.25">
      <c r="A1982" s="517" t="s">
        <v>1758</v>
      </c>
      <c r="B1982" s="517" t="s">
        <v>1758</v>
      </c>
    </row>
    <row r="1983" spans="1:2" ht="15" hidden="1" x14ac:dyDescent="0.25">
      <c r="A1983" s="517" t="s">
        <v>1758</v>
      </c>
      <c r="B1983" s="517" t="s">
        <v>1758</v>
      </c>
    </row>
    <row r="1984" spans="1:2" ht="15" hidden="1" x14ac:dyDescent="0.25">
      <c r="A1984" s="517" t="s">
        <v>1759</v>
      </c>
      <c r="B1984" s="517" t="s">
        <v>1759</v>
      </c>
    </row>
    <row r="1985" spans="1:2" ht="15" hidden="1" x14ac:dyDescent="0.25">
      <c r="A1985" s="517" t="s">
        <v>1760</v>
      </c>
      <c r="B1985" s="517" t="s">
        <v>1760</v>
      </c>
    </row>
    <row r="1986" spans="1:2" ht="15" hidden="1" x14ac:dyDescent="0.25">
      <c r="A1986" s="517" t="s">
        <v>1761</v>
      </c>
      <c r="B1986" s="517" t="s">
        <v>1761</v>
      </c>
    </row>
    <row r="1987" spans="1:2" ht="15" hidden="1" x14ac:dyDescent="0.25">
      <c r="A1987" s="517" t="s">
        <v>1761</v>
      </c>
      <c r="B1987" s="517" t="s">
        <v>1761</v>
      </c>
    </row>
    <row r="1988" spans="1:2" ht="15" hidden="1" x14ac:dyDescent="0.25">
      <c r="A1988" s="517" t="s">
        <v>1762</v>
      </c>
      <c r="B1988" s="517" t="s">
        <v>1762</v>
      </c>
    </row>
    <row r="1989" spans="1:2" ht="15" hidden="1" x14ac:dyDescent="0.25">
      <c r="A1989" s="517" t="s">
        <v>1763</v>
      </c>
      <c r="B1989" s="517" t="s">
        <v>1763</v>
      </c>
    </row>
    <row r="1990" spans="1:2" ht="15" hidden="1" x14ac:dyDescent="0.25">
      <c r="A1990" s="517" t="s">
        <v>1764</v>
      </c>
      <c r="B1990" s="517" t="s">
        <v>1764</v>
      </c>
    </row>
    <row r="1991" spans="1:2" ht="15" hidden="1" x14ac:dyDescent="0.25">
      <c r="A1991" s="517" t="s">
        <v>1764</v>
      </c>
      <c r="B1991" s="517" t="s">
        <v>1764</v>
      </c>
    </row>
    <row r="1992" spans="1:2" ht="15" hidden="1" x14ac:dyDescent="0.25">
      <c r="A1992" s="517" t="s">
        <v>1765</v>
      </c>
      <c r="B1992" s="517" t="s">
        <v>1765</v>
      </c>
    </row>
    <row r="1993" spans="1:2" ht="15" hidden="1" x14ac:dyDescent="0.25">
      <c r="A1993" s="517" t="s">
        <v>1765</v>
      </c>
      <c r="B1993" s="517" t="s">
        <v>1765</v>
      </c>
    </row>
    <row r="1994" spans="1:2" ht="15" hidden="1" x14ac:dyDescent="0.25">
      <c r="A1994" s="517" t="s">
        <v>1766</v>
      </c>
      <c r="B1994" s="517" t="s">
        <v>1766</v>
      </c>
    </row>
    <row r="1995" spans="1:2" ht="15" hidden="1" x14ac:dyDescent="0.25">
      <c r="A1995" s="517" t="s">
        <v>1767</v>
      </c>
      <c r="B1995" s="517" t="s">
        <v>1767</v>
      </c>
    </row>
    <row r="1996" spans="1:2" ht="15" hidden="1" x14ac:dyDescent="0.25">
      <c r="A1996" s="517" t="s">
        <v>1768</v>
      </c>
      <c r="B1996" s="517" t="s">
        <v>1768</v>
      </c>
    </row>
    <row r="1997" spans="1:2" ht="15" hidden="1" x14ac:dyDescent="0.25">
      <c r="A1997" s="517" t="s">
        <v>1769</v>
      </c>
      <c r="B1997" s="517" t="s">
        <v>1769</v>
      </c>
    </row>
    <row r="1998" spans="1:2" ht="15" hidden="1" x14ac:dyDescent="0.25">
      <c r="A1998" s="517" t="s">
        <v>1770</v>
      </c>
      <c r="B1998" s="517" t="s">
        <v>1770</v>
      </c>
    </row>
    <row r="1999" spans="1:2" ht="15" hidden="1" x14ac:dyDescent="0.25">
      <c r="A1999" s="517" t="s">
        <v>1771</v>
      </c>
      <c r="B1999" s="517" t="s">
        <v>1771</v>
      </c>
    </row>
    <row r="2000" spans="1:2" ht="15" hidden="1" x14ac:dyDescent="0.25">
      <c r="A2000" s="517" t="s">
        <v>1771</v>
      </c>
      <c r="B2000" s="517" t="s">
        <v>1771</v>
      </c>
    </row>
    <row r="2001" spans="1:2" ht="15" hidden="1" x14ac:dyDescent="0.25">
      <c r="A2001" s="517" t="s">
        <v>1772</v>
      </c>
      <c r="B2001" s="517" t="s">
        <v>1773</v>
      </c>
    </row>
    <row r="2002" spans="1:2" ht="15" hidden="1" x14ac:dyDescent="0.25">
      <c r="A2002" s="517" t="s">
        <v>1772</v>
      </c>
      <c r="B2002" s="517" t="s">
        <v>1773</v>
      </c>
    </row>
    <row r="2003" spans="1:2" ht="15" hidden="1" x14ac:dyDescent="0.25">
      <c r="A2003" s="517" t="s">
        <v>1774</v>
      </c>
      <c r="B2003" s="517" t="s">
        <v>1775</v>
      </c>
    </row>
    <row r="2004" spans="1:2" ht="15" hidden="1" x14ac:dyDescent="0.25">
      <c r="A2004" s="517" t="s">
        <v>1776</v>
      </c>
      <c r="B2004" s="517" t="s">
        <v>1777</v>
      </c>
    </row>
    <row r="2005" spans="1:2" ht="15" hidden="1" x14ac:dyDescent="0.25">
      <c r="A2005" s="517" t="s">
        <v>1778</v>
      </c>
      <c r="B2005" s="517" t="s">
        <v>1779</v>
      </c>
    </row>
    <row r="2006" spans="1:2" ht="15" hidden="1" x14ac:dyDescent="0.25">
      <c r="A2006" s="517" t="s">
        <v>1780</v>
      </c>
      <c r="B2006" s="517" t="s">
        <v>1781</v>
      </c>
    </row>
    <row r="2007" spans="1:2" ht="15" hidden="1" x14ac:dyDescent="0.25">
      <c r="A2007" s="517" t="s">
        <v>1782</v>
      </c>
      <c r="B2007" s="517" t="s">
        <v>1783</v>
      </c>
    </row>
    <row r="2008" spans="1:2" ht="15" hidden="1" x14ac:dyDescent="0.25">
      <c r="A2008" s="517" t="s">
        <v>1784</v>
      </c>
      <c r="B2008" s="517" t="s">
        <v>1785</v>
      </c>
    </row>
    <row r="2009" spans="1:2" ht="15" hidden="1" x14ac:dyDescent="0.25">
      <c r="A2009" s="517" t="s">
        <v>1786</v>
      </c>
      <c r="B2009" s="517" t="s">
        <v>1787</v>
      </c>
    </row>
    <row r="2010" spans="1:2" ht="15" hidden="1" x14ac:dyDescent="0.25">
      <c r="A2010" s="517" t="s">
        <v>1788</v>
      </c>
      <c r="B2010" s="517" t="s">
        <v>1789</v>
      </c>
    </row>
    <row r="2011" spans="1:2" ht="15" hidden="1" x14ac:dyDescent="0.25">
      <c r="A2011" s="517" t="s">
        <v>1790</v>
      </c>
      <c r="B2011" s="517" t="s">
        <v>1791</v>
      </c>
    </row>
    <row r="2012" spans="1:2" ht="15" hidden="1" x14ac:dyDescent="0.25">
      <c r="A2012" s="517" t="s">
        <v>1792</v>
      </c>
      <c r="B2012" s="517" t="s">
        <v>1793</v>
      </c>
    </row>
    <row r="2013" spans="1:2" ht="15" hidden="1" x14ac:dyDescent="0.25">
      <c r="A2013" s="517" t="s">
        <v>1794</v>
      </c>
      <c r="B2013" s="517" t="s">
        <v>1795</v>
      </c>
    </row>
    <row r="2014" spans="1:2" ht="15" hidden="1" x14ac:dyDescent="0.25">
      <c r="A2014" s="517" t="s">
        <v>1796</v>
      </c>
      <c r="B2014" s="517" t="s">
        <v>1797</v>
      </c>
    </row>
    <row r="2015" spans="1:2" ht="15" hidden="1" x14ac:dyDescent="0.25">
      <c r="A2015" s="517" t="s">
        <v>1798</v>
      </c>
      <c r="B2015" s="517" t="s">
        <v>1799</v>
      </c>
    </row>
    <row r="2016" spans="1:2" ht="15" hidden="1" x14ac:dyDescent="0.25">
      <c r="A2016" s="517" t="s">
        <v>1800</v>
      </c>
      <c r="B2016" s="517" t="s">
        <v>1801</v>
      </c>
    </row>
    <row r="2017" spans="1:2" ht="15" hidden="1" x14ac:dyDescent="0.25">
      <c r="A2017" s="517" t="s">
        <v>1577</v>
      </c>
      <c r="B2017" s="517" t="s">
        <v>1578</v>
      </c>
    </row>
    <row r="2018" spans="1:2" ht="15" hidden="1" x14ac:dyDescent="0.25">
      <c r="A2018" s="517" t="s">
        <v>394</v>
      </c>
      <c r="B2018" s="517" t="s">
        <v>395</v>
      </c>
    </row>
    <row r="2019" spans="1:2" ht="15" hidden="1" x14ac:dyDescent="0.25">
      <c r="A2019" s="517" t="s">
        <v>394</v>
      </c>
      <c r="B2019" s="517" t="s">
        <v>395</v>
      </c>
    </row>
    <row r="2020" spans="1:2" ht="15" hidden="1" x14ac:dyDescent="0.25">
      <c r="A2020" s="517" t="s">
        <v>394</v>
      </c>
      <c r="B2020" s="517" t="s">
        <v>395</v>
      </c>
    </row>
    <row r="2021" spans="1:2" ht="15" hidden="1" x14ac:dyDescent="0.25">
      <c r="A2021" s="517" t="s">
        <v>1802</v>
      </c>
      <c r="B2021" s="517" t="s">
        <v>1803</v>
      </c>
    </row>
    <row r="2022" spans="1:2" ht="15" hidden="1" x14ac:dyDescent="0.25">
      <c r="A2022" s="517" t="s">
        <v>1804</v>
      </c>
      <c r="B2022" s="517" t="s">
        <v>1805</v>
      </c>
    </row>
    <row r="2023" spans="1:2" ht="15" hidden="1" x14ac:dyDescent="0.25">
      <c r="A2023" s="517" t="s">
        <v>1806</v>
      </c>
      <c r="B2023" s="517" t="s">
        <v>1807</v>
      </c>
    </row>
    <row r="2024" spans="1:2" ht="15" hidden="1" x14ac:dyDescent="0.25">
      <c r="A2024" s="517" t="s">
        <v>1806</v>
      </c>
      <c r="B2024" s="517" t="s">
        <v>1807</v>
      </c>
    </row>
    <row r="2025" spans="1:2" ht="15" hidden="1" x14ac:dyDescent="0.25">
      <c r="A2025" s="517" t="s">
        <v>1806</v>
      </c>
      <c r="B2025" s="517" t="s">
        <v>1807</v>
      </c>
    </row>
    <row r="2026" spans="1:2" ht="15" hidden="1" x14ac:dyDescent="0.25">
      <c r="A2026" s="517" t="s">
        <v>1806</v>
      </c>
      <c r="B2026" s="517" t="s">
        <v>1807</v>
      </c>
    </row>
    <row r="2027" spans="1:2" ht="15" hidden="1" x14ac:dyDescent="0.25">
      <c r="A2027" s="517" t="s">
        <v>1806</v>
      </c>
      <c r="B2027" s="517" t="s">
        <v>1807</v>
      </c>
    </row>
    <row r="2028" spans="1:2" ht="15" hidden="1" x14ac:dyDescent="0.25">
      <c r="A2028" s="517" t="s">
        <v>1806</v>
      </c>
      <c r="B2028" s="517" t="s">
        <v>1807</v>
      </c>
    </row>
    <row r="2029" spans="1:2" ht="15" hidden="1" x14ac:dyDescent="0.25">
      <c r="A2029" s="517" t="s">
        <v>1808</v>
      </c>
      <c r="B2029" s="517" t="s">
        <v>1809</v>
      </c>
    </row>
    <row r="2030" spans="1:2" ht="15" hidden="1" x14ac:dyDescent="0.25">
      <c r="A2030" s="517" t="s">
        <v>1810</v>
      </c>
      <c r="B2030" s="517" t="s">
        <v>1811</v>
      </c>
    </row>
    <row r="2031" spans="1:2" ht="15" hidden="1" x14ac:dyDescent="0.25">
      <c r="A2031" s="517" t="s">
        <v>1603</v>
      </c>
      <c r="B2031" s="517" t="s">
        <v>1604</v>
      </c>
    </row>
    <row r="2032" spans="1:2" ht="15" hidden="1" x14ac:dyDescent="0.25">
      <c r="A2032" s="517" t="s">
        <v>1812</v>
      </c>
      <c r="B2032" s="517" t="s">
        <v>1813</v>
      </c>
    </row>
    <row r="2033" spans="1:2" ht="15" hidden="1" x14ac:dyDescent="0.25">
      <c r="A2033" s="517" t="s">
        <v>1812</v>
      </c>
      <c r="B2033" s="517" t="s">
        <v>1813</v>
      </c>
    </row>
    <row r="2034" spans="1:2" ht="15" hidden="1" x14ac:dyDescent="0.25">
      <c r="A2034" s="517" t="s">
        <v>1814</v>
      </c>
      <c r="B2034" s="517" t="s">
        <v>1815</v>
      </c>
    </row>
    <row r="2035" spans="1:2" ht="15" hidden="1" x14ac:dyDescent="0.25">
      <c r="A2035" s="517" t="s">
        <v>1816</v>
      </c>
      <c r="B2035" s="517" t="s">
        <v>1817</v>
      </c>
    </row>
    <row r="2036" spans="1:2" ht="15" hidden="1" x14ac:dyDescent="0.25">
      <c r="A2036" s="517" t="s">
        <v>1818</v>
      </c>
      <c r="B2036" s="517" t="s">
        <v>1766</v>
      </c>
    </row>
    <row r="2037" spans="1:2" ht="15" hidden="1" x14ac:dyDescent="0.25">
      <c r="A2037" s="517" t="s">
        <v>1819</v>
      </c>
      <c r="B2037" s="517" t="s">
        <v>1820</v>
      </c>
    </row>
    <row r="2038" spans="1:2" ht="15" hidden="1" x14ac:dyDescent="0.25">
      <c r="A2038" s="517" t="s">
        <v>1821</v>
      </c>
      <c r="B2038" s="517" t="s">
        <v>1822</v>
      </c>
    </row>
    <row r="2039" spans="1:2" ht="15" hidden="1" x14ac:dyDescent="0.25">
      <c r="A2039" s="517" t="s">
        <v>1823</v>
      </c>
      <c r="B2039" s="517" t="s">
        <v>1824</v>
      </c>
    </row>
    <row r="2040" spans="1:2" ht="15" hidden="1" x14ac:dyDescent="0.25">
      <c r="A2040" s="517" t="s">
        <v>1823</v>
      </c>
      <c r="B2040" s="517" t="s">
        <v>1824</v>
      </c>
    </row>
    <row r="2041" spans="1:2" ht="15" hidden="1" x14ac:dyDescent="0.25">
      <c r="A2041" s="517" t="s">
        <v>1825</v>
      </c>
      <c r="B2041" s="517" t="s">
        <v>1826</v>
      </c>
    </row>
    <row r="2042" spans="1:2" ht="15" hidden="1" x14ac:dyDescent="0.25">
      <c r="A2042" s="517" t="s">
        <v>1827</v>
      </c>
      <c r="B2042" s="517" t="s">
        <v>1828</v>
      </c>
    </row>
    <row r="2043" spans="1:2" ht="15" hidden="1" x14ac:dyDescent="0.25">
      <c r="A2043" s="517" t="s">
        <v>1829</v>
      </c>
      <c r="B2043" s="517" t="s">
        <v>1830</v>
      </c>
    </row>
    <row r="2044" spans="1:2" ht="15" hidden="1" x14ac:dyDescent="0.25">
      <c r="A2044" s="517" t="s">
        <v>1829</v>
      </c>
      <c r="B2044" s="517" t="s">
        <v>1830</v>
      </c>
    </row>
    <row r="2045" spans="1:2" ht="15" hidden="1" x14ac:dyDescent="0.25">
      <c r="A2045" s="517" t="s">
        <v>1829</v>
      </c>
      <c r="B2045" s="517" t="s">
        <v>1830</v>
      </c>
    </row>
    <row r="2046" spans="1:2" ht="15" hidden="1" x14ac:dyDescent="0.25">
      <c r="A2046" s="517" t="s">
        <v>1831</v>
      </c>
      <c r="B2046" s="517" t="s">
        <v>1832</v>
      </c>
    </row>
    <row r="2047" spans="1:2" ht="15" hidden="1" x14ac:dyDescent="0.25">
      <c r="A2047" s="517" t="s">
        <v>1831</v>
      </c>
      <c r="B2047" s="517" t="s">
        <v>1832</v>
      </c>
    </row>
    <row r="2048" spans="1:2" ht="15" hidden="1" x14ac:dyDescent="0.25">
      <c r="A2048" s="517" t="s">
        <v>1833</v>
      </c>
      <c r="B2048" s="517" t="s">
        <v>1834</v>
      </c>
    </row>
    <row r="2049" spans="1:2" ht="15" hidden="1" x14ac:dyDescent="0.25">
      <c r="A2049" s="517" t="s">
        <v>1835</v>
      </c>
      <c r="B2049" s="517" t="s">
        <v>1836</v>
      </c>
    </row>
    <row r="2050" spans="1:2" ht="15" hidden="1" x14ac:dyDescent="0.25">
      <c r="A2050" s="517" t="s">
        <v>1625</v>
      </c>
      <c r="B2050" s="517" t="s">
        <v>1626</v>
      </c>
    </row>
    <row r="2051" spans="1:2" ht="15" hidden="1" x14ac:dyDescent="0.25">
      <c r="A2051" s="517" t="s">
        <v>1625</v>
      </c>
      <c r="B2051" s="517" t="s">
        <v>1626</v>
      </c>
    </row>
    <row r="2052" spans="1:2" ht="15" hidden="1" x14ac:dyDescent="0.25">
      <c r="A2052" s="519" t="s">
        <v>1837</v>
      </c>
      <c r="B2052" s="519" t="s">
        <v>1838</v>
      </c>
    </row>
    <row r="2053" spans="1:2" ht="15" hidden="1" x14ac:dyDescent="0.25">
      <c r="A2053" s="517" t="s">
        <v>1839</v>
      </c>
      <c r="B2053" s="517" t="s">
        <v>1840</v>
      </c>
    </row>
    <row r="2054" spans="1:2" ht="15" hidden="1" x14ac:dyDescent="0.25">
      <c r="A2054" s="517" t="s">
        <v>1841</v>
      </c>
      <c r="B2054" s="517" t="s">
        <v>1842</v>
      </c>
    </row>
    <row r="2055" spans="1:2" ht="15" hidden="1" x14ac:dyDescent="0.25">
      <c r="A2055" s="517" t="s">
        <v>1843</v>
      </c>
      <c r="B2055" s="517" t="s">
        <v>1844</v>
      </c>
    </row>
    <row r="2056" spans="1:2" ht="15" hidden="1" x14ac:dyDescent="0.25">
      <c r="A2056" s="517" t="s">
        <v>1845</v>
      </c>
      <c r="B2056" s="517" t="s">
        <v>1846</v>
      </c>
    </row>
    <row r="2057" spans="1:2" ht="15" hidden="1" x14ac:dyDescent="0.25">
      <c r="A2057" s="517" t="s">
        <v>1847</v>
      </c>
      <c r="B2057" s="517" t="s">
        <v>1848</v>
      </c>
    </row>
    <row r="2058" spans="1:2" ht="15" hidden="1" x14ac:dyDescent="0.25">
      <c r="A2058" s="517" t="s">
        <v>1627</v>
      </c>
      <c r="B2058" s="517" t="s">
        <v>1628</v>
      </c>
    </row>
    <row r="2059" spans="1:2" ht="15" hidden="1" x14ac:dyDescent="0.25">
      <c r="A2059" s="517" t="s">
        <v>1627</v>
      </c>
      <c r="B2059" s="517" t="s">
        <v>1628</v>
      </c>
    </row>
    <row r="2060" spans="1:2" ht="15" hidden="1" x14ac:dyDescent="0.25">
      <c r="A2060" s="517" t="s">
        <v>220</v>
      </c>
      <c r="B2060" s="517" t="s">
        <v>321</v>
      </c>
    </row>
    <row r="2061" spans="1:2" ht="15" hidden="1" x14ac:dyDescent="0.25">
      <c r="A2061" s="517" t="s">
        <v>220</v>
      </c>
      <c r="B2061" s="517" t="s">
        <v>321</v>
      </c>
    </row>
    <row r="2062" spans="1:2" ht="15" hidden="1" x14ac:dyDescent="0.25">
      <c r="A2062" s="517" t="s">
        <v>220</v>
      </c>
      <c r="B2062" s="517" t="s">
        <v>321</v>
      </c>
    </row>
    <row r="2063" spans="1:2" ht="15" hidden="1" x14ac:dyDescent="0.25">
      <c r="A2063" s="517" t="s">
        <v>220</v>
      </c>
      <c r="B2063" s="517" t="s">
        <v>321</v>
      </c>
    </row>
    <row r="2064" spans="1:2" ht="15" hidden="1" x14ac:dyDescent="0.25">
      <c r="A2064" s="517" t="s">
        <v>220</v>
      </c>
      <c r="B2064" s="517" t="s">
        <v>321</v>
      </c>
    </row>
    <row r="2065" spans="1:2" ht="15" hidden="1" x14ac:dyDescent="0.25">
      <c r="A2065" s="517" t="s">
        <v>220</v>
      </c>
      <c r="B2065" s="517" t="s">
        <v>321</v>
      </c>
    </row>
    <row r="2066" spans="1:2" ht="15" hidden="1" x14ac:dyDescent="0.25">
      <c r="A2066" s="517" t="s">
        <v>220</v>
      </c>
      <c r="B2066" s="517" t="s">
        <v>321</v>
      </c>
    </row>
    <row r="2067" spans="1:2" ht="15" hidden="1" x14ac:dyDescent="0.25">
      <c r="A2067" s="517" t="s">
        <v>220</v>
      </c>
      <c r="B2067" s="517" t="s">
        <v>321</v>
      </c>
    </row>
    <row r="2068" spans="1:2" ht="15" hidden="1" x14ac:dyDescent="0.25">
      <c r="A2068" s="517" t="s">
        <v>220</v>
      </c>
      <c r="B2068" s="517" t="s">
        <v>321</v>
      </c>
    </row>
    <row r="2069" spans="1:2" ht="15" hidden="1" x14ac:dyDescent="0.25">
      <c r="A2069" s="517" t="s">
        <v>220</v>
      </c>
      <c r="B2069" s="517" t="s">
        <v>321</v>
      </c>
    </row>
    <row r="2070" spans="1:2" ht="15" hidden="1" x14ac:dyDescent="0.25">
      <c r="A2070" s="517" t="s">
        <v>220</v>
      </c>
      <c r="B2070" s="517" t="s">
        <v>321</v>
      </c>
    </row>
    <row r="2071" spans="1:2" ht="15" hidden="1" x14ac:dyDescent="0.25">
      <c r="A2071" s="517" t="s">
        <v>220</v>
      </c>
      <c r="B2071" s="517" t="s">
        <v>321</v>
      </c>
    </row>
    <row r="2072" spans="1:2" ht="15" hidden="1" x14ac:dyDescent="0.25">
      <c r="A2072" s="517" t="s">
        <v>220</v>
      </c>
      <c r="B2072" s="517" t="s">
        <v>321</v>
      </c>
    </row>
    <row r="2073" spans="1:2" ht="15" hidden="1" x14ac:dyDescent="0.25">
      <c r="A2073" s="517" t="s">
        <v>220</v>
      </c>
      <c r="B2073" s="517" t="s">
        <v>321</v>
      </c>
    </row>
    <row r="2074" spans="1:2" ht="15" hidden="1" x14ac:dyDescent="0.25">
      <c r="A2074" s="517" t="s">
        <v>220</v>
      </c>
      <c r="B2074" s="517" t="s">
        <v>321</v>
      </c>
    </row>
    <row r="2075" spans="1:2" ht="15" hidden="1" x14ac:dyDescent="0.25">
      <c r="A2075" s="517" t="s">
        <v>190</v>
      </c>
      <c r="B2075" s="517" t="s">
        <v>322</v>
      </c>
    </row>
    <row r="2076" spans="1:2" ht="15" hidden="1" x14ac:dyDescent="0.25">
      <c r="A2076" s="517" t="s">
        <v>191</v>
      </c>
      <c r="B2076" s="517" t="s">
        <v>323</v>
      </c>
    </row>
    <row r="2077" spans="1:2" ht="15" hidden="1" x14ac:dyDescent="0.25">
      <c r="A2077" s="517" t="s">
        <v>191</v>
      </c>
      <c r="B2077" s="517" t="s">
        <v>323</v>
      </c>
    </row>
    <row r="2078" spans="1:2" ht="15" hidden="1" x14ac:dyDescent="0.25">
      <c r="A2078" s="517" t="s">
        <v>191</v>
      </c>
      <c r="B2078" s="517" t="s">
        <v>323</v>
      </c>
    </row>
    <row r="2079" spans="1:2" ht="15" hidden="1" x14ac:dyDescent="0.25">
      <c r="A2079" s="517" t="s">
        <v>191</v>
      </c>
      <c r="B2079" s="517" t="s">
        <v>323</v>
      </c>
    </row>
    <row r="2080" spans="1:2" ht="15" hidden="1" x14ac:dyDescent="0.25">
      <c r="A2080" s="517" t="s">
        <v>191</v>
      </c>
      <c r="B2080" s="517" t="s">
        <v>323</v>
      </c>
    </row>
    <row r="2081" spans="1:2" ht="15" hidden="1" x14ac:dyDescent="0.25">
      <c r="A2081" s="517" t="s">
        <v>191</v>
      </c>
      <c r="B2081" s="517" t="s">
        <v>323</v>
      </c>
    </row>
    <row r="2082" spans="1:2" ht="15" hidden="1" x14ac:dyDescent="0.25">
      <c r="A2082" s="517" t="s">
        <v>407</v>
      </c>
      <c r="B2082" s="517" t="s">
        <v>408</v>
      </c>
    </row>
    <row r="2083" spans="1:2" ht="15" hidden="1" x14ac:dyDescent="0.25">
      <c r="A2083" s="517" t="s">
        <v>1631</v>
      </c>
      <c r="B2083" s="517" t="s">
        <v>1632</v>
      </c>
    </row>
    <row r="2084" spans="1:2" ht="15" hidden="1" x14ac:dyDescent="0.25">
      <c r="A2084" s="517" t="s">
        <v>1631</v>
      </c>
      <c r="B2084" s="517" t="s">
        <v>1632</v>
      </c>
    </row>
    <row r="2085" spans="1:2" ht="15" hidden="1" x14ac:dyDescent="0.25">
      <c r="A2085" s="517" t="s">
        <v>1631</v>
      </c>
      <c r="B2085" s="517" t="s">
        <v>1632</v>
      </c>
    </row>
    <row r="2086" spans="1:2" ht="15" hidden="1" x14ac:dyDescent="0.25">
      <c r="A2086" s="517" t="s">
        <v>1631</v>
      </c>
      <c r="B2086" s="517" t="s">
        <v>1632</v>
      </c>
    </row>
    <row r="2087" spans="1:2" ht="15" hidden="1" x14ac:dyDescent="0.25">
      <c r="A2087" s="517" t="s">
        <v>1631</v>
      </c>
      <c r="B2087" s="517" t="s">
        <v>1632</v>
      </c>
    </row>
    <row r="2088" spans="1:2" ht="15" hidden="1" x14ac:dyDescent="0.25">
      <c r="A2088" s="517" t="s">
        <v>1631</v>
      </c>
      <c r="B2088" s="517" t="s">
        <v>1632</v>
      </c>
    </row>
    <row r="2089" spans="1:2" ht="15" hidden="1" x14ac:dyDescent="0.25">
      <c r="A2089" s="517" t="s">
        <v>1631</v>
      </c>
      <c r="B2089" s="517" t="s">
        <v>1632</v>
      </c>
    </row>
    <row r="2090" spans="1:2" ht="15" hidden="1" x14ac:dyDescent="0.25">
      <c r="A2090" s="517" t="s">
        <v>1631</v>
      </c>
      <c r="B2090" s="517" t="s">
        <v>1632</v>
      </c>
    </row>
    <row r="2091" spans="1:2" ht="15" hidden="1" x14ac:dyDescent="0.25">
      <c r="A2091" s="517" t="s">
        <v>1631</v>
      </c>
      <c r="B2091" s="517" t="s">
        <v>1632</v>
      </c>
    </row>
    <row r="2092" spans="1:2" ht="15" hidden="1" x14ac:dyDescent="0.25">
      <c r="A2092" s="517" t="s">
        <v>1631</v>
      </c>
      <c r="B2092" s="517" t="s">
        <v>1632</v>
      </c>
    </row>
    <row r="2093" spans="1:2" ht="15" hidden="1" x14ac:dyDescent="0.25">
      <c r="A2093" s="517" t="s">
        <v>1467</v>
      </c>
      <c r="B2093" s="517" t="s">
        <v>1468</v>
      </c>
    </row>
    <row r="2094" spans="1:2" ht="15" hidden="1" x14ac:dyDescent="0.25">
      <c r="A2094" s="517" t="s">
        <v>1467</v>
      </c>
      <c r="B2094" s="517" t="s">
        <v>1468</v>
      </c>
    </row>
    <row r="2095" spans="1:2" ht="15" hidden="1" x14ac:dyDescent="0.25">
      <c r="A2095" s="517" t="s">
        <v>1467</v>
      </c>
      <c r="B2095" s="517" t="s">
        <v>1468</v>
      </c>
    </row>
    <row r="2096" spans="1:2" ht="15" hidden="1" x14ac:dyDescent="0.25">
      <c r="A2096" s="517" t="s">
        <v>1273</v>
      </c>
      <c r="B2096" s="517" t="s">
        <v>1274</v>
      </c>
    </row>
    <row r="2097" spans="1:2" ht="15" hidden="1" x14ac:dyDescent="0.25">
      <c r="A2097" s="517" t="s">
        <v>194</v>
      </c>
      <c r="B2097" s="517" t="s">
        <v>327</v>
      </c>
    </row>
    <row r="2098" spans="1:2" ht="15" hidden="1" x14ac:dyDescent="0.25">
      <c r="A2098" s="517" t="s">
        <v>194</v>
      </c>
      <c r="B2098" s="517" t="s">
        <v>327</v>
      </c>
    </row>
    <row r="2099" spans="1:2" ht="15" hidden="1" x14ac:dyDescent="0.25">
      <c r="A2099" s="517" t="s">
        <v>194</v>
      </c>
      <c r="B2099" s="517" t="s">
        <v>327</v>
      </c>
    </row>
    <row r="2100" spans="1:2" ht="15" hidden="1" x14ac:dyDescent="0.25">
      <c r="A2100" s="517" t="s">
        <v>194</v>
      </c>
      <c r="B2100" s="517" t="s">
        <v>327</v>
      </c>
    </row>
    <row r="2101" spans="1:2" ht="15" hidden="1" x14ac:dyDescent="0.25">
      <c r="A2101" s="517" t="s">
        <v>194</v>
      </c>
      <c r="B2101" s="517" t="s">
        <v>327</v>
      </c>
    </row>
    <row r="2102" spans="1:2" ht="15" hidden="1" x14ac:dyDescent="0.25">
      <c r="A2102" s="517" t="s">
        <v>194</v>
      </c>
      <c r="B2102" s="517" t="s">
        <v>327</v>
      </c>
    </row>
    <row r="2103" spans="1:2" ht="15" hidden="1" x14ac:dyDescent="0.25">
      <c r="A2103" s="517" t="s">
        <v>194</v>
      </c>
      <c r="B2103" s="517" t="s">
        <v>327</v>
      </c>
    </row>
    <row r="2104" spans="1:2" ht="15" hidden="1" x14ac:dyDescent="0.25">
      <c r="A2104" s="517" t="s">
        <v>194</v>
      </c>
      <c r="B2104" s="517" t="s">
        <v>327</v>
      </c>
    </row>
    <row r="2105" spans="1:2" ht="15" hidden="1" x14ac:dyDescent="0.25">
      <c r="A2105" s="517" t="s">
        <v>194</v>
      </c>
      <c r="B2105" s="517" t="s">
        <v>327</v>
      </c>
    </row>
    <row r="2106" spans="1:2" ht="15" hidden="1" x14ac:dyDescent="0.25">
      <c r="A2106" s="517" t="s">
        <v>194</v>
      </c>
      <c r="B2106" s="517" t="s">
        <v>327</v>
      </c>
    </row>
    <row r="2107" spans="1:2" ht="15" hidden="1" x14ac:dyDescent="0.25">
      <c r="A2107" s="517" t="s">
        <v>194</v>
      </c>
      <c r="B2107" s="517" t="s">
        <v>327</v>
      </c>
    </row>
    <row r="2108" spans="1:2" ht="15" hidden="1" x14ac:dyDescent="0.25">
      <c r="A2108" s="517" t="s">
        <v>194</v>
      </c>
      <c r="B2108" s="517" t="s">
        <v>327</v>
      </c>
    </row>
    <row r="2109" spans="1:2" ht="15" hidden="1" x14ac:dyDescent="0.25">
      <c r="A2109" s="517" t="s">
        <v>194</v>
      </c>
      <c r="B2109" s="517" t="s">
        <v>327</v>
      </c>
    </row>
    <row r="2110" spans="1:2" ht="15" hidden="1" x14ac:dyDescent="0.25">
      <c r="A2110" s="517" t="s">
        <v>194</v>
      </c>
      <c r="B2110" s="517" t="s">
        <v>327</v>
      </c>
    </row>
    <row r="2111" spans="1:2" ht="15" hidden="1" x14ac:dyDescent="0.25">
      <c r="A2111" s="517" t="s">
        <v>194</v>
      </c>
      <c r="B2111" s="517" t="s">
        <v>327</v>
      </c>
    </row>
    <row r="2112" spans="1:2" ht="15" hidden="1" x14ac:dyDescent="0.25">
      <c r="A2112" s="517" t="s">
        <v>222</v>
      </c>
      <c r="B2112" s="517" t="s">
        <v>328</v>
      </c>
    </row>
    <row r="2113" spans="1:2" ht="15" hidden="1" x14ac:dyDescent="0.25">
      <c r="A2113" s="517" t="s">
        <v>222</v>
      </c>
      <c r="B2113" s="517" t="s">
        <v>328</v>
      </c>
    </row>
    <row r="2114" spans="1:2" ht="15" hidden="1" x14ac:dyDescent="0.25">
      <c r="A2114" s="517" t="s">
        <v>222</v>
      </c>
      <c r="B2114" s="517" t="s">
        <v>328</v>
      </c>
    </row>
    <row r="2115" spans="1:2" ht="15" hidden="1" x14ac:dyDescent="0.25">
      <c r="A2115" s="517" t="s">
        <v>222</v>
      </c>
      <c r="B2115" s="517" t="s">
        <v>328</v>
      </c>
    </row>
    <row r="2116" spans="1:2" ht="15" hidden="1" x14ac:dyDescent="0.25">
      <c r="A2116" s="517" t="s">
        <v>222</v>
      </c>
      <c r="B2116" s="517" t="s">
        <v>328</v>
      </c>
    </row>
    <row r="2117" spans="1:2" ht="15" hidden="1" x14ac:dyDescent="0.25">
      <c r="A2117" s="517" t="s">
        <v>222</v>
      </c>
      <c r="B2117" s="517" t="s">
        <v>328</v>
      </c>
    </row>
    <row r="2118" spans="1:2" ht="15" hidden="1" x14ac:dyDescent="0.25">
      <c r="A2118" s="517" t="s">
        <v>222</v>
      </c>
      <c r="B2118" s="517" t="s">
        <v>328</v>
      </c>
    </row>
    <row r="2119" spans="1:2" ht="15" hidden="1" x14ac:dyDescent="0.25">
      <c r="A2119" s="517" t="s">
        <v>222</v>
      </c>
      <c r="B2119" s="517" t="s">
        <v>328</v>
      </c>
    </row>
    <row r="2120" spans="1:2" ht="15" hidden="1" x14ac:dyDescent="0.25">
      <c r="A2120" s="517" t="s">
        <v>222</v>
      </c>
      <c r="B2120" s="517" t="s">
        <v>328</v>
      </c>
    </row>
    <row r="2121" spans="1:2" ht="15" hidden="1" x14ac:dyDescent="0.25">
      <c r="A2121" s="517" t="s">
        <v>195</v>
      </c>
      <c r="B2121" s="517" t="s">
        <v>329</v>
      </c>
    </row>
    <row r="2122" spans="1:2" ht="15" hidden="1" x14ac:dyDescent="0.25">
      <c r="A2122" s="517" t="s">
        <v>195</v>
      </c>
      <c r="B2122" s="517" t="s">
        <v>329</v>
      </c>
    </row>
    <row r="2123" spans="1:2" ht="15" hidden="1" x14ac:dyDescent="0.25">
      <c r="A2123" s="517" t="s">
        <v>195</v>
      </c>
      <c r="B2123" s="517" t="s">
        <v>329</v>
      </c>
    </row>
    <row r="2124" spans="1:2" ht="15" hidden="1" x14ac:dyDescent="0.25">
      <c r="A2124" s="517" t="s">
        <v>195</v>
      </c>
      <c r="B2124" s="517" t="s">
        <v>329</v>
      </c>
    </row>
    <row r="2125" spans="1:2" ht="15" hidden="1" x14ac:dyDescent="0.25">
      <c r="A2125" s="517" t="s">
        <v>196</v>
      </c>
      <c r="B2125" s="517" t="s">
        <v>330</v>
      </c>
    </row>
    <row r="2126" spans="1:2" ht="15" hidden="1" x14ac:dyDescent="0.25">
      <c r="A2126" s="517" t="s">
        <v>197</v>
      </c>
      <c r="B2126" s="517" t="s">
        <v>331</v>
      </c>
    </row>
    <row r="2127" spans="1:2" ht="15" hidden="1" x14ac:dyDescent="0.25">
      <c r="A2127" s="517" t="s">
        <v>197</v>
      </c>
      <c r="B2127" s="517" t="s">
        <v>331</v>
      </c>
    </row>
    <row r="2128" spans="1:2" ht="15" hidden="1" x14ac:dyDescent="0.25">
      <c r="A2128" s="517" t="s">
        <v>197</v>
      </c>
      <c r="B2128" s="517" t="s">
        <v>331</v>
      </c>
    </row>
    <row r="2129" spans="1:2" ht="15" hidden="1" x14ac:dyDescent="0.25">
      <c r="A2129" s="517" t="s">
        <v>197</v>
      </c>
      <c r="B2129" s="517" t="s">
        <v>331</v>
      </c>
    </row>
    <row r="2130" spans="1:2" ht="15" hidden="1" x14ac:dyDescent="0.25">
      <c r="A2130" s="517" t="s">
        <v>197</v>
      </c>
      <c r="B2130" s="517" t="s">
        <v>331</v>
      </c>
    </row>
    <row r="2131" spans="1:2" ht="15" hidden="1" x14ac:dyDescent="0.25">
      <c r="A2131" s="517" t="s">
        <v>197</v>
      </c>
      <c r="B2131" s="517" t="s">
        <v>331</v>
      </c>
    </row>
    <row r="2132" spans="1:2" ht="15" hidden="1" x14ac:dyDescent="0.25">
      <c r="A2132" s="517" t="s">
        <v>197</v>
      </c>
      <c r="B2132" s="517" t="s">
        <v>331</v>
      </c>
    </row>
    <row r="2133" spans="1:2" ht="15" hidden="1" x14ac:dyDescent="0.25">
      <c r="A2133" s="517" t="s">
        <v>197</v>
      </c>
      <c r="B2133" s="517" t="s">
        <v>331</v>
      </c>
    </row>
    <row r="2134" spans="1:2" ht="15" hidden="1" x14ac:dyDescent="0.25">
      <c r="A2134" s="517" t="s">
        <v>197</v>
      </c>
      <c r="B2134" s="517" t="s">
        <v>331</v>
      </c>
    </row>
    <row r="2135" spans="1:2" ht="15" hidden="1" x14ac:dyDescent="0.25">
      <c r="A2135" s="517" t="s">
        <v>197</v>
      </c>
      <c r="B2135" s="517" t="s">
        <v>331</v>
      </c>
    </row>
    <row r="2136" spans="1:2" ht="15" hidden="1" x14ac:dyDescent="0.25">
      <c r="A2136" s="517" t="s">
        <v>197</v>
      </c>
      <c r="B2136" s="517" t="s">
        <v>331</v>
      </c>
    </row>
    <row r="2137" spans="1:2" ht="15" hidden="1" x14ac:dyDescent="0.25">
      <c r="A2137" s="517" t="s">
        <v>197</v>
      </c>
      <c r="B2137" s="517" t="s">
        <v>331</v>
      </c>
    </row>
    <row r="2138" spans="1:2" ht="15" hidden="1" x14ac:dyDescent="0.25">
      <c r="A2138" s="517" t="s">
        <v>197</v>
      </c>
      <c r="B2138" s="517" t="s">
        <v>331</v>
      </c>
    </row>
    <row r="2139" spans="1:2" ht="15" hidden="1" x14ac:dyDescent="0.25">
      <c r="A2139" s="517" t="s">
        <v>197</v>
      </c>
      <c r="B2139" s="517" t="s">
        <v>331</v>
      </c>
    </row>
    <row r="2140" spans="1:2" ht="15" hidden="1" x14ac:dyDescent="0.25">
      <c r="A2140" s="517" t="s">
        <v>197</v>
      </c>
      <c r="B2140" s="517" t="s">
        <v>331</v>
      </c>
    </row>
    <row r="2141" spans="1:2" ht="15" hidden="1" x14ac:dyDescent="0.25">
      <c r="A2141" s="517" t="s">
        <v>197</v>
      </c>
      <c r="B2141" s="517" t="s">
        <v>331</v>
      </c>
    </row>
    <row r="2142" spans="1:2" ht="15" hidden="1" x14ac:dyDescent="0.25">
      <c r="A2142" s="517" t="s">
        <v>197</v>
      </c>
      <c r="B2142" s="517" t="s">
        <v>331</v>
      </c>
    </row>
    <row r="2143" spans="1:2" ht="15" hidden="1" x14ac:dyDescent="0.25">
      <c r="A2143" s="517" t="s">
        <v>197</v>
      </c>
      <c r="B2143" s="517" t="s">
        <v>331</v>
      </c>
    </row>
    <row r="2144" spans="1:2" ht="15" hidden="1" x14ac:dyDescent="0.25">
      <c r="A2144" s="517" t="s">
        <v>197</v>
      </c>
      <c r="B2144" s="517" t="s">
        <v>331</v>
      </c>
    </row>
    <row r="2145" spans="1:2" ht="15" hidden="1" x14ac:dyDescent="0.25">
      <c r="A2145" s="517" t="s">
        <v>197</v>
      </c>
      <c r="B2145" s="517" t="s">
        <v>331</v>
      </c>
    </row>
    <row r="2146" spans="1:2" ht="15" hidden="1" x14ac:dyDescent="0.25">
      <c r="A2146" s="517" t="s">
        <v>197</v>
      </c>
      <c r="B2146" s="517" t="s">
        <v>331</v>
      </c>
    </row>
    <row r="2147" spans="1:2" ht="15" hidden="1" x14ac:dyDescent="0.25">
      <c r="A2147" s="517" t="s">
        <v>197</v>
      </c>
      <c r="B2147" s="517" t="s">
        <v>331</v>
      </c>
    </row>
    <row r="2148" spans="1:2" ht="15" hidden="1" x14ac:dyDescent="0.25">
      <c r="A2148" s="517" t="s">
        <v>197</v>
      </c>
      <c r="B2148" s="517" t="s">
        <v>331</v>
      </c>
    </row>
    <row r="2149" spans="1:2" ht="15" hidden="1" x14ac:dyDescent="0.25">
      <c r="A2149" s="517" t="s">
        <v>197</v>
      </c>
      <c r="B2149" s="517" t="s">
        <v>331</v>
      </c>
    </row>
    <row r="2150" spans="1:2" ht="15" hidden="1" x14ac:dyDescent="0.25">
      <c r="A2150" s="517" t="s">
        <v>197</v>
      </c>
      <c r="B2150" s="517" t="s">
        <v>331</v>
      </c>
    </row>
    <row r="2151" spans="1:2" ht="15" hidden="1" x14ac:dyDescent="0.25">
      <c r="A2151" s="517" t="s">
        <v>197</v>
      </c>
      <c r="B2151" s="517" t="s">
        <v>331</v>
      </c>
    </row>
    <row r="2152" spans="1:2" ht="15" hidden="1" x14ac:dyDescent="0.25">
      <c r="A2152" s="517" t="s">
        <v>197</v>
      </c>
      <c r="B2152" s="517" t="s">
        <v>331</v>
      </c>
    </row>
    <row r="2153" spans="1:2" ht="15" hidden="1" x14ac:dyDescent="0.25">
      <c r="A2153" s="517" t="s">
        <v>197</v>
      </c>
      <c r="B2153" s="517" t="s">
        <v>331</v>
      </c>
    </row>
    <row r="2154" spans="1:2" ht="15" hidden="1" x14ac:dyDescent="0.25">
      <c r="A2154" s="517" t="s">
        <v>197</v>
      </c>
      <c r="B2154" s="517" t="s">
        <v>331</v>
      </c>
    </row>
    <row r="2155" spans="1:2" ht="15" hidden="1" x14ac:dyDescent="0.25">
      <c r="A2155" s="517" t="s">
        <v>197</v>
      </c>
      <c r="B2155" s="517" t="s">
        <v>331</v>
      </c>
    </row>
    <row r="2156" spans="1:2" ht="15" hidden="1" x14ac:dyDescent="0.25">
      <c r="A2156" s="517" t="s">
        <v>197</v>
      </c>
      <c r="B2156" s="517" t="s">
        <v>331</v>
      </c>
    </row>
    <row r="2157" spans="1:2" ht="15" hidden="1" x14ac:dyDescent="0.25">
      <c r="A2157" s="517" t="s">
        <v>197</v>
      </c>
      <c r="B2157" s="517" t="s">
        <v>331</v>
      </c>
    </row>
    <row r="2158" spans="1:2" ht="15" hidden="1" x14ac:dyDescent="0.25">
      <c r="A2158" s="517" t="s">
        <v>197</v>
      </c>
      <c r="B2158" s="517" t="s">
        <v>331</v>
      </c>
    </row>
    <row r="2159" spans="1:2" ht="15" hidden="1" x14ac:dyDescent="0.25">
      <c r="A2159" s="517" t="s">
        <v>197</v>
      </c>
      <c r="B2159" s="517" t="s">
        <v>331</v>
      </c>
    </row>
    <row r="2160" spans="1:2" ht="15" hidden="1" x14ac:dyDescent="0.25">
      <c r="A2160" s="517" t="s">
        <v>197</v>
      </c>
      <c r="B2160" s="517" t="s">
        <v>331</v>
      </c>
    </row>
    <row r="2161" spans="1:2" ht="15" hidden="1" x14ac:dyDescent="0.25">
      <c r="A2161" s="517" t="s">
        <v>197</v>
      </c>
      <c r="B2161" s="517" t="s">
        <v>331</v>
      </c>
    </row>
    <row r="2162" spans="1:2" ht="15" hidden="1" x14ac:dyDescent="0.25">
      <c r="A2162" s="517" t="s">
        <v>197</v>
      </c>
      <c r="B2162" s="517" t="s">
        <v>331</v>
      </c>
    </row>
    <row r="2163" spans="1:2" ht="15" hidden="1" x14ac:dyDescent="0.25">
      <c r="A2163" s="517" t="s">
        <v>197</v>
      </c>
      <c r="B2163" s="517" t="s">
        <v>331</v>
      </c>
    </row>
    <row r="2164" spans="1:2" ht="15" hidden="1" x14ac:dyDescent="0.25">
      <c r="A2164" s="517" t="s">
        <v>1277</v>
      </c>
      <c r="B2164" s="517" t="s">
        <v>1278</v>
      </c>
    </row>
    <row r="2165" spans="1:2" ht="15" hidden="1" x14ac:dyDescent="0.25">
      <c r="A2165" s="517" t="s">
        <v>1279</v>
      </c>
      <c r="B2165" s="517" t="s">
        <v>1280</v>
      </c>
    </row>
    <row r="2166" spans="1:2" ht="15" hidden="1" x14ac:dyDescent="0.25">
      <c r="A2166" s="517" t="s">
        <v>199</v>
      </c>
      <c r="B2166" s="517" t="s">
        <v>334</v>
      </c>
    </row>
    <row r="2167" spans="1:2" ht="15" hidden="1" x14ac:dyDescent="0.25">
      <c r="A2167" s="517" t="s">
        <v>199</v>
      </c>
      <c r="B2167" s="517" t="s">
        <v>334</v>
      </c>
    </row>
    <row r="2168" spans="1:2" ht="15" hidden="1" x14ac:dyDescent="0.25">
      <c r="A2168" s="517" t="s">
        <v>199</v>
      </c>
      <c r="B2168" s="517" t="s">
        <v>334</v>
      </c>
    </row>
    <row r="2169" spans="1:2" ht="15" hidden="1" x14ac:dyDescent="0.25">
      <c r="A2169" s="517" t="s">
        <v>199</v>
      </c>
      <c r="B2169" s="517" t="s">
        <v>334</v>
      </c>
    </row>
    <row r="2170" spans="1:2" ht="15" hidden="1" x14ac:dyDescent="0.25">
      <c r="A2170" s="517" t="s">
        <v>1471</v>
      </c>
      <c r="B2170" s="517" t="s">
        <v>1472</v>
      </c>
    </row>
    <row r="2171" spans="1:2" ht="15" hidden="1" x14ac:dyDescent="0.25">
      <c r="A2171" s="517" t="s">
        <v>1471</v>
      </c>
      <c r="B2171" s="517" t="s">
        <v>1472</v>
      </c>
    </row>
    <row r="2172" spans="1:2" ht="15" hidden="1" x14ac:dyDescent="0.25">
      <c r="A2172" s="517" t="s">
        <v>1471</v>
      </c>
      <c r="B2172" s="517" t="s">
        <v>1472</v>
      </c>
    </row>
    <row r="2173" spans="1:2" ht="15" hidden="1" x14ac:dyDescent="0.25">
      <c r="A2173" s="517" t="s">
        <v>200</v>
      </c>
      <c r="B2173" s="517" t="s">
        <v>335</v>
      </c>
    </row>
    <row r="2174" spans="1:2" ht="15" hidden="1" x14ac:dyDescent="0.25">
      <c r="A2174" s="517" t="s">
        <v>200</v>
      </c>
      <c r="B2174" s="517" t="s">
        <v>335</v>
      </c>
    </row>
    <row r="2175" spans="1:2" ht="15" hidden="1" x14ac:dyDescent="0.25">
      <c r="A2175" s="517" t="s">
        <v>200</v>
      </c>
      <c r="B2175" s="517" t="s">
        <v>335</v>
      </c>
    </row>
    <row r="2176" spans="1:2" ht="15" hidden="1" x14ac:dyDescent="0.25">
      <c r="A2176" s="517" t="s">
        <v>200</v>
      </c>
      <c r="B2176" s="517" t="s">
        <v>335</v>
      </c>
    </row>
    <row r="2177" spans="1:2" ht="15" hidden="1" x14ac:dyDescent="0.25">
      <c r="A2177" s="517" t="s">
        <v>200</v>
      </c>
      <c r="B2177" s="517" t="s">
        <v>335</v>
      </c>
    </row>
    <row r="2178" spans="1:2" ht="15" hidden="1" x14ac:dyDescent="0.25">
      <c r="A2178" s="517" t="s">
        <v>200</v>
      </c>
      <c r="B2178" s="517" t="s">
        <v>335</v>
      </c>
    </row>
    <row r="2179" spans="1:2" ht="15" hidden="1" x14ac:dyDescent="0.25">
      <c r="A2179" s="517" t="s">
        <v>200</v>
      </c>
      <c r="B2179" s="517" t="s">
        <v>335</v>
      </c>
    </row>
    <row r="2180" spans="1:2" ht="15" hidden="1" x14ac:dyDescent="0.25">
      <c r="A2180" s="517" t="s">
        <v>200</v>
      </c>
      <c r="B2180" s="517" t="s">
        <v>335</v>
      </c>
    </row>
    <row r="2181" spans="1:2" ht="15" hidden="1" x14ac:dyDescent="0.25">
      <c r="A2181" s="517" t="s">
        <v>1281</v>
      </c>
      <c r="B2181" s="517" t="s">
        <v>1282</v>
      </c>
    </row>
    <row r="2182" spans="1:2" ht="15" hidden="1" x14ac:dyDescent="0.25">
      <c r="A2182" s="517" t="s">
        <v>1281</v>
      </c>
      <c r="B2182" s="517" t="s">
        <v>1282</v>
      </c>
    </row>
    <row r="2183" spans="1:2" ht="15" hidden="1" x14ac:dyDescent="0.25">
      <c r="A2183" s="517" t="s">
        <v>1281</v>
      </c>
      <c r="B2183" s="517" t="s">
        <v>1282</v>
      </c>
    </row>
    <row r="2184" spans="1:2" ht="15" hidden="1" x14ac:dyDescent="0.25">
      <c r="A2184" s="517" t="s">
        <v>1281</v>
      </c>
      <c r="B2184" s="517" t="s">
        <v>1282</v>
      </c>
    </row>
    <row r="2185" spans="1:2" ht="15" hidden="1" x14ac:dyDescent="0.25">
      <c r="A2185" s="517" t="s">
        <v>1849</v>
      </c>
      <c r="B2185" s="517" t="s">
        <v>1849</v>
      </c>
    </row>
    <row r="2186" spans="1:2" ht="15" hidden="1" x14ac:dyDescent="0.25">
      <c r="A2186" s="517" t="s">
        <v>1850</v>
      </c>
      <c r="B2186" s="517" t="s">
        <v>1850</v>
      </c>
    </row>
    <row r="2187" spans="1:2" ht="15" hidden="1" x14ac:dyDescent="0.25">
      <c r="A2187" s="517" t="s">
        <v>1851</v>
      </c>
      <c r="B2187" s="517" t="s">
        <v>1851</v>
      </c>
    </row>
    <row r="2188" spans="1:2" ht="15" hidden="1" x14ac:dyDescent="0.25">
      <c r="A2188" s="517" t="s">
        <v>1852</v>
      </c>
      <c r="B2188" s="517" t="s">
        <v>1852</v>
      </c>
    </row>
    <row r="2189" spans="1:2" ht="15" hidden="1" x14ac:dyDescent="0.25">
      <c r="A2189" s="517" t="s">
        <v>1853</v>
      </c>
      <c r="B2189" s="517" t="s">
        <v>1853</v>
      </c>
    </row>
    <row r="2190" spans="1:2" ht="15" hidden="1" x14ac:dyDescent="0.25">
      <c r="A2190" s="517" t="s">
        <v>1854</v>
      </c>
      <c r="B2190" s="517" t="s">
        <v>1854</v>
      </c>
    </row>
    <row r="2191" spans="1:2" ht="15" hidden="1" x14ac:dyDescent="0.25">
      <c r="A2191" s="517" t="s">
        <v>1855</v>
      </c>
      <c r="B2191" s="517" t="s">
        <v>1855</v>
      </c>
    </row>
    <row r="2192" spans="1:2" ht="15" hidden="1" x14ac:dyDescent="0.25">
      <c r="A2192" s="517" t="s">
        <v>1855</v>
      </c>
      <c r="B2192" s="517" t="s">
        <v>1855</v>
      </c>
    </row>
    <row r="2193" spans="1:2" ht="15" hidden="1" x14ac:dyDescent="0.25">
      <c r="A2193" s="517" t="s">
        <v>1856</v>
      </c>
      <c r="B2193" s="517" t="s">
        <v>1856</v>
      </c>
    </row>
    <row r="2194" spans="1:2" ht="15" hidden="1" x14ac:dyDescent="0.25">
      <c r="A2194" s="517" t="s">
        <v>1857</v>
      </c>
      <c r="B2194" s="517" t="s">
        <v>1857</v>
      </c>
    </row>
    <row r="2195" spans="1:2" ht="15" hidden="1" x14ac:dyDescent="0.25">
      <c r="A2195" s="517" t="s">
        <v>1858</v>
      </c>
      <c r="B2195" s="517" t="s">
        <v>1858</v>
      </c>
    </row>
    <row r="2196" spans="1:2" ht="15" hidden="1" x14ac:dyDescent="0.25">
      <c r="A2196" s="517" t="s">
        <v>1858</v>
      </c>
      <c r="B2196" s="517" t="s">
        <v>1858</v>
      </c>
    </row>
    <row r="2197" spans="1:2" ht="15" hidden="1" x14ac:dyDescent="0.25">
      <c r="A2197" s="517" t="s">
        <v>1859</v>
      </c>
      <c r="B2197" s="517" t="s">
        <v>1859</v>
      </c>
    </row>
    <row r="2198" spans="1:2" ht="15" hidden="1" x14ac:dyDescent="0.25">
      <c r="A2198" s="517" t="s">
        <v>1860</v>
      </c>
      <c r="B2198" s="517" t="s">
        <v>1860</v>
      </c>
    </row>
    <row r="2199" spans="1:2" ht="15" hidden="1" x14ac:dyDescent="0.25">
      <c r="A2199" s="517" t="s">
        <v>1861</v>
      </c>
      <c r="B2199" s="517" t="s">
        <v>1861</v>
      </c>
    </row>
    <row r="2200" spans="1:2" ht="15" hidden="1" x14ac:dyDescent="0.25">
      <c r="A2200" s="517" t="s">
        <v>1862</v>
      </c>
      <c r="B2200" s="517" t="s">
        <v>1862</v>
      </c>
    </row>
    <row r="2201" spans="1:2" ht="15" hidden="1" x14ac:dyDescent="0.25">
      <c r="A2201" s="517" t="s">
        <v>1863</v>
      </c>
      <c r="B2201" s="517" t="s">
        <v>1863</v>
      </c>
    </row>
    <row r="2202" spans="1:2" ht="15" hidden="1" x14ac:dyDescent="0.25">
      <c r="A2202" s="517" t="s">
        <v>1864</v>
      </c>
      <c r="B2202" s="517" t="s">
        <v>1864</v>
      </c>
    </row>
    <row r="2203" spans="1:2" ht="15" hidden="1" x14ac:dyDescent="0.25">
      <c r="A2203" s="517" t="s">
        <v>1864</v>
      </c>
      <c r="B2203" s="517" t="s">
        <v>1864</v>
      </c>
    </row>
    <row r="2204" spans="1:2" ht="15" hidden="1" x14ac:dyDescent="0.25">
      <c r="A2204" s="517" t="s">
        <v>1865</v>
      </c>
      <c r="B2204" s="517" t="s">
        <v>1865</v>
      </c>
    </row>
    <row r="2205" spans="1:2" ht="15" hidden="1" x14ac:dyDescent="0.25">
      <c r="A2205" s="517" t="s">
        <v>1866</v>
      </c>
      <c r="B2205" s="517" t="s">
        <v>1866</v>
      </c>
    </row>
    <row r="2206" spans="1:2" ht="15" hidden="1" x14ac:dyDescent="0.25">
      <c r="A2206" s="517" t="s">
        <v>1867</v>
      </c>
      <c r="B2206" s="517" t="s">
        <v>1867</v>
      </c>
    </row>
    <row r="2207" spans="1:2" ht="15" hidden="1" x14ac:dyDescent="0.25">
      <c r="A2207" s="517" t="s">
        <v>1868</v>
      </c>
      <c r="B2207" s="517" t="s">
        <v>1868</v>
      </c>
    </row>
    <row r="2208" spans="1:2" ht="15" hidden="1" x14ac:dyDescent="0.25">
      <c r="A2208" s="517" t="s">
        <v>1869</v>
      </c>
      <c r="B2208" s="517" t="s">
        <v>1869</v>
      </c>
    </row>
    <row r="2209" spans="1:2" ht="15" hidden="1" x14ac:dyDescent="0.25">
      <c r="A2209" s="517" t="s">
        <v>1869</v>
      </c>
      <c r="B2209" s="517" t="s">
        <v>1869</v>
      </c>
    </row>
    <row r="2210" spans="1:2" ht="15" hidden="1" x14ac:dyDescent="0.25">
      <c r="A2210" s="517" t="s">
        <v>1870</v>
      </c>
      <c r="B2210" s="517" t="s">
        <v>1870</v>
      </c>
    </row>
    <row r="2211" spans="1:2" ht="15" hidden="1" x14ac:dyDescent="0.25">
      <c r="A2211" s="517" t="s">
        <v>1871</v>
      </c>
      <c r="B2211" s="517" t="s">
        <v>1871</v>
      </c>
    </row>
    <row r="2212" spans="1:2" ht="15" hidden="1" x14ac:dyDescent="0.25">
      <c r="A2212" s="517" t="s">
        <v>1872</v>
      </c>
      <c r="B2212" s="517" t="s">
        <v>1872</v>
      </c>
    </row>
    <row r="2213" spans="1:2" ht="15" hidden="1" x14ac:dyDescent="0.25">
      <c r="A2213" s="517" t="s">
        <v>1872</v>
      </c>
      <c r="B2213" s="517" t="s">
        <v>1872</v>
      </c>
    </row>
    <row r="2214" spans="1:2" ht="15" hidden="1" x14ac:dyDescent="0.25">
      <c r="A2214" s="517" t="s">
        <v>1873</v>
      </c>
      <c r="B2214" s="517" t="s">
        <v>1873</v>
      </c>
    </row>
    <row r="2215" spans="1:2" ht="15" hidden="1" x14ac:dyDescent="0.25">
      <c r="A2215" s="517" t="s">
        <v>1874</v>
      </c>
      <c r="B2215" s="517" t="s">
        <v>1874</v>
      </c>
    </row>
    <row r="2216" spans="1:2" ht="15" hidden="1" x14ac:dyDescent="0.25">
      <c r="A2216" s="517" t="s">
        <v>1875</v>
      </c>
      <c r="B2216" s="517" t="s">
        <v>1875</v>
      </c>
    </row>
    <row r="2217" spans="1:2" ht="15" hidden="1" x14ac:dyDescent="0.25">
      <c r="A2217" s="517" t="s">
        <v>1876</v>
      </c>
      <c r="B2217" s="517" t="s">
        <v>1876</v>
      </c>
    </row>
    <row r="2218" spans="1:2" ht="15" hidden="1" x14ac:dyDescent="0.25">
      <c r="A2218" s="517" t="s">
        <v>1877</v>
      </c>
      <c r="B2218" s="517" t="s">
        <v>1877</v>
      </c>
    </row>
    <row r="2219" spans="1:2" ht="15" hidden="1" x14ac:dyDescent="0.25">
      <c r="A2219" s="517" t="s">
        <v>1878</v>
      </c>
      <c r="B2219" s="517" t="s">
        <v>1878</v>
      </c>
    </row>
    <row r="2220" spans="1:2" ht="15" hidden="1" x14ac:dyDescent="0.25">
      <c r="A2220" s="517" t="s">
        <v>1879</v>
      </c>
      <c r="B2220" s="517" t="s">
        <v>1879</v>
      </c>
    </row>
    <row r="2221" spans="1:2" ht="15" hidden="1" x14ac:dyDescent="0.25">
      <c r="A2221" s="517" t="s">
        <v>1880</v>
      </c>
      <c r="B2221" s="517" t="s">
        <v>1880</v>
      </c>
    </row>
    <row r="2222" spans="1:2" ht="15" hidden="1" x14ac:dyDescent="0.25">
      <c r="A2222" s="517" t="s">
        <v>1881</v>
      </c>
      <c r="B2222" s="517" t="s">
        <v>1881</v>
      </c>
    </row>
    <row r="2223" spans="1:2" ht="15" hidden="1" x14ac:dyDescent="0.25">
      <c r="A2223" s="517" t="s">
        <v>1882</v>
      </c>
      <c r="B2223" s="517" t="s">
        <v>1882</v>
      </c>
    </row>
    <row r="2224" spans="1:2" ht="15" hidden="1" x14ac:dyDescent="0.25">
      <c r="A2224" s="517" t="s">
        <v>1883</v>
      </c>
      <c r="B2224" s="517" t="s">
        <v>1883</v>
      </c>
    </row>
    <row r="2225" spans="1:2" ht="15" hidden="1" x14ac:dyDescent="0.25">
      <c r="A2225" s="517" t="s">
        <v>1884</v>
      </c>
      <c r="B2225" s="517" t="s">
        <v>1884</v>
      </c>
    </row>
    <row r="2226" spans="1:2" ht="15" hidden="1" x14ac:dyDescent="0.25">
      <c r="A2226" s="517" t="s">
        <v>1885</v>
      </c>
      <c r="B2226" s="517" t="s">
        <v>1885</v>
      </c>
    </row>
    <row r="2227" spans="1:2" ht="15" hidden="1" x14ac:dyDescent="0.25">
      <c r="A2227" s="517" t="s">
        <v>1886</v>
      </c>
      <c r="B2227" s="517" t="s">
        <v>1886</v>
      </c>
    </row>
    <row r="2228" spans="1:2" ht="15" hidden="1" x14ac:dyDescent="0.25">
      <c r="A2228" s="517" t="s">
        <v>1887</v>
      </c>
      <c r="B2228" s="517" t="s">
        <v>1887</v>
      </c>
    </row>
    <row r="2229" spans="1:2" ht="15" hidden="1" x14ac:dyDescent="0.25">
      <c r="A2229" s="517" t="s">
        <v>1887</v>
      </c>
      <c r="B2229" s="517" t="s">
        <v>1887</v>
      </c>
    </row>
    <row r="2230" spans="1:2" ht="15" hidden="1" x14ac:dyDescent="0.25">
      <c r="A2230" s="517" t="s">
        <v>1888</v>
      </c>
      <c r="B2230" s="517" t="s">
        <v>1888</v>
      </c>
    </row>
    <row r="2231" spans="1:2" ht="15" hidden="1" x14ac:dyDescent="0.25">
      <c r="A2231" s="517" t="s">
        <v>1889</v>
      </c>
      <c r="B2231" s="517" t="s">
        <v>1889</v>
      </c>
    </row>
    <row r="2232" spans="1:2" ht="15" hidden="1" x14ac:dyDescent="0.25">
      <c r="A2232" s="517" t="s">
        <v>1890</v>
      </c>
      <c r="B2232" s="517" t="s">
        <v>1890</v>
      </c>
    </row>
    <row r="2233" spans="1:2" ht="15" hidden="1" x14ac:dyDescent="0.25">
      <c r="A2233" s="517" t="s">
        <v>1891</v>
      </c>
      <c r="B2233" s="517" t="s">
        <v>1891</v>
      </c>
    </row>
    <row r="2234" spans="1:2" ht="15" hidden="1" x14ac:dyDescent="0.25">
      <c r="A2234" s="517" t="s">
        <v>1891</v>
      </c>
      <c r="B2234" s="517" t="s">
        <v>1891</v>
      </c>
    </row>
    <row r="2235" spans="1:2" ht="15" hidden="1" x14ac:dyDescent="0.25">
      <c r="A2235" s="517" t="s">
        <v>1892</v>
      </c>
      <c r="B2235" s="517" t="s">
        <v>1892</v>
      </c>
    </row>
    <row r="2236" spans="1:2" ht="15" hidden="1" x14ac:dyDescent="0.25">
      <c r="A2236" s="517" t="s">
        <v>1893</v>
      </c>
      <c r="B2236" s="517" t="s">
        <v>1893</v>
      </c>
    </row>
    <row r="2237" spans="1:2" ht="15" hidden="1" x14ac:dyDescent="0.25">
      <c r="A2237" s="517" t="s">
        <v>1894</v>
      </c>
      <c r="B2237" s="517" t="s">
        <v>1894</v>
      </c>
    </row>
    <row r="2238" spans="1:2" ht="15" hidden="1" x14ac:dyDescent="0.25">
      <c r="A2238" s="517" t="s">
        <v>1895</v>
      </c>
      <c r="B2238" s="517" t="s">
        <v>1895</v>
      </c>
    </row>
    <row r="2239" spans="1:2" ht="15" hidden="1" x14ac:dyDescent="0.25">
      <c r="A2239" s="517" t="s">
        <v>1896</v>
      </c>
      <c r="B2239" s="517" t="s">
        <v>1896</v>
      </c>
    </row>
    <row r="2240" spans="1:2" ht="15" hidden="1" x14ac:dyDescent="0.25">
      <c r="A2240" s="517" t="s">
        <v>1897</v>
      </c>
      <c r="B2240" s="517" t="s">
        <v>1897</v>
      </c>
    </row>
    <row r="2241" spans="1:2" ht="15" hidden="1" x14ac:dyDescent="0.25">
      <c r="A2241" s="517" t="s">
        <v>1898</v>
      </c>
      <c r="B2241" s="517" t="s">
        <v>1898</v>
      </c>
    </row>
    <row r="2242" spans="1:2" ht="15" hidden="1" x14ac:dyDescent="0.25">
      <c r="A2242" s="517" t="s">
        <v>1898</v>
      </c>
      <c r="B2242" s="517" t="s">
        <v>1898</v>
      </c>
    </row>
    <row r="2243" spans="1:2" ht="15" hidden="1" x14ac:dyDescent="0.25">
      <c r="A2243" s="517" t="s">
        <v>1899</v>
      </c>
      <c r="B2243" s="517" t="s">
        <v>1899</v>
      </c>
    </row>
    <row r="2244" spans="1:2" ht="15" hidden="1" x14ac:dyDescent="0.25">
      <c r="A2244" s="517" t="s">
        <v>1900</v>
      </c>
      <c r="B2244" s="517" t="s">
        <v>1900</v>
      </c>
    </row>
    <row r="2245" spans="1:2" ht="15" hidden="1" x14ac:dyDescent="0.25">
      <c r="A2245" s="517" t="s">
        <v>1901</v>
      </c>
      <c r="B2245" s="517" t="s">
        <v>1901</v>
      </c>
    </row>
    <row r="2246" spans="1:2" ht="15" hidden="1" x14ac:dyDescent="0.25">
      <c r="A2246" s="517" t="s">
        <v>1902</v>
      </c>
      <c r="B2246" s="517" t="s">
        <v>1902</v>
      </c>
    </row>
    <row r="2247" spans="1:2" ht="15" hidden="1" x14ac:dyDescent="0.25">
      <c r="A2247" s="517" t="s">
        <v>1903</v>
      </c>
      <c r="B2247" s="517" t="s">
        <v>1903</v>
      </c>
    </row>
    <row r="2248" spans="1:2" ht="15" hidden="1" x14ac:dyDescent="0.25">
      <c r="A2248" s="517" t="s">
        <v>1903</v>
      </c>
      <c r="B2248" s="517" t="s">
        <v>1903</v>
      </c>
    </row>
    <row r="2249" spans="1:2" ht="15" hidden="1" x14ac:dyDescent="0.25">
      <c r="A2249" s="517" t="s">
        <v>1904</v>
      </c>
      <c r="B2249" s="517" t="s">
        <v>1904</v>
      </c>
    </row>
    <row r="2250" spans="1:2" ht="15" hidden="1" x14ac:dyDescent="0.25">
      <c r="A2250" s="517" t="s">
        <v>1905</v>
      </c>
      <c r="B2250" s="517" t="s">
        <v>1905</v>
      </c>
    </row>
    <row r="2251" spans="1:2" ht="15" hidden="1" x14ac:dyDescent="0.25">
      <c r="A2251" s="517" t="s">
        <v>1906</v>
      </c>
      <c r="B2251" s="517" t="s">
        <v>1906</v>
      </c>
    </row>
    <row r="2252" spans="1:2" ht="15" hidden="1" x14ac:dyDescent="0.25">
      <c r="A2252" s="517" t="s">
        <v>1907</v>
      </c>
      <c r="B2252" s="517" t="s">
        <v>1907</v>
      </c>
    </row>
    <row r="2253" spans="1:2" ht="15" hidden="1" x14ac:dyDescent="0.25">
      <c r="A2253" s="517" t="s">
        <v>1908</v>
      </c>
      <c r="B2253" s="517" t="s">
        <v>1908</v>
      </c>
    </row>
    <row r="2254" spans="1:2" ht="15" hidden="1" x14ac:dyDescent="0.25">
      <c r="A2254" s="517" t="s">
        <v>1909</v>
      </c>
      <c r="B2254" s="517" t="s">
        <v>1909</v>
      </c>
    </row>
    <row r="2255" spans="1:2" ht="15" hidden="1" x14ac:dyDescent="0.25">
      <c r="A2255" s="517" t="s">
        <v>1910</v>
      </c>
      <c r="B2255" s="517" t="s">
        <v>1910</v>
      </c>
    </row>
    <row r="2256" spans="1:2" ht="15" hidden="1" x14ac:dyDescent="0.25">
      <c r="A2256" s="517" t="s">
        <v>1911</v>
      </c>
      <c r="B2256" s="517" t="s">
        <v>1911</v>
      </c>
    </row>
    <row r="2257" spans="1:2" ht="15" hidden="1" x14ac:dyDescent="0.25">
      <c r="A2257" s="517" t="s">
        <v>1912</v>
      </c>
      <c r="B2257" s="517" t="s">
        <v>1912</v>
      </c>
    </row>
    <row r="2258" spans="1:2" ht="15" hidden="1" x14ac:dyDescent="0.25">
      <c r="A2258" s="517" t="s">
        <v>1913</v>
      </c>
      <c r="B2258" s="517" t="s">
        <v>1913</v>
      </c>
    </row>
    <row r="2259" spans="1:2" ht="15" hidden="1" x14ac:dyDescent="0.25">
      <c r="A2259" s="517" t="s">
        <v>1914</v>
      </c>
      <c r="B2259" s="517" t="s">
        <v>1914</v>
      </c>
    </row>
    <row r="2260" spans="1:2" ht="15" hidden="1" x14ac:dyDescent="0.25">
      <c r="A2260" s="517" t="s">
        <v>1915</v>
      </c>
      <c r="B2260" s="517" t="s">
        <v>1915</v>
      </c>
    </row>
    <row r="2261" spans="1:2" ht="15" hidden="1" x14ac:dyDescent="0.25">
      <c r="A2261" s="517" t="s">
        <v>1916</v>
      </c>
      <c r="B2261" s="517" t="s">
        <v>1916</v>
      </c>
    </row>
    <row r="2262" spans="1:2" ht="15" hidden="1" x14ac:dyDescent="0.25">
      <c r="A2262" s="517" t="s">
        <v>1916</v>
      </c>
      <c r="B2262" s="517" t="s">
        <v>1916</v>
      </c>
    </row>
    <row r="2263" spans="1:2" ht="15" hidden="1" x14ac:dyDescent="0.25">
      <c r="A2263" s="517" t="s">
        <v>1917</v>
      </c>
      <c r="B2263" s="517" t="s">
        <v>1917</v>
      </c>
    </row>
    <row r="2264" spans="1:2" ht="15" hidden="1" x14ac:dyDescent="0.25">
      <c r="A2264" s="517" t="s">
        <v>1918</v>
      </c>
      <c r="B2264" s="517" t="s">
        <v>1918</v>
      </c>
    </row>
    <row r="2265" spans="1:2" ht="15" hidden="1" x14ac:dyDescent="0.25">
      <c r="A2265" s="517" t="s">
        <v>1919</v>
      </c>
      <c r="B2265" s="517" t="s">
        <v>1919</v>
      </c>
    </row>
    <row r="2266" spans="1:2" ht="15" hidden="1" x14ac:dyDescent="0.25">
      <c r="A2266" s="517" t="s">
        <v>1919</v>
      </c>
      <c r="B2266" s="517" t="s">
        <v>1919</v>
      </c>
    </row>
    <row r="2267" spans="1:2" ht="15" hidden="1" x14ac:dyDescent="0.25">
      <c r="A2267" s="517" t="s">
        <v>1920</v>
      </c>
      <c r="B2267" s="517" t="s">
        <v>1920</v>
      </c>
    </row>
    <row r="2268" spans="1:2" ht="15" hidden="1" x14ac:dyDescent="0.25">
      <c r="A2268" s="517" t="s">
        <v>1921</v>
      </c>
      <c r="B2268" s="517" t="s">
        <v>1921</v>
      </c>
    </row>
    <row r="2269" spans="1:2" ht="15" hidden="1" x14ac:dyDescent="0.25">
      <c r="A2269" s="517" t="s">
        <v>1922</v>
      </c>
      <c r="B2269" s="517" t="s">
        <v>1922</v>
      </c>
    </row>
    <row r="2270" spans="1:2" ht="15" hidden="1" x14ac:dyDescent="0.25">
      <c r="A2270" s="517" t="s">
        <v>1923</v>
      </c>
      <c r="B2270" s="517" t="s">
        <v>1923</v>
      </c>
    </row>
    <row r="2271" spans="1:2" ht="15" hidden="1" x14ac:dyDescent="0.25">
      <c r="A2271" s="517" t="s">
        <v>1924</v>
      </c>
      <c r="B2271" s="517" t="s">
        <v>1924</v>
      </c>
    </row>
    <row r="2272" spans="1:2" ht="15" hidden="1" x14ac:dyDescent="0.25">
      <c r="A2272" s="517" t="s">
        <v>1925</v>
      </c>
      <c r="B2272" s="517" t="s">
        <v>1925</v>
      </c>
    </row>
    <row r="2273" spans="1:2" ht="15" hidden="1" x14ac:dyDescent="0.25">
      <c r="A2273" s="517" t="s">
        <v>1926</v>
      </c>
      <c r="B2273" s="517" t="s">
        <v>1926</v>
      </c>
    </row>
    <row r="2274" spans="1:2" ht="15" hidden="1" x14ac:dyDescent="0.25">
      <c r="A2274" s="517" t="s">
        <v>1927</v>
      </c>
      <c r="B2274" s="517" t="s">
        <v>1927</v>
      </c>
    </row>
    <row r="2275" spans="1:2" ht="15" hidden="1" x14ac:dyDescent="0.25">
      <c r="A2275" s="517" t="s">
        <v>1928</v>
      </c>
      <c r="B2275" s="517" t="s">
        <v>1928</v>
      </c>
    </row>
    <row r="2276" spans="1:2" ht="15" hidden="1" x14ac:dyDescent="0.25">
      <c r="A2276" s="517" t="s">
        <v>1929</v>
      </c>
      <c r="B2276" s="517" t="s">
        <v>1929</v>
      </c>
    </row>
    <row r="2277" spans="1:2" ht="15" hidden="1" x14ac:dyDescent="0.25">
      <c r="A2277" s="517" t="s">
        <v>1929</v>
      </c>
      <c r="B2277" s="517" t="s">
        <v>1929</v>
      </c>
    </row>
    <row r="2278" spans="1:2" ht="15" hidden="1" x14ac:dyDescent="0.25">
      <c r="A2278" s="517" t="s">
        <v>1930</v>
      </c>
      <c r="B2278" s="517" t="s">
        <v>1930</v>
      </c>
    </row>
    <row r="2279" spans="1:2" ht="15" hidden="1" x14ac:dyDescent="0.25">
      <c r="A2279" s="517" t="s">
        <v>1931</v>
      </c>
      <c r="B2279" s="517" t="s">
        <v>1931</v>
      </c>
    </row>
    <row r="2280" spans="1:2" ht="15" hidden="1" x14ac:dyDescent="0.25">
      <c r="A2280" s="517" t="s">
        <v>1932</v>
      </c>
      <c r="B2280" s="517" t="s">
        <v>1932</v>
      </c>
    </row>
    <row r="2281" spans="1:2" ht="15" hidden="1" x14ac:dyDescent="0.25">
      <c r="A2281" s="517" t="s">
        <v>1933</v>
      </c>
      <c r="B2281" s="517" t="s">
        <v>1933</v>
      </c>
    </row>
    <row r="2282" spans="1:2" ht="15" hidden="1" x14ac:dyDescent="0.25">
      <c r="A2282" s="517" t="s">
        <v>1934</v>
      </c>
      <c r="B2282" s="517" t="s">
        <v>1934</v>
      </c>
    </row>
    <row r="2283" spans="1:2" ht="15" hidden="1" x14ac:dyDescent="0.25">
      <c r="A2283" s="517" t="s">
        <v>1935</v>
      </c>
      <c r="B2283" s="517" t="s">
        <v>1935</v>
      </c>
    </row>
    <row r="2284" spans="1:2" ht="15" hidden="1" x14ac:dyDescent="0.25">
      <c r="A2284" s="517" t="s">
        <v>1936</v>
      </c>
      <c r="B2284" s="517" t="s">
        <v>1936</v>
      </c>
    </row>
    <row r="2285" spans="1:2" ht="15" hidden="1" x14ac:dyDescent="0.25">
      <c r="A2285" s="517" t="s">
        <v>1937</v>
      </c>
      <c r="B2285" s="517" t="s">
        <v>1937</v>
      </c>
    </row>
    <row r="2286" spans="1:2" ht="15" hidden="1" x14ac:dyDescent="0.25">
      <c r="A2286" s="517" t="s">
        <v>1938</v>
      </c>
      <c r="B2286" s="517" t="s">
        <v>1938</v>
      </c>
    </row>
    <row r="2287" spans="1:2" ht="15" hidden="1" x14ac:dyDescent="0.25">
      <c r="A2287" s="517" t="s">
        <v>1939</v>
      </c>
      <c r="B2287" s="517" t="s">
        <v>1939</v>
      </c>
    </row>
    <row r="2288" spans="1:2" ht="15" hidden="1" x14ac:dyDescent="0.25">
      <c r="A2288" s="517" t="s">
        <v>1940</v>
      </c>
      <c r="B2288" s="517" t="s">
        <v>1940</v>
      </c>
    </row>
    <row r="2289" spans="1:2" ht="15" hidden="1" x14ac:dyDescent="0.25">
      <c r="A2289" s="517" t="s">
        <v>1941</v>
      </c>
      <c r="B2289" s="517" t="s">
        <v>1941</v>
      </c>
    </row>
    <row r="2290" spans="1:2" ht="15" hidden="1" x14ac:dyDescent="0.25">
      <c r="A2290" s="517" t="s">
        <v>1942</v>
      </c>
      <c r="B2290" s="517" t="s">
        <v>1942</v>
      </c>
    </row>
    <row r="2291" spans="1:2" ht="15" hidden="1" x14ac:dyDescent="0.25">
      <c r="A2291" s="517" t="s">
        <v>1943</v>
      </c>
      <c r="B2291" s="517" t="s">
        <v>1943</v>
      </c>
    </row>
    <row r="2292" spans="1:2" ht="15" hidden="1" x14ac:dyDescent="0.25">
      <c r="A2292" s="517" t="s">
        <v>1943</v>
      </c>
      <c r="B2292" s="517" t="s">
        <v>1943</v>
      </c>
    </row>
    <row r="2293" spans="1:2" ht="15" hidden="1" x14ac:dyDescent="0.25">
      <c r="A2293" s="517" t="s">
        <v>1944</v>
      </c>
      <c r="B2293" s="517" t="s">
        <v>1944</v>
      </c>
    </row>
    <row r="2294" spans="1:2" ht="15" hidden="1" x14ac:dyDescent="0.25">
      <c r="A2294" s="517" t="s">
        <v>1945</v>
      </c>
      <c r="B2294" s="517" t="s">
        <v>1945</v>
      </c>
    </row>
    <row r="2295" spans="1:2" ht="15" hidden="1" x14ac:dyDescent="0.25">
      <c r="A2295" s="517" t="s">
        <v>1946</v>
      </c>
      <c r="B2295" s="517" t="s">
        <v>1946</v>
      </c>
    </row>
    <row r="2296" spans="1:2" ht="15" hidden="1" x14ac:dyDescent="0.25">
      <c r="A2296" s="517" t="s">
        <v>1947</v>
      </c>
      <c r="B2296" s="517" t="s">
        <v>1947</v>
      </c>
    </row>
    <row r="2297" spans="1:2" ht="15" hidden="1" x14ac:dyDescent="0.25">
      <c r="A2297" s="517" t="s">
        <v>1948</v>
      </c>
      <c r="B2297" s="517" t="s">
        <v>1948</v>
      </c>
    </row>
    <row r="2298" spans="1:2" ht="15" hidden="1" x14ac:dyDescent="0.25">
      <c r="A2298" s="517" t="s">
        <v>1949</v>
      </c>
      <c r="B2298" s="517" t="s">
        <v>1949</v>
      </c>
    </row>
    <row r="2299" spans="1:2" ht="15" hidden="1" x14ac:dyDescent="0.25">
      <c r="A2299" s="517" t="s">
        <v>1950</v>
      </c>
      <c r="B2299" s="517" t="s">
        <v>1950</v>
      </c>
    </row>
    <row r="2300" spans="1:2" ht="15" hidden="1" x14ac:dyDescent="0.25">
      <c r="A2300" s="517" t="s">
        <v>1950</v>
      </c>
      <c r="B2300" s="517" t="s">
        <v>1950</v>
      </c>
    </row>
    <row r="2301" spans="1:2" ht="15" hidden="1" x14ac:dyDescent="0.25">
      <c r="A2301" s="517" t="s">
        <v>1951</v>
      </c>
      <c r="B2301" s="517" t="s">
        <v>1951</v>
      </c>
    </row>
    <row r="2302" spans="1:2" ht="15" hidden="1" x14ac:dyDescent="0.25">
      <c r="A2302" s="517" t="s">
        <v>1952</v>
      </c>
      <c r="B2302" s="517" t="s">
        <v>1953</v>
      </c>
    </row>
    <row r="2303" spans="1:2" ht="15" hidden="1" x14ac:dyDescent="0.25">
      <c r="A2303" s="517" t="s">
        <v>1954</v>
      </c>
      <c r="B2303" s="517" t="s">
        <v>1955</v>
      </c>
    </row>
    <row r="2304" spans="1:2" ht="15" hidden="1" x14ac:dyDescent="0.25">
      <c r="A2304" s="517" t="s">
        <v>1954</v>
      </c>
      <c r="B2304" s="517" t="s">
        <v>1955</v>
      </c>
    </row>
    <row r="2305" spans="1:2" ht="15" hidden="1" x14ac:dyDescent="0.25">
      <c r="A2305" s="517" t="s">
        <v>1778</v>
      </c>
      <c r="B2305" s="517" t="s">
        <v>1779</v>
      </c>
    </row>
    <row r="2306" spans="1:2" ht="15" hidden="1" x14ac:dyDescent="0.25">
      <c r="A2306" s="517" t="s">
        <v>1956</v>
      </c>
      <c r="B2306" s="517" t="s">
        <v>1957</v>
      </c>
    </row>
    <row r="2307" spans="1:2" ht="15" hidden="1" x14ac:dyDescent="0.25">
      <c r="A2307" s="517" t="s">
        <v>1956</v>
      </c>
      <c r="B2307" s="517" t="s">
        <v>1957</v>
      </c>
    </row>
    <row r="2308" spans="1:2" ht="15" hidden="1" x14ac:dyDescent="0.25">
      <c r="A2308" s="517" t="s">
        <v>1379</v>
      </c>
      <c r="B2308" s="517" t="s">
        <v>1380</v>
      </c>
    </row>
    <row r="2309" spans="1:2" ht="15" hidden="1" x14ac:dyDescent="0.25">
      <c r="A2309" s="517" t="s">
        <v>1958</v>
      </c>
      <c r="B2309" s="517" t="s">
        <v>1959</v>
      </c>
    </row>
    <row r="2310" spans="1:2" ht="15" hidden="1" x14ac:dyDescent="0.25">
      <c r="A2310" s="517" t="s">
        <v>1960</v>
      </c>
      <c r="B2310" s="517" t="s">
        <v>1961</v>
      </c>
    </row>
    <row r="2311" spans="1:2" ht="15" hidden="1" x14ac:dyDescent="0.25">
      <c r="A2311" s="518" t="s">
        <v>1960</v>
      </c>
      <c r="B2311" s="517" t="s">
        <v>1961</v>
      </c>
    </row>
    <row r="2312" spans="1:2" ht="15" hidden="1" x14ac:dyDescent="0.25">
      <c r="A2312" s="517" t="s">
        <v>1962</v>
      </c>
      <c r="B2312" s="517" t="s">
        <v>1963</v>
      </c>
    </row>
    <row r="2313" spans="1:2" ht="15" hidden="1" x14ac:dyDescent="0.25">
      <c r="A2313" s="517" t="s">
        <v>1964</v>
      </c>
      <c r="B2313" s="517" t="s">
        <v>1965</v>
      </c>
    </row>
    <row r="2314" spans="1:2" ht="15" hidden="1" x14ac:dyDescent="0.25">
      <c r="A2314" s="517" t="s">
        <v>1966</v>
      </c>
      <c r="B2314" s="517" t="s">
        <v>1967</v>
      </c>
    </row>
    <row r="2315" spans="1:2" ht="15" hidden="1" x14ac:dyDescent="0.25">
      <c r="A2315" s="517" t="s">
        <v>1968</v>
      </c>
      <c r="B2315" s="517" t="s">
        <v>1969</v>
      </c>
    </row>
    <row r="2316" spans="1:2" ht="15" hidden="1" x14ac:dyDescent="0.25">
      <c r="A2316" s="517" t="s">
        <v>1970</v>
      </c>
      <c r="B2316" s="517" t="s">
        <v>1971</v>
      </c>
    </row>
    <row r="2317" spans="1:2" ht="15" hidden="1" x14ac:dyDescent="0.25">
      <c r="A2317" s="517" t="s">
        <v>1972</v>
      </c>
      <c r="B2317" s="517" t="s">
        <v>1973</v>
      </c>
    </row>
    <row r="2318" spans="1:2" ht="15" hidden="1" x14ac:dyDescent="0.25">
      <c r="A2318" s="517" t="s">
        <v>1974</v>
      </c>
      <c r="B2318" s="517" t="s">
        <v>406</v>
      </c>
    </row>
    <row r="2319" spans="1:2" ht="15" hidden="1" x14ac:dyDescent="0.25">
      <c r="A2319" s="517" t="s">
        <v>1974</v>
      </c>
      <c r="B2319" s="517" t="s">
        <v>406</v>
      </c>
    </row>
    <row r="2320" spans="1:2" ht="15" hidden="1" x14ac:dyDescent="0.25">
      <c r="A2320" s="517" t="s">
        <v>1975</v>
      </c>
      <c r="B2320" s="517" t="s">
        <v>1976</v>
      </c>
    </row>
    <row r="2321" spans="1:2" ht="15" hidden="1" x14ac:dyDescent="0.25">
      <c r="A2321" s="517" t="s">
        <v>1975</v>
      </c>
      <c r="B2321" s="517" t="s">
        <v>1976</v>
      </c>
    </row>
    <row r="2322" spans="1:2" ht="15" hidden="1" x14ac:dyDescent="0.25">
      <c r="A2322" s="517" t="s">
        <v>1977</v>
      </c>
      <c r="B2322" s="517" t="s">
        <v>1978</v>
      </c>
    </row>
    <row r="2323" spans="1:2" ht="15" hidden="1" x14ac:dyDescent="0.25">
      <c r="A2323" s="517" t="s">
        <v>1979</v>
      </c>
      <c r="B2323" s="517" t="s">
        <v>1980</v>
      </c>
    </row>
    <row r="2324" spans="1:2" ht="15" hidden="1" x14ac:dyDescent="0.25">
      <c r="A2324" s="517" t="s">
        <v>1981</v>
      </c>
      <c r="B2324" s="517" t="s">
        <v>1982</v>
      </c>
    </row>
    <row r="2325" spans="1:2" ht="15" hidden="1" x14ac:dyDescent="0.25">
      <c r="A2325" s="517" t="s">
        <v>1983</v>
      </c>
      <c r="B2325" s="517" t="s">
        <v>1984</v>
      </c>
    </row>
    <row r="2326" spans="1:2" ht="15" hidden="1" x14ac:dyDescent="0.25">
      <c r="A2326" s="517" t="s">
        <v>1985</v>
      </c>
      <c r="B2326" s="517" t="s">
        <v>1986</v>
      </c>
    </row>
    <row r="2327" spans="1:2" ht="15" hidden="1" x14ac:dyDescent="0.25">
      <c r="A2327" s="517" t="s">
        <v>1403</v>
      </c>
      <c r="B2327" s="517" t="s">
        <v>1404</v>
      </c>
    </row>
    <row r="2328" spans="1:2" ht="15" hidden="1" x14ac:dyDescent="0.25">
      <c r="A2328" s="517" t="s">
        <v>1403</v>
      </c>
      <c r="B2328" s="517" t="s">
        <v>1404</v>
      </c>
    </row>
    <row r="2329" spans="1:2" ht="15" hidden="1" x14ac:dyDescent="0.25">
      <c r="A2329" s="517" t="s">
        <v>1987</v>
      </c>
      <c r="B2329" s="517" t="s">
        <v>1988</v>
      </c>
    </row>
    <row r="2330" spans="1:2" ht="15" hidden="1" x14ac:dyDescent="0.25">
      <c r="A2330" s="517" t="s">
        <v>1989</v>
      </c>
      <c r="B2330" s="517" t="s">
        <v>1990</v>
      </c>
    </row>
    <row r="2331" spans="1:2" ht="15" hidden="1" x14ac:dyDescent="0.25">
      <c r="A2331" s="517" t="s">
        <v>1989</v>
      </c>
      <c r="B2331" s="517" t="s">
        <v>1990</v>
      </c>
    </row>
    <row r="2332" spans="1:2" ht="15" hidden="1" x14ac:dyDescent="0.25">
      <c r="A2332" s="517" t="s">
        <v>1991</v>
      </c>
      <c r="B2332" s="517" t="s">
        <v>1992</v>
      </c>
    </row>
    <row r="2333" spans="1:2" ht="15" hidden="1" x14ac:dyDescent="0.25">
      <c r="A2333" s="517" t="s">
        <v>1993</v>
      </c>
      <c r="B2333" s="517" t="s">
        <v>1994</v>
      </c>
    </row>
    <row r="2334" spans="1:2" ht="15" hidden="1" x14ac:dyDescent="0.25">
      <c r="A2334" s="517" t="s">
        <v>1993</v>
      </c>
      <c r="B2334" s="517" t="s">
        <v>1994</v>
      </c>
    </row>
    <row r="2335" spans="1:2" ht="15" hidden="1" x14ac:dyDescent="0.25">
      <c r="A2335" s="517" t="s">
        <v>1993</v>
      </c>
      <c r="B2335" s="517" t="s">
        <v>1994</v>
      </c>
    </row>
    <row r="2336" spans="1:2" ht="15" hidden="1" x14ac:dyDescent="0.25">
      <c r="A2336" s="517" t="s">
        <v>1993</v>
      </c>
      <c r="B2336" s="517" t="s">
        <v>1994</v>
      </c>
    </row>
    <row r="2337" spans="1:2" ht="15" hidden="1" x14ac:dyDescent="0.25">
      <c r="A2337" s="517" t="s">
        <v>1995</v>
      </c>
      <c r="B2337" s="517" t="s">
        <v>1996</v>
      </c>
    </row>
    <row r="2338" spans="1:2" ht="15" hidden="1" x14ac:dyDescent="0.25">
      <c r="A2338" s="517" t="s">
        <v>1997</v>
      </c>
      <c r="B2338" s="517" t="s">
        <v>1998</v>
      </c>
    </row>
    <row r="2339" spans="1:2" ht="15" hidden="1" x14ac:dyDescent="0.25">
      <c r="A2339" s="517" t="s">
        <v>1997</v>
      </c>
      <c r="B2339" s="517" t="s">
        <v>1998</v>
      </c>
    </row>
    <row r="2340" spans="1:2" ht="15" hidden="1" x14ac:dyDescent="0.25">
      <c r="A2340" s="517" t="s">
        <v>1997</v>
      </c>
      <c r="B2340" s="517" t="s">
        <v>1998</v>
      </c>
    </row>
    <row r="2341" spans="1:2" ht="15" hidden="1" x14ac:dyDescent="0.25">
      <c r="A2341" s="517" t="s">
        <v>1999</v>
      </c>
      <c r="B2341" s="517" t="s">
        <v>2000</v>
      </c>
    </row>
    <row r="2342" spans="1:2" ht="15" hidden="1" x14ac:dyDescent="0.25">
      <c r="A2342" s="517" t="s">
        <v>1999</v>
      </c>
      <c r="B2342" s="517" t="s">
        <v>2000</v>
      </c>
    </row>
    <row r="2343" spans="1:2" ht="15" hidden="1" x14ac:dyDescent="0.25">
      <c r="A2343" s="517" t="s">
        <v>2001</v>
      </c>
      <c r="B2343" s="517" t="s">
        <v>2002</v>
      </c>
    </row>
    <row r="2344" spans="1:2" ht="15" hidden="1" x14ac:dyDescent="0.25">
      <c r="A2344" s="517" t="s">
        <v>2001</v>
      </c>
      <c r="B2344" s="517" t="s">
        <v>2002</v>
      </c>
    </row>
    <row r="2345" spans="1:2" ht="15" hidden="1" x14ac:dyDescent="0.25">
      <c r="A2345" s="517" t="s">
        <v>2003</v>
      </c>
      <c r="B2345" s="517" t="s">
        <v>2004</v>
      </c>
    </row>
    <row r="2346" spans="1:2" ht="15" hidden="1" x14ac:dyDescent="0.25">
      <c r="A2346" s="517" t="s">
        <v>2003</v>
      </c>
      <c r="B2346" s="517" t="s">
        <v>2004</v>
      </c>
    </row>
    <row r="2347" spans="1:2" ht="15" hidden="1" x14ac:dyDescent="0.25">
      <c r="A2347" s="517" t="s">
        <v>2005</v>
      </c>
      <c r="B2347" s="517" t="s">
        <v>2006</v>
      </c>
    </row>
    <row r="2348" spans="1:2" ht="15" hidden="1" x14ac:dyDescent="0.25">
      <c r="A2348" s="517" t="s">
        <v>1421</v>
      </c>
      <c r="B2348" s="517" t="s">
        <v>1422</v>
      </c>
    </row>
    <row r="2349" spans="1:2" ht="15" hidden="1" x14ac:dyDescent="0.25">
      <c r="A2349" s="517" t="s">
        <v>1421</v>
      </c>
      <c r="B2349" s="517" t="s">
        <v>1422</v>
      </c>
    </row>
    <row r="2350" spans="1:2" ht="15" hidden="1" x14ac:dyDescent="0.25">
      <c r="A2350" s="517" t="s">
        <v>2007</v>
      </c>
      <c r="B2350" s="517" t="s">
        <v>2008</v>
      </c>
    </row>
    <row r="2351" spans="1:2" ht="15" hidden="1" x14ac:dyDescent="0.25">
      <c r="A2351" s="517" t="s">
        <v>2007</v>
      </c>
      <c r="B2351" s="517" t="s">
        <v>2008</v>
      </c>
    </row>
    <row r="2352" spans="1:2" ht="15" hidden="1" x14ac:dyDescent="0.25">
      <c r="A2352" s="517" t="s">
        <v>2009</v>
      </c>
      <c r="B2352" s="517" t="s">
        <v>2010</v>
      </c>
    </row>
    <row r="2353" spans="1:2" ht="15" hidden="1" x14ac:dyDescent="0.25">
      <c r="A2353" s="517" t="s">
        <v>2011</v>
      </c>
      <c r="B2353" s="517" t="s">
        <v>2012</v>
      </c>
    </row>
    <row r="2354" spans="1:2" ht="15" hidden="1" x14ac:dyDescent="0.25">
      <c r="A2354" s="517" t="s">
        <v>2011</v>
      </c>
      <c r="B2354" s="517" t="s">
        <v>2012</v>
      </c>
    </row>
    <row r="2355" spans="1:2" ht="15" hidden="1" x14ac:dyDescent="0.25">
      <c r="A2355" s="517" t="s">
        <v>2013</v>
      </c>
      <c r="B2355" s="517" t="s">
        <v>2014</v>
      </c>
    </row>
    <row r="2356" spans="1:2" ht="15" hidden="1" x14ac:dyDescent="0.25">
      <c r="A2356" s="517" t="s">
        <v>2015</v>
      </c>
      <c r="B2356" s="517" t="s">
        <v>2016</v>
      </c>
    </row>
    <row r="2357" spans="1:2" ht="15" hidden="1" x14ac:dyDescent="0.25">
      <c r="A2357" s="517" t="s">
        <v>2017</v>
      </c>
      <c r="B2357" s="517" t="s">
        <v>2018</v>
      </c>
    </row>
    <row r="2358" spans="1:2" ht="15" hidden="1" x14ac:dyDescent="0.25">
      <c r="A2358" s="517" t="s">
        <v>2017</v>
      </c>
      <c r="B2358" s="517" t="s">
        <v>2018</v>
      </c>
    </row>
    <row r="2359" spans="1:2" ht="15" hidden="1" x14ac:dyDescent="0.25">
      <c r="A2359" s="517" t="s">
        <v>246</v>
      </c>
      <c r="B2359" s="517" t="s">
        <v>396</v>
      </c>
    </row>
    <row r="2360" spans="1:2" ht="15" hidden="1" x14ac:dyDescent="0.25">
      <c r="A2360" s="517" t="s">
        <v>246</v>
      </c>
      <c r="B2360" s="517" t="s">
        <v>396</v>
      </c>
    </row>
    <row r="2361" spans="1:2" ht="15" hidden="1" x14ac:dyDescent="0.25">
      <c r="A2361" s="517" t="s">
        <v>2019</v>
      </c>
      <c r="B2361" s="517" t="s">
        <v>1986</v>
      </c>
    </row>
    <row r="2362" spans="1:2" ht="15" hidden="1" x14ac:dyDescent="0.25">
      <c r="A2362" s="517" t="s">
        <v>2020</v>
      </c>
      <c r="B2362" s="517" t="s">
        <v>2021</v>
      </c>
    </row>
    <row r="2363" spans="1:2" ht="15" hidden="1" x14ac:dyDescent="0.25">
      <c r="A2363" s="517" t="s">
        <v>2020</v>
      </c>
      <c r="B2363" s="517" t="s">
        <v>2021</v>
      </c>
    </row>
    <row r="2364" spans="1:2" ht="15" hidden="1" x14ac:dyDescent="0.25">
      <c r="A2364" s="517" t="s">
        <v>1709</v>
      </c>
      <c r="B2364" s="517" t="s">
        <v>1710</v>
      </c>
    </row>
    <row r="2365" spans="1:2" ht="15" hidden="1" x14ac:dyDescent="0.25">
      <c r="A2365" s="517" t="s">
        <v>1709</v>
      </c>
      <c r="B2365" s="517" t="s">
        <v>1710</v>
      </c>
    </row>
    <row r="2366" spans="1:2" ht="15" hidden="1" x14ac:dyDescent="0.25">
      <c r="A2366" s="517" t="s">
        <v>1709</v>
      </c>
      <c r="B2366" s="517" t="s">
        <v>1710</v>
      </c>
    </row>
    <row r="2367" spans="1:2" ht="15" hidden="1" x14ac:dyDescent="0.25">
      <c r="A2367" s="517" t="s">
        <v>2022</v>
      </c>
      <c r="B2367" s="517" t="s">
        <v>2023</v>
      </c>
    </row>
    <row r="2368" spans="1:2" ht="15" hidden="1" x14ac:dyDescent="0.25">
      <c r="A2368" s="517" t="s">
        <v>2024</v>
      </c>
      <c r="B2368" s="517" t="s">
        <v>2025</v>
      </c>
    </row>
    <row r="2369" spans="1:2" ht="15" hidden="1" x14ac:dyDescent="0.25">
      <c r="A2369" s="517" t="s">
        <v>2026</v>
      </c>
      <c r="B2369" s="517" t="s">
        <v>2027</v>
      </c>
    </row>
    <row r="2370" spans="1:2" ht="15" hidden="1" x14ac:dyDescent="0.25">
      <c r="A2370" s="517" t="s">
        <v>2028</v>
      </c>
      <c r="B2370" s="517" t="s">
        <v>2029</v>
      </c>
    </row>
    <row r="2371" spans="1:2" ht="15" hidden="1" x14ac:dyDescent="0.25">
      <c r="A2371" s="517" t="s">
        <v>1940</v>
      </c>
      <c r="B2371" s="517" t="s">
        <v>2030</v>
      </c>
    </row>
    <row r="2372" spans="1:2" ht="15" hidden="1" x14ac:dyDescent="0.25">
      <c r="A2372" s="517" t="s">
        <v>2031</v>
      </c>
      <c r="B2372" s="517" t="s">
        <v>2032</v>
      </c>
    </row>
    <row r="2373" spans="1:2" ht="15" hidden="1" x14ac:dyDescent="0.25">
      <c r="A2373" s="517" t="s">
        <v>2031</v>
      </c>
      <c r="B2373" s="517" t="s">
        <v>2032</v>
      </c>
    </row>
    <row r="2374" spans="1:2" ht="15" hidden="1" x14ac:dyDescent="0.25">
      <c r="A2374" s="517" t="s">
        <v>2033</v>
      </c>
      <c r="B2374" s="517" t="s">
        <v>2034</v>
      </c>
    </row>
    <row r="2375" spans="1:2" ht="15" hidden="1" x14ac:dyDescent="0.25">
      <c r="A2375" s="517" t="s">
        <v>2033</v>
      </c>
      <c r="B2375" s="517" t="s">
        <v>2034</v>
      </c>
    </row>
    <row r="2376" spans="1:2" ht="15" hidden="1" x14ac:dyDescent="0.25">
      <c r="A2376" s="517" t="s">
        <v>2035</v>
      </c>
      <c r="B2376" s="517" t="s">
        <v>2036</v>
      </c>
    </row>
    <row r="2377" spans="1:2" ht="15" hidden="1" x14ac:dyDescent="0.25">
      <c r="A2377" s="517" t="s">
        <v>2035</v>
      </c>
      <c r="B2377" s="517" t="s">
        <v>2036</v>
      </c>
    </row>
    <row r="2378" spans="1:2" ht="15" hidden="1" x14ac:dyDescent="0.25">
      <c r="A2378" s="517" t="s">
        <v>2037</v>
      </c>
      <c r="B2378" s="517" t="s">
        <v>2038</v>
      </c>
    </row>
    <row r="2379" spans="1:2" ht="15" hidden="1" x14ac:dyDescent="0.25">
      <c r="A2379" s="517" t="s">
        <v>2037</v>
      </c>
      <c r="B2379" s="517" t="s">
        <v>2038</v>
      </c>
    </row>
    <row r="2380" spans="1:2" ht="15" hidden="1" x14ac:dyDescent="0.25">
      <c r="A2380" s="517" t="s">
        <v>1825</v>
      </c>
      <c r="B2380" s="517" t="s">
        <v>1826</v>
      </c>
    </row>
    <row r="2381" spans="1:2" ht="15" hidden="1" x14ac:dyDescent="0.25">
      <c r="A2381" s="517" t="s">
        <v>1825</v>
      </c>
      <c r="B2381" s="517" t="s">
        <v>1826</v>
      </c>
    </row>
    <row r="2382" spans="1:2" ht="15" hidden="1" x14ac:dyDescent="0.25">
      <c r="A2382" s="517" t="s">
        <v>2039</v>
      </c>
      <c r="B2382" s="517" t="s">
        <v>2040</v>
      </c>
    </row>
    <row r="2383" spans="1:2" ht="15" hidden="1" x14ac:dyDescent="0.25">
      <c r="A2383" s="517" t="s">
        <v>2039</v>
      </c>
      <c r="B2383" s="517" t="s">
        <v>2040</v>
      </c>
    </row>
    <row r="2384" spans="1:2" ht="15" hidden="1" x14ac:dyDescent="0.25">
      <c r="A2384" s="517" t="s">
        <v>2041</v>
      </c>
      <c r="B2384" s="517" t="s">
        <v>2042</v>
      </c>
    </row>
    <row r="2385" spans="1:2" ht="15" hidden="1" x14ac:dyDescent="0.25">
      <c r="A2385" s="517" t="s">
        <v>2041</v>
      </c>
      <c r="B2385" s="517" t="s">
        <v>2042</v>
      </c>
    </row>
    <row r="2386" spans="1:2" ht="15" hidden="1" x14ac:dyDescent="0.25">
      <c r="A2386" s="517" t="s">
        <v>2043</v>
      </c>
      <c r="B2386" s="517" t="s">
        <v>2044</v>
      </c>
    </row>
    <row r="2387" spans="1:2" ht="15" hidden="1" x14ac:dyDescent="0.25">
      <c r="A2387" s="519" t="s">
        <v>2045</v>
      </c>
      <c r="B2387" s="517" t="s">
        <v>2046</v>
      </c>
    </row>
    <row r="2388" spans="1:2" ht="15" hidden="1" x14ac:dyDescent="0.25">
      <c r="A2388" s="517" t="s">
        <v>220</v>
      </c>
      <c r="B2388" s="517" t="s">
        <v>321</v>
      </c>
    </row>
    <row r="2389" spans="1:2" ht="15" hidden="1" x14ac:dyDescent="0.25">
      <c r="A2389" s="517" t="s">
        <v>220</v>
      </c>
      <c r="B2389" s="517" t="s">
        <v>321</v>
      </c>
    </row>
    <row r="2390" spans="1:2" ht="15" hidden="1" x14ac:dyDescent="0.25">
      <c r="A2390" s="517" t="s">
        <v>220</v>
      </c>
      <c r="B2390" s="517" t="s">
        <v>321</v>
      </c>
    </row>
    <row r="2391" spans="1:2" ht="15" hidden="1" x14ac:dyDescent="0.25">
      <c r="A2391" s="517" t="s">
        <v>2047</v>
      </c>
      <c r="B2391" s="517" t="s">
        <v>2048</v>
      </c>
    </row>
    <row r="2392" spans="1:2" ht="15" hidden="1" x14ac:dyDescent="0.25">
      <c r="A2392" s="517" t="s">
        <v>2047</v>
      </c>
      <c r="B2392" s="517" t="s">
        <v>2048</v>
      </c>
    </row>
    <row r="2393" spans="1:2" ht="15" hidden="1" x14ac:dyDescent="0.25">
      <c r="A2393" s="517" t="s">
        <v>2047</v>
      </c>
      <c r="B2393" s="517" t="s">
        <v>2048</v>
      </c>
    </row>
    <row r="2394" spans="1:2" ht="15" hidden="1" x14ac:dyDescent="0.25">
      <c r="A2394" s="517" t="s">
        <v>2047</v>
      </c>
      <c r="B2394" s="517" t="s">
        <v>2048</v>
      </c>
    </row>
    <row r="2395" spans="1:2" ht="15" hidden="1" x14ac:dyDescent="0.25">
      <c r="A2395" s="517" t="s">
        <v>2047</v>
      </c>
      <c r="B2395" s="517" t="s">
        <v>2048</v>
      </c>
    </row>
    <row r="2396" spans="1:2" ht="15" hidden="1" x14ac:dyDescent="0.25">
      <c r="A2396" s="517" t="s">
        <v>2047</v>
      </c>
      <c r="B2396" s="517" t="s">
        <v>2048</v>
      </c>
    </row>
    <row r="2397" spans="1:2" ht="15" hidden="1" x14ac:dyDescent="0.25">
      <c r="A2397" s="517" t="s">
        <v>194</v>
      </c>
      <c r="B2397" s="517" t="s">
        <v>327</v>
      </c>
    </row>
    <row r="2398" spans="1:2" ht="15" hidden="1" x14ac:dyDescent="0.25">
      <c r="A2398" s="517" t="s">
        <v>194</v>
      </c>
      <c r="B2398" s="517" t="s">
        <v>327</v>
      </c>
    </row>
    <row r="2399" spans="1:2" ht="15" hidden="1" x14ac:dyDescent="0.25">
      <c r="A2399" s="517" t="s">
        <v>194</v>
      </c>
      <c r="B2399" s="517" t="s">
        <v>327</v>
      </c>
    </row>
    <row r="2400" spans="1:2" ht="15" hidden="1" x14ac:dyDescent="0.25">
      <c r="A2400" s="517" t="s">
        <v>194</v>
      </c>
      <c r="B2400" s="517" t="s">
        <v>327</v>
      </c>
    </row>
    <row r="2401" spans="1:2" ht="15" hidden="1" x14ac:dyDescent="0.25">
      <c r="A2401" s="517" t="s">
        <v>194</v>
      </c>
      <c r="B2401" s="517" t="s">
        <v>327</v>
      </c>
    </row>
    <row r="2402" spans="1:2" ht="15" hidden="1" x14ac:dyDescent="0.25">
      <c r="A2402" s="517" t="s">
        <v>194</v>
      </c>
      <c r="B2402" s="517" t="s">
        <v>327</v>
      </c>
    </row>
    <row r="2403" spans="1:2" ht="15" hidden="1" x14ac:dyDescent="0.25">
      <c r="A2403" s="517" t="s">
        <v>194</v>
      </c>
      <c r="B2403" s="517" t="s">
        <v>327</v>
      </c>
    </row>
    <row r="2404" spans="1:2" ht="15" hidden="1" x14ac:dyDescent="0.25">
      <c r="A2404" s="517" t="s">
        <v>194</v>
      </c>
      <c r="B2404" s="517" t="s">
        <v>327</v>
      </c>
    </row>
    <row r="2405" spans="1:2" ht="15" hidden="1" x14ac:dyDescent="0.25">
      <c r="A2405" s="517" t="s">
        <v>194</v>
      </c>
      <c r="B2405" s="517" t="s">
        <v>327</v>
      </c>
    </row>
    <row r="2406" spans="1:2" ht="15" hidden="1" x14ac:dyDescent="0.25">
      <c r="A2406" s="517" t="s">
        <v>222</v>
      </c>
      <c r="B2406" s="517" t="s">
        <v>328</v>
      </c>
    </row>
    <row r="2407" spans="1:2" ht="15" hidden="1" x14ac:dyDescent="0.25">
      <c r="A2407" s="517" t="s">
        <v>222</v>
      </c>
      <c r="B2407" s="517" t="s">
        <v>328</v>
      </c>
    </row>
    <row r="2408" spans="1:2" ht="15" hidden="1" x14ac:dyDescent="0.25">
      <c r="A2408" s="517" t="s">
        <v>222</v>
      </c>
      <c r="B2408" s="517" t="s">
        <v>328</v>
      </c>
    </row>
    <row r="2409" spans="1:2" ht="15" hidden="1" x14ac:dyDescent="0.25">
      <c r="A2409" s="517" t="s">
        <v>222</v>
      </c>
      <c r="B2409" s="517" t="s">
        <v>328</v>
      </c>
    </row>
    <row r="2410" spans="1:2" ht="15" hidden="1" x14ac:dyDescent="0.25">
      <c r="A2410" s="517" t="s">
        <v>222</v>
      </c>
      <c r="B2410" s="517" t="s">
        <v>328</v>
      </c>
    </row>
    <row r="2411" spans="1:2" ht="15" hidden="1" x14ac:dyDescent="0.25">
      <c r="A2411" s="517" t="s">
        <v>222</v>
      </c>
      <c r="B2411" s="517" t="s">
        <v>328</v>
      </c>
    </row>
    <row r="2412" spans="1:2" ht="15" hidden="1" x14ac:dyDescent="0.25">
      <c r="A2412" s="517" t="s">
        <v>222</v>
      </c>
      <c r="B2412" s="517" t="s">
        <v>328</v>
      </c>
    </row>
    <row r="2413" spans="1:2" ht="15" hidden="1" x14ac:dyDescent="0.25">
      <c r="A2413" s="517" t="s">
        <v>222</v>
      </c>
      <c r="B2413" s="517" t="s">
        <v>328</v>
      </c>
    </row>
    <row r="2414" spans="1:2" ht="15" hidden="1" x14ac:dyDescent="0.25">
      <c r="A2414" s="517" t="s">
        <v>222</v>
      </c>
      <c r="B2414" s="517" t="s">
        <v>328</v>
      </c>
    </row>
    <row r="2415" spans="1:2" ht="15" hidden="1" x14ac:dyDescent="0.25">
      <c r="A2415" s="517" t="s">
        <v>222</v>
      </c>
      <c r="B2415" s="517" t="s">
        <v>328</v>
      </c>
    </row>
    <row r="2416" spans="1:2" ht="15" hidden="1" x14ac:dyDescent="0.25">
      <c r="A2416" s="517" t="s">
        <v>195</v>
      </c>
      <c r="B2416" s="517" t="s">
        <v>329</v>
      </c>
    </row>
    <row r="2417" spans="1:2" ht="15" hidden="1" x14ac:dyDescent="0.25">
      <c r="A2417" s="517" t="s">
        <v>197</v>
      </c>
      <c r="B2417" s="517" t="s">
        <v>331</v>
      </c>
    </row>
    <row r="2418" spans="1:2" ht="15" hidden="1" x14ac:dyDescent="0.25">
      <c r="A2418" s="517" t="s">
        <v>197</v>
      </c>
      <c r="B2418" s="517" t="s">
        <v>331</v>
      </c>
    </row>
    <row r="2419" spans="1:2" ht="15" hidden="1" x14ac:dyDescent="0.25">
      <c r="A2419" s="517" t="s">
        <v>197</v>
      </c>
      <c r="B2419" s="517" t="s">
        <v>331</v>
      </c>
    </row>
    <row r="2420" spans="1:2" ht="15" hidden="1" x14ac:dyDescent="0.25">
      <c r="A2420" s="517" t="s">
        <v>197</v>
      </c>
      <c r="B2420" s="517" t="s">
        <v>331</v>
      </c>
    </row>
    <row r="2421" spans="1:2" ht="15" hidden="1" x14ac:dyDescent="0.25">
      <c r="A2421" s="517" t="s">
        <v>199</v>
      </c>
      <c r="B2421" s="517" t="s">
        <v>334</v>
      </c>
    </row>
    <row r="2422" spans="1:2" ht="15" hidden="1" x14ac:dyDescent="0.25">
      <c r="A2422" s="517" t="s">
        <v>199</v>
      </c>
      <c r="B2422" s="517" t="s">
        <v>334</v>
      </c>
    </row>
    <row r="2423" spans="1:2" ht="15" hidden="1" x14ac:dyDescent="0.25">
      <c r="A2423" s="517" t="s">
        <v>199</v>
      </c>
      <c r="B2423" s="517" t="s">
        <v>334</v>
      </c>
    </row>
    <row r="2424" spans="1:2" ht="15" hidden="1" x14ac:dyDescent="0.25">
      <c r="A2424" s="517" t="s">
        <v>199</v>
      </c>
      <c r="B2424" s="517" t="s">
        <v>334</v>
      </c>
    </row>
    <row r="2425" spans="1:2" ht="15" hidden="1" x14ac:dyDescent="0.25">
      <c r="A2425" s="517" t="s">
        <v>199</v>
      </c>
      <c r="B2425" s="517" t="s">
        <v>334</v>
      </c>
    </row>
    <row r="2426" spans="1:2" ht="15" hidden="1" x14ac:dyDescent="0.25">
      <c r="A2426" s="517" t="s">
        <v>199</v>
      </c>
      <c r="B2426" s="517" t="s">
        <v>334</v>
      </c>
    </row>
    <row r="2427" spans="1:2" ht="15" hidden="1" x14ac:dyDescent="0.25">
      <c r="A2427" s="517" t="s">
        <v>1281</v>
      </c>
      <c r="B2427" s="517" t="s">
        <v>1282</v>
      </c>
    </row>
    <row r="2428" spans="1:2" ht="15" hidden="1" x14ac:dyDescent="0.25">
      <c r="A2428" s="517" t="s">
        <v>1281</v>
      </c>
      <c r="B2428" s="517" t="s">
        <v>1282</v>
      </c>
    </row>
    <row r="2429" spans="1:2" ht="15" hidden="1" x14ac:dyDescent="0.25">
      <c r="A2429" s="517" t="s">
        <v>1281</v>
      </c>
      <c r="B2429" s="517" t="s">
        <v>1282</v>
      </c>
    </row>
    <row r="2430" spans="1:2" ht="15" hidden="1" x14ac:dyDescent="0.25">
      <c r="A2430" s="517" t="s">
        <v>1281</v>
      </c>
      <c r="B2430" s="517" t="s">
        <v>1282</v>
      </c>
    </row>
    <row r="2431" spans="1:2" ht="15" hidden="1" x14ac:dyDescent="0.25">
      <c r="A2431" s="517" t="s">
        <v>1281</v>
      </c>
      <c r="B2431" s="517" t="s">
        <v>1282</v>
      </c>
    </row>
    <row r="2432" spans="1:2" ht="15" hidden="1" x14ac:dyDescent="0.25">
      <c r="A2432" s="517" t="s">
        <v>1281</v>
      </c>
      <c r="B2432" s="517" t="s">
        <v>1282</v>
      </c>
    </row>
    <row r="2433" spans="1:2" ht="15" hidden="1" x14ac:dyDescent="0.25">
      <c r="A2433" s="517" t="s">
        <v>1281</v>
      </c>
      <c r="B2433" s="517" t="s">
        <v>1282</v>
      </c>
    </row>
    <row r="2434" spans="1:2" ht="15" hidden="1" x14ac:dyDescent="0.25">
      <c r="A2434" s="517" t="s">
        <v>1281</v>
      </c>
      <c r="B2434" s="517" t="s">
        <v>1282</v>
      </c>
    </row>
    <row r="2435" spans="1:2" ht="15" hidden="1" x14ac:dyDescent="0.25">
      <c r="A2435" s="517" t="s">
        <v>1281</v>
      </c>
      <c r="B2435" s="517" t="s">
        <v>1282</v>
      </c>
    </row>
    <row r="2436" spans="1:2" ht="15" hidden="1" x14ac:dyDescent="0.25">
      <c r="A2436" s="517" t="s">
        <v>2049</v>
      </c>
      <c r="B2436" s="517" t="s">
        <v>2049</v>
      </c>
    </row>
    <row r="2437" spans="1:2" ht="15" hidden="1" x14ac:dyDescent="0.25">
      <c r="A2437" s="517" t="s">
        <v>2050</v>
      </c>
      <c r="B2437" s="517" t="s">
        <v>2050</v>
      </c>
    </row>
    <row r="2438" spans="1:2" ht="15" hidden="1" x14ac:dyDescent="0.25">
      <c r="A2438" s="517" t="s">
        <v>2051</v>
      </c>
      <c r="B2438" s="517" t="s">
        <v>2051</v>
      </c>
    </row>
    <row r="2439" spans="1:2" ht="15" hidden="1" x14ac:dyDescent="0.25">
      <c r="A2439" s="517" t="s">
        <v>2052</v>
      </c>
      <c r="B2439" s="517" t="s">
        <v>2052</v>
      </c>
    </row>
    <row r="2440" spans="1:2" ht="15" hidden="1" x14ac:dyDescent="0.25">
      <c r="A2440" s="517" t="s">
        <v>2053</v>
      </c>
      <c r="B2440" s="517" t="s">
        <v>2053</v>
      </c>
    </row>
    <row r="2441" spans="1:2" ht="15" hidden="1" x14ac:dyDescent="0.25">
      <c r="A2441" s="517" t="s">
        <v>2054</v>
      </c>
      <c r="B2441" s="517" t="s">
        <v>2054</v>
      </c>
    </row>
    <row r="2442" spans="1:2" ht="15" hidden="1" x14ac:dyDescent="0.25">
      <c r="A2442" s="517" t="s">
        <v>2055</v>
      </c>
      <c r="B2442" s="517" t="s">
        <v>2055</v>
      </c>
    </row>
    <row r="2443" spans="1:2" ht="15" hidden="1" x14ac:dyDescent="0.25">
      <c r="A2443" s="517" t="s">
        <v>2056</v>
      </c>
      <c r="B2443" s="517" t="s">
        <v>2056</v>
      </c>
    </row>
    <row r="2444" spans="1:2" ht="15" hidden="1" x14ac:dyDescent="0.25">
      <c r="A2444" s="517" t="s">
        <v>2057</v>
      </c>
      <c r="B2444" s="517" t="s">
        <v>2057</v>
      </c>
    </row>
    <row r="2445" spans="1:2" ht="15" hidden="1" x14ac:dyDescent="0.25">
      <c r="A2445" s="517" t="s">
        <v>2058</v>
      </c>
      <c r="B2445" s="517" t="s">
        <v>2058</v>
      </c>
    </row>
    <row r="2446" spans="1:2" ht="15" hidden="1" x14ac:dyDescent="0.25">
      <c r="A2446" s="517" t="s">
        <v>2059</v>
      </c>
      <c r="B2446" s="517" t="s">
        <v>2059</v>
      </c>
    </row>
    <row r="2447" spans="1:2" ht="15" hidden="1" x14ac:dyDescent="0.25">
      <c r="A2447" s="517" t="s">
        <v>2060</v>
      </c>
      <c r="B2447" s="517" t="s">
        <v>2060</v>
      </c>
    </row>
    <row r="2448" spans="1:2" ht="15" hidden="1" x14ac:dyDescent="0.25">
      <c r="A2448" s="517" t="s">
        <v>2061</v>
      </c>
      <c r="B2448" s="517" t="s">
        <v>2061</v>
      </c>
    </row>
    <row r="2449" spans="1:2" ht="15" hidden="1" x14ac:dyDescent="0.25">
      <c r="A2449" s="517" t="s">
        <v>2062</v>
      </c>
      <c r="B2449" s="517" t="s">
        <v>2062</v>
      </c>
    </row>
    <row r="2450" spans="1:2" ht="15" hidden="1" x14ac:dyDescent="0.25">
      <c r="A2450" s="517" t="s">
        <v>2063</v>
      </c>
      <c r="B2450" s="517" t="s">
        <v>2063</v>
      </c>
    </row>
    <row r="2451" spans="1:2" ht="15" hidden="1" x14ac:dyDescent="0.25">
      <c r="A2451" s="517" t="s">
        <v>2064</v>
      </c>
      <c r="B2451" s="517" t="s">
        <v>2064</v>
      </c>
    </row>
    <row r="2452" spans="1:2" ht="15" hidden="1" x14ac:dyDescent="0.25">
      <c r="A2452" s="517" t="s">
        <v>2065</v>
      </c>
      <c r="B2452" s="517" t="s">
        <v>2065</v>
      </c>
    </row>
    <row r="2453" spans="1:2" ht="15" hidden="1" x14ac:dyDescent="0.25">
      <c r="A2453" s="517" t="s">
        <v>2066</v>
      </c>
      <c r="B2453" s="517" t="s">
        <v>2066</v>
      </c>
    </row>
    <row r="2454" spans="1:2" ht="15" hidden="1" x14ac:dyDescent="0.25">
      <c r="A2454" s="517" t="s">
        <v>2067</v>
      </c>
      <c r="B2454" s="517" t="s">
        <v>2067</v>
      </c>
    </row>
    <row r="2455" spans="1:2" ht="15" hidden="1" x14ac:dyDescent="0.25">
      <c r="A2455" s="517" t="s">
        <v>2068</v>
      </c>
      <c r="B2455" s="517" t="s">
        <v>2068</v>
      </c>
    </row>
    <row r="2456" spans="1:2" ht="15" hidden="1" x14ac:dyDescent="0.25">
      <c r="A2456" s="517" t="s">
        <v>2069</v>
      </c>
      <c r="B2456" s="517" t="s">
        <v>2069</v>
      </c>
    </row>
    <row r="2457" spans="1:2" ht="15" hidden="1" x14ac:dyDescent="0.25">
      <c r="A2457" s="517" t="s">
        <v>2070</v>
      </c>
      <c r="B2457" s="517" t="s">
        <v>2070</v>
      </c>
    </row>
    <row r="2458" spans="1:2" ht="15" hidden="1" x14ac:dyDescent="0.25">
      <c r="A2458" s="517" t="s">
        <v>2071</v>
      </c>
      <c r="B2458" s="517" t="s">
        <v>2071</v>
      </c>
    </row>
    <row r="2459" spans="1:2" ht="15" hidden="1" x14ac:dyDescent="0.25">
      <c r="A2459" s="517" t="s">
        <v>2072</v>
      </c>
      <c r="B2459" s="517" t="s">
        <v>2072</v>
      </c>
    </row>
    <row r="2460" spans="1:2" ht="15" hidden="1" x14ac:dyDescent="0.25">
      <c r="A2460" s="517" t="s">
        <v>2072</v>
      </c>
      <c r="B2460" s="517" t="s">
        <v>2072</v>
      </c>
    </row>
    <row r="2461" spans="1:2" ht="15" hidden="1" x14ac:dyDescent="0.25">
      <c r="A2461" s="517" t="s">
        <v>2073</v>
      </c>
      <c r="B2461" s="517" t="s">
        <v>2073</v>
      </c>
    </row>
    <row r="2462" spans="1:2" ht="15" hidden="1" x14ac:dyDescent="0.25">
      <c r="A2462" s="517" t="s">
        <v>2074</v>
      </c>
      <c r="B2462" s="517" t="s">
        <v>2074</v>
      </c>
    </row>
    <row r="2463" spans="1:2" ht="15" hidden="1" x14ac:dyDescent="0.25">
      <c r="A2463" s="517" t="s">
        <v>2075</v>
      </c>
      <c r="B2463" s="517" t="s">
        <v>2075</v>
      </c>
    </row>
    <row r="2464" spans="1:2" ht="15" hidden="1" x14ac:dyDescent="0.25">
      <c r="A2464" s="517" t="s">
        <v>2076</v>
      </c>
      <c r="B2464" s="517" t="s">
        <v>2076</v>
      </c>
    </row>
    <row r="2465" spans="1:2" ht="15" hidden="1" x14ac:dyDescent="0.25">
      <c r="A2465" s="517" t="s">
        <v>2077</v>
      </c>
      <c r="B2465" s="517" t="s">
        <v>2077</v>
      </c>
    </row>
    <row r="2466" spans="1:2" ht="15" hidden="1" x14ac:dyDescent="0.25">
      <c r="A2466" s="517" t="s">
        <v>2078</v>
      </c>
      <c r="B2466" s="517" t="s">
        <v>2078</v>
      </c>
    </row>
    <row r="2467" spans="1:2" ht="15" hidden="1" x14ac:dyDescent="0.25">
      <c r="A2467" s="517" t="s">
        <v>2079</v>
      </c>
      <c r="B2467" s="517" t="s">
        <v>2079</v>
      </c>
    </row>
    <row r="2468" spans="1:2" ht="15" hidden="1" x14ac:dyDescent="0.25">
      <c r="A2468" s="517" t="s">
        <v>2080</v>
      </c>
      <c r="B2468" s="517" t="s">
        <v>2080</v>
      </c>
    </row>
    <row r="2469" spans="1:2" ht="15" hidden="1" x14ac:dyDescent="0.25">
      <c r="A2469" s="517" t="s">
        <v>2081</v>
      </c>
      <c r="B2469" s="517" t="s">
        <v>2081</v>
      </c>
    </row>
    <row r="2470" spans="1:2" ht="15" hidden="1" x14ac:dyDescent="0.25">
      <c r="A2470" s="517" t="s">
        <v>2082</v>
      </c>
      <c r="B2470" s="517" t="s">
        <v>2082</v>
      </c>
    </row>
    <row r="2471" spans="1:2" ht="15" hidden="1" x14ac:dyDescent="0.25">
      <c r="A2471" s="517" t="s">
        <v>2083</v>
      </c>
      <c r="B2471" s="517" t="s">
        <v>2083</v>
      </c>
    </row>
    <row r="2472" spans="1:2" ht="15" hidden="1" x14ac:dyDescent="0.25">
      <c r="A2472" s="517" t="s">
        <v>2084</v>
      </c>
      <c r="B2472" s="517" t="s">
        <v>2084</v>
      </c>
    </row>
    <row r="2473" spans="1:2" ht="15" hidden="1" x14ac:dyDescent="0.25">
      <c r="A2473" s="517" t="s">
        <v>2085</v>
      </c>
      <c r="B2473" s="517" t="s">
        <v>2085</v>
      </c>
    </row>
    <row r="2474" spans="1:2" ht="15" hidden="1" x14ac:dyDescent="0.25">
      <c r="A2474" s="517" t="s">
        <v>2086</v>
      </c>
      <c r="B2474" s="517" t="s">
        <v>2086</v>
      </c>
    </row>
    <row r="2475" spans="1:2" ht="15" hidden="1" x14ac:dyDescent="0.25">
      <c r="A2475" s="517" t="s">
        <v>2087</v>
      </c>
      <c r="B2475" s="517" t="s">
        <v>2087</v>
      </c>
    </row>
    <row r="2476" spans="1:2" ht="15" hidden="1" x14ac:dyDescent="0.25">
      <c r="A2476" s="517" t="s">
        <v>2088</v>
      </c>
      <c r="B2476" s="517" t="s">
        <v>2088</v>
      </c>
    </row>
    <row r="2477" spans="1:2" ht="15" hidden="1" x14ac:dyDescent="0.25">
      <c r="A2477" s="517" t="s">
        <v>2089</v>
      </c>
      <c r="B2477" s="517" t="s">
        <v>2089</v>
      </c>
    </row>
    <row r="2478" spans="1:2" ht="15" hidden="1" x14ac:dyDescent="0.25">
      <c r="A2478" s="517" t="s">
        <v>2090</v>
      </c>
      <c r="B2478" s="517" t="s">
        <v>2090</v>
      </c>
    </row>
    <row r="2479" spans="1:2" ht="15" hidden="1" x14ac:dyDescent="0.25">
      <c r="A2479" s="517" t="s">
        <v>2091</v>
      </c>
      <c r="B2479" s="517" t="s">
        <v>2091</v>
      </c>
    </row>
    <row r="2480" spans="1:2" ht="15" hidden="1" x14ac:dyDescent="0.25">
      <c r="A2480" s="517" t="s">
        <v>2092</v>
      </c>
      <c r="B2480" s="517" t="s">
        <v>2092</v>
      </c>
    </row>
    <row r="2481" spans="1:2" ht="15" hidden="1" x14ac:dyDescent="0.25">
      <c r="A2481" s="517" t="s">
        <v>2093</v>
      </c>
      <c r="B2481" s="517" t="s">
        <v>2093</v>
      </c>
    </row>
    <row r="2482" spans="1:2" ht="15" hidden="1" x14ac:dyDescent="0.25">
      <c r="A2482" s="517" t="s">
        <v>2094</v>
      </c>
      <c r="B2482" s="517" t="s">
        <v>2094</v>
      </c>
    </row>
    <row r="2483" spans="1:2" ht="15" hidden="1" x14ac:dyDescent="0.25">
      <c r="A2483" s="517" t="s">
        <v>2095</v>
      </c>
      <c r="B2483" s="517" t="s">
        <v>2095</v>
      </c>
    </row>
    <row r="2484" spans="1:2" ht="15" hidden="1" x14ac:dyDescent="0.25">
      <c r="A2484" s="517" t="s">
        <v>2096</v>
      </c>
      <c r="B2484" s="517" t="s">
        <v>2096</v>
      </c>
    </row>
    <row r="2485" spans="1:2" ht="15" hidden="1" x14ac:dyDescent="0.25">
      <c r="A2485" s="517" t="s">
        <v>2097</v>
      </c>
      <c r="B2485" s="517" t="s">
        <v>2097</v>
      </c>
    </row>
    <row r="2486" spans="1:2" ht="15" hidden="1" x14ac:dyDescent="0.25">
      <c r="A2486" s="517" t="s">
        <v>2098</v>
      </c>
      <c r="B2486" s="517" t="s">
        <v>2098</v>
      </c>
    </row>
    <row r="2487" spans="1:2" ht="15" hidden="1" x14ac:dyDescent="0.25">
      <c r="A2487" s="517" t="s">
        <v>2099</v>
      </c>
      <c r="B2487" s="517" t="s">
        <v>2099</v>
      </c>
    </row>
    <row r="2488" spans="1:2" ht="15" hidden="1" x14ac:dyDescent="0.25">
      <c r="A2488" s="517" t="s">
        <v>2100</v>
      </c>
      <c r="B2488" s="517" t="s">
        <v>2100</v>
      </c>
    </row>
    <row r="2489" spans="1:2" ht="15" hidden="1" x14ac:dyDescent="0.25">
      <c r="A2489" s="517" t="s">
        <v>2101</v>
      </c>
      <c r="B2489" s="517" t="s">
        <v>2101</v>
      </c>
    </row>
    <row r="2490" spans="1:2" ht="15" hidden="1" x14ac:dyDescent="0.25">
      <c r="A2490" s="517" t="s">
        <v>2102</v>
      </c>
      <c r="B2490" s="517" t="s">
        <v>2102</v>
      </c>
    </row>
    <row r="2491" spans="1:2" ht="15" hidden="1" x14ac:dyDescent="0.25">
      <c r="A2491" s="517" t="s">
        <v>2103</v>
      </c>
      <c r="B2491" s="517" t="s">
        <v>2103</v>
      </c>
    </row>
    <row r="2492" spans="1:2" ht="15" hidden="1" x14ac:dyDescent="0.25">
      <c r="A2492" s="517" t="s">
        <v>2104</v>
      </c>
      <c r="B2492" s="517" t="s">
        <v>2104</v>
      </c>
    </row>
    <row r="2493" spans="1:2" ht="15" hidden="1" x14ac:dyDescent="0.25">
      <c r="A2493" s="517" t="s">
        <v>2105</v>
      </c>
      <c r="B2493" s="517" t="s">
        <v>2105</v>
      </c>
    </row>
    <row r="2494" spans="1:2" ht="15" hidden="1" x14ac:dyDescent="0.25">
      <c r="A2494" s="517" t="s">
        <v>2106</v>
      </c>
      <c r="B2494" s="517" t="s">
        <v>2106</v>
      </c>
    </row>
    <row r="2495" spans="1:2" ht="15" hidden="1" x14ac:dyDescent="0.25">
      <c r="A2495" s="517" t="s">
        <v>2107</v>
      </c>
      <c r="B2495" s="517" t="s">
        <v>2107</v>
      </c>
    </row>
    <row r="2496" spans="1:2" ht="15" hidden="1" x14ac:dyDescent="0.25">
      <c r="A2496" s="517" t="s">
        <v>2108</v>
      </c>
      <c r="B2496" s="517" t="s">
        <v>2108</v>
      </c>
    </row>
    <row r="2497" spans="1:2" ht="15" hidden="1" x14ac:dyDescent="0.25">
      <c r="A2497" s="517" t="s">
        <v>2109</v>
      </c>
      <c r="B2497" s="517" t="s">
        <v>2109</v>
      </c>
    </row>
    <row r="2498" spans="1:2" ht="15" hidden="1" x14ac:dyDescent="0.25">
      <c r="A2498" s="517" t="s">
        <v>2110</v>
      </c>
      <c r="B2498" s="517" t="s">
        <v>2110</v>
      </c>
    </row>
    <row r="2499" spans="1:2" ht="15" hidden="1" x14ac:dyDescent="0.25">
      <c r="A2499" s="517" t="s">
        <v>2111</v>
      </c>
      <c r="B2499" s="517" t="s">
        <v>2111</v>
      </c>
    </row>
    <row r="2500" spans="1:2" ht="15" hidden="1" x14ac:dyDescent="0.25">
      <c r="A2500" s="517" t="s">
        <v>2112</v>
      </c>
      <c r="B2500" s="517" t="s">
        <v>2112</v>
      </c>
    </row>
    <row r="2501" spans="1:2" ht="15" hidden="1" x14ac:dyDescent="0.25">
      <c r="A2501" s="517" t="s">
        <v>2113</v>
      </c>
      <c r="B2501" s="517" t="s">
        <v>2113</v>
      </c>
    </row>
    <row r="2502" spans="1:2" ht="15" hidden="1" x14ac:dyDescent="0.25">
      <c r="A2502" s="517" t="s">
        <v>2114</v>
      </c>
      <c r="B2502" s="517" t="s">
        <v>2114</v>
      </c>
    </row>
    <row r="2503" spans="1:2" ht="15" hidden="1" x14ac:dyDescent="0.25">
      <c r="A2503" s="517" t="s">
        <v>2115</v>
      </c>
      <c r="B2503" s="517" t="s">
        <v>2115</v>
      </c>
    </row>
    <row r="2504" spans="1:2" ht="15" hidden="1" x14ac:dyDescent="0.25">
      <c r="A2504" s="517" t="s">
        <v>2116</v>
      </c>
      <c r="B2504" s="517" t="s">
        <v>2116</v>
      </c>
    </row>
    <row r="2505" spans="1:2" ht="15" hidden="1" x14ac:dyDescent="0.25">
      <c r="A2505" s="517" t="s">
        <v>2117</v>
      </c>
      <c r="B2505" s="517" t="s">
        <v>2117</v>
      </c>
    </row>
    <row r="2506" spans="1:2" ht="15" hidden="1" x14ac:dyDescent="0.25">
      <c r="A2506" s="517" t="s">
        <v>2118</v>
      </c>
      <c r="B2506" s="517" t="s">
        <v>2118</v>
      </c>
    </row>
    <row r="2507" spans="1:2" ht="15" hidden="1" x14ac:dyDescent="0.25">
      <c r="A2507" s="517" t="s">
        <v>2119</v>
      </c>
      <c r="B2507" s="517" t="s">
        <v>2119</v>
      </c>
    </row>
    <row r="2508" spans="1:2" ht="15" hidden="1" x14ac:dyDescent="0.25">
      <c r="A2508" s="517" t="s">
        <v>2120</v>
      </c>
      <c r="B2508" s="517" t="s">
        <v>2120</v>
      </c>
    </row>
    <row r="2509" spans="1:2" ht="15" hidden="1" x14ac:dyDescent="0.25">
      <c r="A2509" s="517" t="s">
        <v>2121</v>
      </c>
      <c r="B2509" s="517" t="s">
        <v>2121</v>
      </c>
    </row>
    <row r="2510" spans="1:2" ht="15" hidden="1" x14ac:dyDescent="0.25">
      <c r="A2510" s="517" t="s">
        <v>2122</v>
      </c>
      <c r="B2510" s="517" t="s">
        <v>2122</v>
      </c>
    </row>
    <row r="2511" spans="1:2" ht="15" hidden="1" x14ac:dyDescent="0.25">
      <c r="A2511" s="517" t="s">
        <v>2123</v>
      </c>
      <c r="B2511" s="517" t="s">
        <v>2123</v>
      </c>
    </row>
    <row r="2512" spans="1:2" ht="15" hidden="1" x14ac:dyDescent="0.25">
      <c r="A2512" s="517" t="s">
        <v>2124</v>
      </c>
      <c r="B2512" s="517" t="s">
        <v>2124</v>
      </c>
    </row>
    <row r="2513" spans="1:2" ht="15" hidden="1" x14ac:dyDescent="0.25">
      <c r="A2513" s="517" t="s">
        <v>2125</v>
      </c>
      <c r="B2513" s="517" t="s">
        <v>2125</v>
      </c>
    </row>
    <row r="2514" spans="1:2" ht="15" hidden="1" x14ac:dyDescent="0.25">
      <c r="A2514" s="517" t="s">
        <v>2126</v>
      </c>
      <c r="B2514" s="517" t="s">
        <v>2126</v>
      </c>
    </row>
    <row r="2515" spans="1:2" ht="15" hidden="1" x14ac:dyDescent="0.25">
      <c r="A2515" s="517" t="s">
        <v>2127</v>
      </c>
      <c r="B2515" s="517" t="s">
        <v>2127</v>
      </c>
    </row>
    <row r="2516" spans="1:2" ht="15" hidden="1" x14ac:dyDescent="0.25">
      <c r="A2516" s="517" t="s">
        <v>2128</v>
      </c>
      <c r="B2516" s="517" t="s">
        <v>2128</v>
      </c>
    </row>
    <row r="2517" spans="1:2" ht="15" hidden="1" x14ac:dyDescent="0.25">
      <c r="A2517" s="517" t="s">
        <v>2129</v>
      </c>
      <c r="B2517" s="517" t="s">
        <v>2129</v>
      </c>
    </row>
    <row r="2518" spans="1:2" ht="15" hidden="1" x14ac:dyDescent="0.25">
      <c r="A2518" s="517" t="s">
        <v>2130</v>
      </c>
      <c r="B2518" s="517" t="s">
        <v>2130</v>
      </c>
    </row>
    <row r="2519" spans="1:2" ht="15" hidden="1" x14ac:dyDescent="0.25">
      <c r="A2519" s="517" t="s">
        <v>2131</v>
      </c>
      <c r="B2519" s="517" t="s">
        <v>2131</v>
      </c>
    </row>
    <row r="2520" spans="1:2" ht="15" hidden="1" x14ac:dyDescent="0.25">
      <c r="A2520" s="517" t="s">
        <v>2132</v>
      </c>
      <c r="B2520" s="517" t="s">
        <v>2132</v>
      </c>
    </row>
    <row r="2521" spans="1:2" ht="15" hidden="1" x14ac:dyDescent="0.25">
      <c r="A2521" s="517" t="s">
        <v>2133</v>
      </c>
      <c r="B2521" s="517" t="s">
        <v>2133</v>
      </c>
    </row>
    <row r="2522" spans="1:2" ht="15" hidden="1" x14ac:dyDescent="0.25">
      <c r="A2522" s="517" t="s">
        <v>2134</v>
      </c>
      <c r="B2522" s="517" t="s">
        <v>2134</v>
      </c>
    </row>
    <row r="2523" spans="1:2" ht="15" hidden="1" x14ac:dyDescent="0.25">
      <c r="A2523" s="517" t="s">
        <v>2135</v>
      </c>
      <c r="B2523" s="517" t="s">
        <v>2135</v>
      </c>
    </row>
    <row r="2524" spans="1:2" ht="15" hidden="1" x14ac:dyDescent="0.25">
      <c r="A2524" s="517" t="s">
        <v>2136</v>
      </c>
      <c r="B2524" s="517" t="s">
        <v>2136</v>
      </c>
    </row>
    <row r="2525" spans="1:2" ht="15" hidden="1" x14ac:dyDescent="0.25">
      <c r="A2525" s="517" t="s">
        <v>2137</v>
      </c>
      <c r="B2525" s="517" t="s">
        <v>2137</v>
      </c>
    </row>
    <row r="2526" spans="1:2" ht="15" hidden="1" x14ac:dyDescent="0.25">
      <c r="A2526" s="517" t="s">
        <v>2138</v>
      </c>
      <c r="B2526" s="517" t="s">
        <v>2138</v>
      </c>
    </row>
    <row r="2527" spans="1:2" ht="15" hidden="1" x14ac:dyDescent="0.25">
      <c r="A2527" s="517" t="s">
        <v>2139</v>
      </c>
      <c r="B2527" s="517" t="s">
        <v>2139</v>
      </c>
    </row>
    <row r="2528" spans="1:2" ht="15" hidden="1" x14ac:dyDescent="0.25">
      <c r="A2528" s="517" t="s">
        <v>2140</v>
      </c>
      <c r="B2528" s="517" t="s">
        <v>2140</v>
      </c>
    </row>
    <row r="2529" spans="1:2" ht="15" hidden="1" x14ac:dyDescent="0.25">
      <c r="A2529" s="517" t="s">
        <v>2141</v>
      </c>
      <c r="B2529" s="517" t="s">
        <v>2141</v>
      </c>
    </row>
    <row r="2530" spans="1:2" ht="15" hidden="1" x14ac:dyDescent="0.25">
      <c r="A2530" s="517" t="s">
        <v>2142</v>
      </c>
      <c r="B2530" s="517" t="s">
        <v>2142</v>
      </c>
    </row>
    <row r="2531" spans="1:2" ht="15" hidden="1" x14ac:dyDescent="0.25">
      <c r="A2531" s="517" t="s">
        <v>2143</v>
      </c>
      <c r="B2531" s="517" t="s">
        <v>2144</v>
      </c>
    </row>
    <row r="2532" spans="1:2" ht="15" hidden="1" x14ac:dyDescent="0.25">
      <c r="A2532" s="517" t="s">
        <v>2145</v>
      </c>
      <c r="B2532" s="517" t="s">
        <v>2146</v>
      </c>
    </row>
    <row r="2533" spans="1:2" ht="15" hidden="1" x14ac:dyDescent="0.25">
      <c r="A2533" s="517" t="s">
        <v>2147</v>
      </c>
      <c r="B2533" s="517" t="s">
        <v>2148</v>
      </c>
    </row>
    <row r="2534" spans="1:2" ht="15" hidden="1" x14ac:dyDescent="0.25">
      <c r="A2534" s="517" t="s">
        <v>2149</v>
      </c>
      <c r="B2534" s="517" t="s">
        <v>2150</v>
      </c>
    </row>
    <row r="2535" spans="1:2" ht="15" hidden="1" x14ac:dyDescent="0.25">
      <c r="A2535" s="517" t="s">
        <v>2151</v>
      </c>
      <c r="B2535" s="517" t="s">
        <v>2071</v>
      </c>
    </row>
    <row r="2536" spans="1:2" ht="15" hidden="1" x14ac:dyDescent="0.25">
      <c r="A2536" s="517" t="s">
        <v>2152</v>
      </c>
      <c r="B2536" s="517" t="s">
        <v>2153</v>
      </c>
    </row>
    <row r="2537" spans="1:2" ht="15" hidden="1" x14ac:dyDescent="0.25">
      <c r="A2537" s="517" t="s">
        <v>2154</v>
      </c>
      <c r="B2537" s="517" t="s">
        <v>2155</v>
      </c>
    </row>
    <row r="2538" spans="1:2" ht="15" hidden="1" x14ac:dyDescent="0.25">
      <c r="A2538" s="517" t="s">
        <v>1545</v>
      </c>
      <c r="B2538" s="517" t="s">
        <v>1546</v>
      </c>
    </row>
    <row r="2539" spans="1:2" ht="15" hidden="1" x14ac:dyDescent="0.25">
      <c r="A2539" s="517" t="s">
        <v>2156</v>
      </c>
      <c r="B2539" s="517" t="s">
        <v>2157</v>
      </c>
    </row>
    <row r="2540" spans="1:2" ht="15" hidden="1" x14ac:dyDescent="0.25">
      <c r="A2540" s="517" t="s">
        <v>2158</v>
      </c>
      <c r="B2540" s="517" t="s">
        <v>2159</v>
      </c>
    </row>
    <row r="2541" spans="1:2" ht="15" hidden="1" x14ac:dyDescent="0.25">
      <c r="A2541" s="517" t="s">
        <v>1549</v>
      </c>
      <c r="B2541" s="517" t="s">
        <v>1550</v>
      </c>
    </row>
    <row r="2542" spans="1:2" ht="15" hidden="1" x14ac:dyDescent="0.25">
      <c r="A2542" s="517" t="s">
        <v>2160</v>
      </c>
      <c r="B2542" s="517" t="s">
        <v>2161</v>
      </c>
    </row>
    <row r="2543" spans="1:2" ht="15" hidden="1" x14ac:dyDescent="0.25">
      <c r="A2543" s="517" t="s">
        <v>1552</v>
      </c>
      <c r="B2543" s="517" t="s">
        <v>1553</v>
      </c>
    </row>
    <row r="2544" spans="1:2" ht="15" hidden="1" x14ac:dyDescent="0.25">
      <c r="A2544" s="517" t="s">
        <v>2162</v>
      </c>
      <c r="B2544" s="517" t="s">
        <v>2163</v>
      </c>
    </row>
    <row r="2545" spans="1:2" ht="15" hidden="1" x14ac:dyDescent="0.25">
      <c r="A2545" s="517" t="s">
        <v>2164</v>
      </c>
      <c r="B2545" s="517" t="s">
        <v>2165</v>
      </c>
    </row>
    <row r="2546" spans="1:2" ht="15" hidden="1" x14ac:dyDescent="0.25">
      <c r="A2546" s="517" t="s">
        <v>2166</v>
      </c>
      <c r="B2546" s="517" t="s">
        <v>2167</v>
      </c>
    </row>
    <row r="2547" spans="1:2" ht="15" hidden="1" x14ac:dyDescent="0.25">
      <c r="A2547" s="517" t="s">
        <v>2168</v>
      </c>
      <c r="B2547" s="517" t="s">
        <v>2169</v>
      </c>
    </row>
    <row r="2548" spans="1:2" ht="15" hidden="1" x14ac:dyDescent="0.25">
      <c r="A2548" s="517" t="s">
        <v>1681</v>
      </c>
      <c r="B2548" s="517" t="s">
        <v>1682</v>
      </c>
    </row>
    <row r="2549" spans="1:2" ht="15" hidden="1" x14ac:dyDescent="0.25">
      <c r="A2549" s="517" t="s">
        <v>2170</v>
      </c>
      <c r="B2549" s="517" t="s">
        <v>2171</v>
      </c>
    </row>
    <row r="2550" spans="1:2" ht="15" hidden="1" x14ac:dyDescent="0.25">
      <c r="A2550" s="517" t="s">
        <v>2170</v>
      </c>
      <c r="B2550" s="517" t="s">
        <v>2171</v>
      </c>
    </row>
    <row r="2551" spans="1:2" ht="15" hidden="1" x14ac:dyDescent="0.25">
      <c r="A2551" s="517" t="s">
        <v>2172</v>
      </c>
      <c r="B2551" s="517" t="s">
        <v>2173</v>
      </c>
    </row>
    <row r="2552" spans="1:2" ht="15" hidden="1" x14ac:dyDescent="0.25">
      <c r="A2552" s="517" t="s">
        <v>2174</v>
      </c>
      <c r="B2552" s="517" t="s">
        <v>2175</v>
      </c>
    </row>
    <row r="2553" spans="1:2" ht="15" hidden="1" x14ac:dyDescent="0.25">
      <c r="A2553" s="517" t="s">
        <v>2176</v>
      </c>
      <c r="B2553" s="517" t="s">
        <v>2177</v>
      </c>
    </row>
    <row r="2554" spans="1:2" ht="15" hidden="1" x14ac:dyDescent="0.25">
      <c r="A2554" s="517" t="s">
        <v>2178</v>
      </c>
      <c r="B2554" s="517" t="s">
        <v>2179</v>
      </c>
    </row>
    <row r="2555" spans="1:2" ht="15" hidden="1" x14ac:dyDescent="0.25">
      <c r="A2555" s="517" t="s">
        <v>2180</v>
      </c>
      <c r="B2555" s="517" t="s">
        <v>2181</v>
      </c>
    </row>
    <row r="2556" spans="1:2" ht="15" hidden="1" x14ac:dyDescent="0.25">
      <c r="A2556" s="517" t="s">
        <v>2180</v>
      </c>
      <c r="B2556" s="517" t="s">
        <v>2181</v>
      </c>
    </row>
    <row r="2557" spans="1:2" ht="15" hidden="1" x14ac:dyDescent="0.25">
      <c r="A2557" s="517" t="s">
        <v>2182</v>
      </c>
      <c r="B2557" s="517" t="s">
        <v>2183</v>
      </c>
    </row>
    <row r="2558" spans="1:2" ht="15" hidden="1" x14ac:dyDescent="0.25">
      <c r="A2558" s="517" t="s">
        <v>2184</v>
      </c>
      <c r="B2558" s="517" t="s">
        <v>2185</v>
      </c>
    </row>
    <row r="2559" spans="1:2" ht="15" hidden="1" x14ac:dyDescent="0.25">
      <c r="A2559" s="517" t="s">
        <v>2186</v>
      </c>
      <c r="B2559" s="517" t="s">
        <v>2187</v>
      </c>
    </row>
    <row r="2560" spans="1:2" ht="15" hidden="1" x14ac:dyDescent="0.25">
      <c r="A2560" s="517" t="s">
        <v>2188</v>
      </c>
      <c r="B2560" s="517" t="s">
        <v>2189</v>
      </c>
    </row>
    <row r="2561" spans="1:2" ht="15" hidden="1" x14ac:dyDescent="0.25">
      <c r="A2561" s="517" t="s">
        <v>2190</v>
      </c>
      <c r="B2561" s="517" t="s">
        <v>2191</v>
      </c>
    </row>
    <row r="2562" spans="1:2" ht="15" hidden="1" x14ac:dyDescent="0.25">
      <c r="A2562" s="517" t="s">
        <v>2192</v>
      </c>
      <c r="B2562" s="517" t="s">
        <v>2193</v>
      </c>
    </row>
    <row r="2563" spans="1:2" ht="15" hidden="1" x14ac:dyDescent="0.25">
      <c r="A2563" s="517" t="s">
        <v>2192</v>
      </c>
      <c r="B2563" s="517" t="s">
        <v>2193</v>
      </c>
    </row>
    <row r="2564" spans="1:2" ht="15" hidden="1" x14ac:dyDescent="0.25">
      <c r="A2564" s="517" t="s">
        <v>2194</v>
      </c>
      <c r="B2564" s="517" t="s">
        <v>2195</v>
      </c>
    </row>
    <row r="2565" spans="1:2" ht="15" hidden="1" x14ac:dyDescent="0.25">
      <c r="A2565" s="517" t="s">
        <v>2196</v>
      </c>
      <c r="B2565" s="517" t="s">
        <v>2197</v>
      </c>
    </row>
    <row r="2566" spans="1:2" ht="15" hidden="1" x14ac:dyDescent="0.25">
      <c r="A2566" s="517" t="s">
        <v>2198</v>
      </c>
      <c r="B2566" s="517" t="s">
        <v>2199</v>
      </c>
    </row>
    <row r="2567" spans="1:2" ht="15" hidden="1" x14ac:dyDescent="0.25">
      <c r="A2567" s="517" t="s">
        <v>2200</v>
      </c>
      <c r="B2567" s="517" t="s">
        <v>2201</v>
      </c>
    </row>
    <row r="2568" spans="1:2" ht="15" hidden="1" x14ac:dyDescent="0.25">
      <c r="A2568" s="517" t="s">
        <v>2200</v>
      </c>
      <c r="B2568" s="517" t="s">
        <v>2201</v>
      </c>
    </row>
    <row r="2569" spans="1:2" ht="15" hidden="1" x14ac:dyDescent="0.25">
      <c r="A2569" s="517" t="s">
        <v>2202</v>
      </c>
      <c r="B2569" s="517" t="s">
        <v>2203</v>
      </c>
    </row>
    <row r="2570" spans="1:2" ht="15" hidden="1" x14ac:dyDescent="0.25">
      <c r="A2570" s="517" t="s">
        <v>1615</v>
      </c>
      <c r="B2570" s="517" t="s">
        <v>1616</v>
      </c>
    </row>
    <row r="2571" spans="1:2" ht="15" hidden="1" x14ac:dyDescent="0.25">
      <c r="A2571" s="517" t="s">
        <v>2204</v>
      </c>
      <c r="B2571" s="517" t="s">
        <v>1238</v>
      </c>
    </row>
    <row r="2572" spans="1:2" ht="15" hidden="1" x14ac:dyDescent="0.25">
      <c r="A2572" s="517" t="s">
        <v>2205</v>
      </c>
      <c r="B2572" s="517" t="s">
        <v>2206</v>
      </c>
    </row>
    <row r="2573" spans="1:2" ht="15" hidden="1" x14ac:dyDescent="0.25">
      <c r="A2573" s="517" t="s">
        <v>2207</v>
      </c>
      <c r="B2573" s="517" t="s">
        <v>2208</v>
      </c>
    </row>
    <row r="2574" spans="1:2" ht="15" hidden="1" x14ac:dyDescent="0.25">
      <c r="A2574" s="517" t="s">
        <v>2209</v>
      </c>
      <c r="B2574" s="517" t="s">
        <v>2210</v>
      </c>
    </row>
    <row r="2575" spans="1:2" ht="15" hidden="1" x14ac:dyDescent="0.25">
      <c r="A2575" s="517" t="s">
        <v>1713</v>
      </c>
      <c r="B2575" s="517" t="s">
        <v>1714</v>
      </c>
    </row>
    <row r="2576" spans="1:2" ht="15" hidden="1" x14ac:dyDescent="0.25">
      <c r="A2576" s="517" t="s">
        <v>2211</v>
      </c>
      <c r="B2576" s="517" t="s">
        <v>2212</v>
      </c>
    </row>
    <row r="2577" spans="1:2" ht="15" hidden="1" x14ac:dyDescent="0.25">
      <c r="A2577" s="517" t="s">
        <v>2213</v>
      </c>
      <c r="B2577" s="517" t="s">
        <v>2214</v>
      </c>
    </row>
    <row r="2578" spans="1:2" ht="15" hidden="1" x14ac:dyDescent="0.25">
      <c r="A2578" s="517" t="s">
        <v>220</v>
      </c>
      <c r="B2578" s="517" t="s">
        <v>321</v>
      </c>
    </row>
    <row r="2579" spans="1:2" ht="15" hidden="1" x14ac:dyDescent="0.25">
      <c r="A2579" s="517" t="s">
        <v>220</v>
      </c>
      <c r="B2579" s="517" t="s">
        <v>321</v>
      </c>
    </row>
    <row r="2580" spans="1:2" ht="15" hidden="1" x14ac:dyDescent="0.25">
      <c r="A2580" s="517" t="s">
        <v>220</v>
      </c>
      <c r="B2580" s="517" t="s">
        <v>321</v>
      </c>
    </row>
    <row r="2581" spans="1:2" ht="15" hidden="1" x14ac:dyDescent="0.25">
      <c r="A2581" s="517" t="s">
        <v>220</v>
      </c>
      <c r="B2581" s="517" t="s">
        <v>321</v>
      </c>
    </row>
    <row r="2582" spans="1:2" ht="15" hidden="1" x14ac:dyDescent="0.25">
      <c r="A2582" s="517" t="s">
        <v>220</v>
      </c>
      <c r="B2582" s="517" t="s">
        <v>321</v>
      </c>
    </row>
    <row r="2583" spans="1:2" ht="15" hidden="1" x14ac:dyDescent="0.25">
      <c r="A2583" s="517" t="s">
        <v>220</v>
      </c>
      <c r="B2583" s="517" t="s">
        <v>321</v>
      </c>
    </row>
    <row r="2584" spans="1:2" ht="15" hidden="1" x14ac:dyDescent="0.25">
      <c r="A2584" s="517" t="s">
        <v>220</v>
      </c>
      <c r="B2584" s="517" t="s">
        <v>321</v>
      </c>
    </row>
    <row r="2585" spans="1:2" ht="15" hidden="1" x14ac:dyDescent="0.25">
      <c r="A2585" s="517" t="s">
        <v>191</v>
      </c>
      <c r="B2585" s="517" t="s">
        <v>323</v>
      </c>
    </row>
    <row r="2586" spans="1:2" ht="15" hidden="1" x14ac:dyDescent="0.25">
      <c r="A2586" s="517" t="s">
        <v>191</v>
      </c>
      <c r="B2586" s="517" t="s">
        <v>323</v>
      </c>
    </row>
    <row r="2587" spans="1:2" ht="15" hidden="1" x14ac:dyDescent="0.25">
      <c r="A2587" s="517" t="s">
        <v>191</v>
      </c>
      <c r="B2587" s="517" t="s">
        <v>323</v>
      </c>
    </row>
    <row r="2588" spans="1:2" ht="15" hidden="1" x14ac:dyDescent="0.25">
      <c r="A2588" s="517" t="s">
        <v>407</v>
      </c>
      <c r="B2588" s="517" t="s">
        <v>408</v>
      </c>
    </row>
    <row r="2589" spans="1:2" ht="15" hidden="1" x14ac:dyDescent="0.25">
      <c r="A2589" s="517" t="s">
        <v>1631</v>
      </c>
      <c r="B2589" s="517" t="s">
        <v>1632</v>
      </c>
    </row>
    <row r="2590" spans="1:2" ht="15" hidden="1" x14ac:dyDescent="0.25">
      <c r="A2590" s="517" t="s">
        <v>1467</v>
      </c>
      <c r="B2590" s="517" t="s">
        <v>1468</v>
      </c>
    </row>
    <row r="2591" spans="1:2" ht="15" hidden="1" x14ac:dyDescent="0.25">
      <c r="A2591" s="517" t="s">
        <v>1467</v>
      </c>
      <c r="B2591" s="517" t="s">
        <v>1468</v>
      </c>
    </row>
    <row r="2592" spans="1:2" ht="15" hidden="1" x14ac:dyDescent="0.25">
      <c r="A2592" s="518" t="s">
        <v>1467</v>
      </c>
      <c r="B2592" s="518" t="s">
        <v>1468</v>
      </c>
    </row>
    <row r="2593" spans="1:2" ht="15" hidden="1" x14ac:dyDescent="0.25">
      <c r="A2593" s="517" t="s">
        <v>1467</v>
      </c>
      <c r="B2593" s="517" t="s">
        <v>1468</v>
      </c>
    </row>
    <row r="2594" spans="1:2" ht="15" hidden="1" x14ac:dyDescent="0.25">
      <c r="A2594" s="517" t="s">
        <v>1467</v>
      </c>
      <c r="B2594" s="517" t="s">
        <v>1468</v>
      </c>
    </row>
    <row r="2595" spans="1:2" ht="15" hidden="1" x14ac:dyDescent="0.25">
      <c r="A2595" s="517" t="s">
        <v>194</v>
      </c>
      <c r="B2595" s="517" t="s">
        <v>327</v>
      </c>
    </row>
    <row r="2596" spans="1:2" ht="15" hidden="1" x14ac:dyDescent="0.25">
      <c r="A2596" s="517" t="s">
        <v>194</v>
      </c>
      <c r="B2596" s="517" t="s">
        <v>327</v>
      </c>
    </row>
    <row r="2597" spans="1:2" ht="15" hidden="1" x14ac:dyDescent="0.25">
      <c r="A2597" s="517" t="s">
        <v>194</v>
      </c>
      <c r="B2597" s="517" t="s">
        <v>327</v>
      </c>
    </row>
    <row r="2598" spans="1:2" ht="15" hidden="1" x14ac:dyDescent="0.25">
      <c r="A2598" s="517" t="s">
        <v>194</v>
      </c>
      <c r="B2598" s="517" t="s">
        <v>327</v>
      </c>
    </row>
    <row r="2599" spans="1:2" ht="15" hidden="1" x14ac:dyDescent="0.25">
      <c r="A2599" s="517" t="s">
        <v>194</v>
      </c>
      <c r="B2599" s="517" t="s">
        <v>327</v>
      </c>
    </row>
    <row r="2600" spans="1:2" ht="15" hidden="1" x14ac:dyDescent="0.25">
      <c r="A2600" s="517" t="s">
        <v>194</v>
      </c>
      <c r="B2600" s="517" t="s">
        <v>327</v>
      </c>
    </row>
    <row r="2601" spans="1:2" ht="15" hidden="1" x14ac:dyDescent="0.25">
      <c r="A2601" s="517" t="s">
        <v>194</v>
      </c>
      <c r="B2601" s="517" t="s">
        <v>327</v>
      </c>
    </row>
    <row r="2602" spans="1:2" ht="15" hidden="1" x14ac:dyDescent="0.25">
      <c r="A2602" s="517" t="s">
        <v>194</v>
      </c>
      <c r="B2602" s="517" t="s">
        <v>327</v>
      </c>
    </row>
    <row r="2603" spans="1:2" ht="15" hidden="1" x14ac:dyDescent="0.25">
      <c r="A2603" s="517" t="s">
        <v>194</v>
      </c>
      <c r="B2603" s="517" t="s">
        <v>327</v>
      </c>
    </row>
    <row r="2604" spans="1:2" ht="15" hidden="1" x14ac:dyDescent="0.25">
      <c r="A2604" s="517" t="s">
        <v>194</v>
      </c>
      <c r="B2604" s="517" t="s">
        <v>327</v>
      </c>
    </row>
    <row r="2605" spans="1:2" ht="15" hidden="1" x14ac:dyDescent="0.25">
      <c r="A2605" s="517" t="s">
        <v>194</v>
      </c>
      <c r="B2605" s="517" t="s">
        <v>327</v>
      </c>
    </row>
    <row r="2606" spans="1:2" ht="15" hidden="1" x14ac:dyDescent="0.25">
      <c r="A2606" s="517" t="s">
        <v>194</v>
      </c>
      <c r="B2606" s="517" t="s">
        <v>327</v>
      </c>
    </row>
    <row r="2607" spans="1:2" ht="15" hidden="1" x14ac:dyDescent="0.25">
      <c r="A2607" s="517" t="s">
        <v>222</v>
      </c>
      <c r="B2607" s="517" t="s">
        <v>328</v>
      </c>
    </row>
    <row r="2608" spans="1:2" ht="15" hidden="1" x14ac:dyDescent="0.25">
      <c r="A2608" s="517" t="s">
        <v>222</v>
      </c>
      <c r="B2608" s="517" t="s">
        <v>328</v>
      </c>
    </row>
    <row r="2609" spans="1:2" ht="15" hidden="1" x14ac:dyDescent="0.25">
      <c r="A2609" s="517" t="s">
        <v>222</v>
      </c>
      <c r="B2609" s="517" t="s">
        <v>328</v>
      </c>
    </row>
    <row r="2610" spans="1:2" ht="15" hidden="1" x14ac:dyDescent="0.25">
      <c r="A2610" s="517" t="s">
        <v>222</v>
      </c>
      <c r="B2610" s="517" t="s">
        <v>328</v>
      </c>
    </row>
    <row r="2611" spans="1:2" ht="15" hidden="1" x14ac:dyDescent="0.25">
      <c r="A2611" s="517" t="s">
        <v>195</v>
      </c>
      <c r="B2611" s="517" t="s">
        <v>329</v>
      </c>
    </row>
    <row r="2612" spans="1:2" ht="15" hidden="1" x14ac:dyDescent="0.25">
      <c r="A2612" s="517" t="s">
        <v>196</v>
      </c>
      <c r="B2612" s="517" t="s">
        <v>330</v>
      </c>
    </row>
    <row r="2613" spans="1:2" ht="15" hidden="1" x14ac:dyDescent="0.25">
      <c r="A2613" s="517" t="s">
        <v>196</v>
      </c>
      <c r="B2613" s="517" t="s">
        <v>330</v>
      </c>
    </row>
    <row r="2614" spans="1:2" ht="15" hidden="1" x14ac:dyDescent="0.25">
      <c r="A2614" s="517" t="s">
        <v>196</v>
      </c>
      <c r="B2614" s="517" t="s">
        <v>330</v>
      </c>
    </row>
    <row r="2615" spans="1:2" ht="15" hidden="1" x14ac:dyDescent="0.25">
      <c r="A2615" s="517" t="s">
        <v>196</v>
      </c>
      <c r="B2615" s="517" t="s">
        <v>330</v>
      </c>
    </row>
    <row r="2616" spans="1:2" ht="15" hidden="1" x14ac:dyDescent="0.25">
      <c r="A2616" s="517" t="s">
        <v>197</v>
      </c>
      <c r="B2616" s="517" t="s">
        <v>331</v>
      </c>
    </row>
    <row r="2617" spans="1:2" ht="15" hidden="1" x14ac:dyDescent="0.25">
      <c r="A2617" s="517" t="s">
        <v>197</v>
      </c>
      <c r="B2617" s="517" t="s">
        <v>331</v>
      </c>
    </row>
    <row r="2618" spans="1:2" ht="15" hidden="1" x14ac:dyDescent="0.25">
      <c r="A2618" s="517" t="s">
        <v>197</v>
      </c>
      <c r="B2618" s="517" t="s">
        <v>331</v>
      </c>
    </row>
    <row r="2619" spans="1:2" ht="15" hidden="1" x14ac:dyDescent="0.25">
      <c r="A2619" s="517" t="s">
        <v>197</v>
      </c>
      <c r="B2619" s="517" t="s">
        <v>331</v>
      </c>
    </row>
    <row r="2620" spans="1:2" ht="15" hidden="1" x14ac:dyDescent="0.25">
      <c r="A2620" s="517" t="s">
        <v>197</v>
      </c>
      <c r="B2620" s="517" t="s">
        <v>331</v>
      </c>
    </row>
    <row r="2621" spans="1:2" ht="15" hidden="1" x14ac:dyDescent="0.25">
      <c r="A2621" s="517" t="s">
        <v>197</v>
      </c>
      <c r="B2621" s="517" t="s">
        <v>331</v>
      </c>
    </row>
    <row r="2622" spans="1:2" ht="15" hidden="1" x14ac:dyDescent="0.25">
      <c r="A2622" s="517" t="s">
        <v>197</v>
      </c>
      <c r="B2622" s="517" t="s">
        <v>331</v>
      </c>
    </row>
    <row r="2623" spans="1:2" ht="15" hidden="1" x14ac:dyDescent="0.25">
      <c r="A2623" s="517" t="s">
        <v>197</v>
      </c>
      <c r="B2623" s="517" t="s">
        <v>331</v>
      </c>
    </row>
    <row r="2624" spans="1:2" ht="15" hidden="1" x14ac:dyDescent="0.25">
      <c r="A2624" s="517" t="s">
        <v>197</v>
      </c>
      <c r="B2624" s="517" t="s">
        <v>331</v>
      </c>
    </row>
    <row r="2625" spans="1:2" ht="15" hidden="1" x14ac:dyDescent="0.25">
      <c r="A2625" s="517" t="s">
        <v>197</v>
      </c>
      <c r="B2625" s="517" t="s">
        <v>331</v>
      </c>
    </row>
    <row r="2626" spans="1:2" ht="15" hidden="1" x14ac:dyDescent="0.25">
      <c r="A2626" s="517" t="s">
        <v>197</v>
      </c>
      <c r="B2626" s="517" t="s">
        <v>331</v>
      </c>
    </row>
    <row r="2627" spans="1:2" ht="15" hidden="1" x14ac:dyDescent="0.25">
      <c r="A2627" s="517" t="s">
        <v>197</v>
      </c>
      <c r="B2627" s="517" t="s">
        <v>331</v>
      </c>
    </row>
    <row r="2628" spans="1:2" ht="15" hidden="1" x14ac:dyDescent="0.25">
      <c r="A2628" s="517" t="s">
        <v>197</v>
      </c>
      <c r="B2628" s="517" t="s">
        <v>331</v>
      </c>
    </row>
    <row r="2629" spans="1:2" ht="15" hidden="1" x14ac:dyDescent="0.25">
      <c r="A2629" s="517" t="s">
        <v>197</v>
      </c>
      <c r="B2629" s="517" t="s">
        <v>331</v>
      </c>
    </row>
    <row r="2630" spans="1:2" ht="15" hidden="1" x14ac:dyDescent="0.25">
      <c r="A2630" s="517" t="s">
        <v>197</v>
      </c>
      <c r="B2630" s="517" t="s">
        <v>331</v>
      </c>
    </row>
    <row r="2631" spans="1:2" ht="15" hidden="1" x14ac:dyDescent="0.25">
      <c r="A2631" s="517" t="s">
        <v>197</v>
      </c>
      <c r="B2631" s="517" t="s">
        <v>331</v>
      </c>
    </row>
    <row r="2632" spans="1:2" ht="15" hidden="1" x14ac:dyDescent="0.25">
      <c r="A2632" s="517" t="s">
        <v>197</v>
      </c>
      <c r="B2632" s="517" t="s">
        <v>331</v>
      </c>
    </row>
    <row r="2633" spans="1:2" ht="15" hidden="1" x14ac:dyDescent="0.25">
      <c r="A2633" s="517" t="s">
        <v>197</v>
      </c>
      <c r="B2633" s="517" t="s">
        <v>331</v>
      </c>
    </row>
    <row r="2634" spans="1:2" ht="15" hidden="1" x14ac:dyDescent="0.25">
      <c r="A2634" s="517" t="s">
        <v>197</v>
      </c>
      <c r="B2634" s="517" t="s">
        <v>331</v>
      </c>
    </row>
    <row r="2635" spans="1:2" ht="15" hidden="1" x14ac:dyDescent="0.25">
      <c r="A2635" s="517" t="s">
        <v>197</v>
      </c>
      <c r="B2635" s="517" t="s">
        <v>331</v>
      </c>
    </row>
    <row r="2636" spans="1:2" ht="15" hidden="1" x14ac:dyDescent="0.25">
      <c r="A2636" s="517" t="s">
        <v>197</v>
      </c>
      <c r="B2636" s="517" t="s">
        <v>331</v>
      </c>
    </row>
    <row r="2637" spans="1:2" ht="15" hidden="1" x14ac:dyDescent="0.25">
      <c r="A2637" s="517" t="s">
        <v>197</v>
      </c>
      <c r="B2637" s="517" t="s">
        <v>331</v>
      </c>
    </row>
    <row r="2638" spans="1:2" ht="15" hidden="1" x14ac:dyDescent="0.25">
      <c r="A2638" s="517" t="s">
        <v>197</v>
      </c>
      <c r="B2638" s="517" t="s">
        <v>331</v>
      </c>
    </row>
    <row r="2639" spans="1:2" ht="15" hidden="1" x14ac:dyDescent="0.25">
      <c r="A2639" s="517" t="s">
        <v>197</v>
      </c>
      <c r="B2639" s="517" t="s">
        <v>331</v>
      </c>
    </row>
    <row r="2640" spans="1:2" ht="15" hidden="1" x14ac:dyDescent="0.25">
      <c r="A2640" s="517" t="s">
        <v>197</v>
      </c>
      <c r="B2640" s="517" t="s">
        <v>331</v>
      </c>
    </row>
    <row r="2641" spans="1:2" ht="15" hidden="1" x14ac:dyDescent="0.25">
      <c r="A2641" s="517" t="s">
        <v>197</v>
      </c>
      <c r="B2641" s="517" t="s">
        <v>331</v>
      </c>
    </row>
    <row r="2642" spans="1:2" ht="15" hidden="1" x14ac:dyDescent="0.25">
      <c r="A2642" s="517" t="s">
        <v>199</v>
      </c>
      <c r="B2642" s="517" t="s">
        <v>334</v>
      </c>
    </row>
    <row r="2643" spans="1:2" ht="15" hidden="1" x14ac:dyDescent="0.25">
      <c r="A2643" s="517" t="s">
        <v>199</v>
      </c>
      <c r="B2643" s="517" t="s">
        <v>334</v>
      </c>
    </row>
    <row r="2644" spans="1:2" ht="15" hidden="1" x14ac:dyDescent="0.25">
      <c r="A2644" s="517" t="s">
        <v>199</v>
      </c>
      <c r="B2644" s="517" t="s">
        <v>334</v>
      </c>
    </row>
    <row r="2645" spans="1:2" ht="15" hidden="1" x14ac:dyDescent="0.25">
      <c r="A2645" s="517" t="s">
        <v>199</v>
      </c>
      <c r="B2645" s="517" t="s">
        <v>334</v>
      </c>
    </row>
    <row r="2646" spans="1:2" ht="15" hidden="1" x14ac:dyDescent="0.25">
      <c r="A2646" s="517" t="s">
        <v>199</v>
      </c>
      <c r="B2646" s="517" t="s">
        <v>334</v>
      </c>
    </row>
    <row r="2647" spans="1:2" ht="15" hidden="1" x14ac:dyDescent="0.25">
      <c r="A2647" s="517" t="s">
        <v>1471</v>
      </c>
      <c r="B2647" s="517" t="s">
        <v>1472</v>
      </c>
    </row>
    <row r="2648" spans="1:2" ht="15" hidden="1" x14ac:dyDescent="0.25">
      <c r="A2648" s="517" t="s">
        <v>200</v>
      </c>
      <c r="B2648" s="517" t="s">
        <v>335</v>
      </c>
    </row>
    <row r="2649" spans="1:2" ht="15" hidden="1" x14ac:dyDescent="0.25">
      <c r="A2649" s="517" t="s">
        <v>200</v>
      </c>
      <c r="B2649" s="517" t="s">
        <v>335</v>
      </c>
    </row>
    <row r="2650" spans="1:2" ht="15" hidden="1" x14ac:dyDescent="0.25">
      <c r="A2650" s="517" t="s">
        <v>200</v>
      </c>
      <c r="B2650" s="517" t="s">
        <v>335</v>
      </c>
    </row>
    <row r="2651" spans="1:2" ht="15" hidden="1" x14ac:dyDescent="0.25">
      <c r="A2651" s="517" t="s">
        <v>200</v>
      </c>
      <c r="B2651" s="517" t="s">
        <v>335</v>
      </c>
    </row>
    <row r="2652" spans="1:2" ht="15" hidden="1" x14ac:dyDescent="0.25">
      <c r="A2652" s="517" t="s">
        <v>1281</v>
      </c>
      <c r="B2652" s="517" t="s">
        <v>1282</v>
      </c>
    </row>
    <row r="2653" spans="1:2" ht="15" hidden="1" x14ac:dyDescent="0.25">
      <c r="A2653" s="517" t="s">
        <v>1281</v>
      </c>
      <c r="B2653" s="517" t="s">
        <v>1282</v>
      </c>
    </row>
    <row r="2654" spans="1:2" ht="15" hidden="1" x14ac:dyDescent="0.25">
      <c r="A2654" s="517" t="s">
        <v>1281</v>
      </c>
      <c r="B2654" s="517" t="s">
        <v>1282</v>
      </c>
    </row>
    <row r="2655" spans="1:2" ht="15" hidden="1" x14ac:dyDescent="0.25">
      <c r="A2655" s="517" t="s">
        <v>1281</v>
      </c>
      <c r="B2655" s="517" t="s">
        <v>1282</v>
      </c>
    </row>
    <row r="2656" spans="1:2" ht="15" hidden="1" x14ac:dyDescent="0.25">
      <c r="A2656" s="517" t="s">
        <v>1281</v>
      </c>
      <c r="B2656" s="517" t="s">
        <v>1282</v>
      </c>
    </row>
    <row r="2657" spans="1:2" ht="15" hidden="1" x14ac:dyDescent="0.25">
      <c r="A2657" s="517" t="s">
        <v>1281</v>
      </c>
      <c r="B2657" s="517" t="s">
        <v>1282</v>
      </c>
    </row>
    <row r="2658" spans="1:2" ht="15" hidden="1" x14ac:dyDescent="0.25">
      <c r="A2658" s="517" t="s">
        <v>1281</v>
      </c>
      <c r="B2658" s="517" t="s">
        <v>1282</v>
      </c>
    </row>
    <row r="2659" spans="1:2" ht="15" hidden="1" x14ac:dyDescent="0.25">
      <c r="A2659" s="517" t="s">
        <v>1281</v>
      </c>
      <c r="B2659" s="517" t="s">
        <v>1282</v>
      </c>
    </row>
    <row r="2660" spans="1:2" ht="15" hidden="1" x14ac:dyDescent="0.25">
      <c r="A2660" s="517" t="s">
        <v>2215</v>
      </c>
      <c r="B2660" s="517" t="s">
        <v>2215</v>
      </c>
    </row>
    <row r="2661" spans="1:2" ht="15" hidden="1" x14ac:dyDescent="0.25">
      <c r="A2661" s="517" t="s">
        <v>2216</v>
      </c>
      <c r="B2661" s="517" t="s">
        <v>2216</v>
      </c>
    </row>
    <row r="2662" spans="1:2" ht="15" hidden="1" x14ac:dyDescent="0.25">
      <c r="A2662" s="517" t="s">
        <v>2217</v>
      </c>
      <c r="B2662" s="517" t="s">
        <v>2217</v>
      </c>
    </row>
    <row r="2663" spans="1:2" ht="15" hidden="1" x14ac:dyDescent="0.25">
      <c r="A2663" s="517" t="s">
        <v>2218</v>
      </c>
      <c r="B2663" s="517" t="s">
        <v>2218</v>
      </c>
    </row>
    <row r="2664" spans="1:2" ht="15" hidden="1" x14ac:dyDescent="0.25">
      <c r="A2664" s="517" t="s">
        <v>2219</v>
      </c>
      <c r="B2664" s="517" t="s">
        <v>2219</v>
      </c>
    </row>
    <row r="2665" spans="1:2" ht="15" hidden="1" x14ac:dyDescent="0.25">
      <c r="A2665" s="517" t="s">
        <v>2220</v>
      </c>
      <c r="B2665" s="517" t="s">
        <v>2220</v>
      </c>
    </row>
    <row r="2666" spans="1:2" ht="15" hidden="1" x14ac:dyDescent="0.25">
      <c r="A2666" s="517" t="s">
        <v>2221</v>
      </c>
      <c r="B2666" s="517" t="s">
        <v>2221</v>
      </c>
    </row>
    <row r="2667" spans="1:2" ht="15" hidden="1" x14ac:dyDescent="0.25">
      <c r="A2667" s="517" t="s">
        <v>2222</v>
      </c>
      <c r="B2667" s="517" t="s">
        <v>2222</v>
      </c>
    </row>
    <row r="2668" spans="1:2" ht="15" hidden="1" x14ac:dyDescent="0.25">
      <c r="A2668" s="517" t="s">
        <v>2222</v>
      </c>
      <c r="B2668" s="517" t="s">
        <v>2222</v>
      </c>
    </row>
    <row r="2669" spans="1:2" ht="15" hidden="1" x14ac:dyDescent="0.25">
      <c r="A2669" s="517" t="s">
        <v>2223</v>
      </c>
      <c r="B2669" s="517" t="s">
        <v>2223</v>
      </c>
    </row>
    <row r="2670" spans="1:2" ht="15" hidden="1" x14ac:dyDescent="0.25">
      <c r="A2670" s="517" t="s">
        <v>2224</v>
      </c>
      <c r="B2670" s="517" t="s">
        <v>2224</v>
      </c>
    </row>
    <row r="2671" spans="1:2" ht="15" hidden="1" x14ac:dyDescent="0.25">
      <c r="A2671" s="517" t="s">
        <v>2225</v>
      </c>
      <c r="B2671" s="517" t="s">
        <v>2225</v>
      </c>
    </row>
    <row r="2672" spans="1:2" ht="15" hidden="1" x14ac:dyDescent="0.25">
      <c r="A2672" s="517" t="s">
        <v>2226</v>
      </c>
      <c r="B2672" s="517" t="s">
        <v>2226</v>
      </c>
    </row>
    <row r="2673" spans="1:2" ht="15" hidden="1" x14ac:dyDescent="0.25">
      <c r="A2673" s="517" t="s">
        <v>2227</v>
      </c>
      <c r="B2673" s="517" t="s">
        <v>2227</v>
      </c>
    </row>
    <row r="2674" spans="1:2" ht="15" hidden="1" x14ac:dyDescent="0.25">
      <c r="A2674" s="517" t="s">
        <v>2228</v>
      </c>
      <c r="B2674" s="517" t="s">
        <v>2228</v>
      </c>
    </row>
    <row r="2675" spans="1:2" ht="15" hidden="1" x14ac:dyDescent="0.25">
      <c r="A2675" s="517" t="s">
        <v>2229</v>
      </c>
      <c r="B2675" s="517" t="s">
        <v>2229</v>
      </c>
    </row>
    <row r="2676" spans="1:2" ht="15" hidden="1" x14ac:dyDescent="0.25">
      <c r="A2676" s="517" t="s">
        <v>2230</v>
      </c>
      <c r="B2676" s="517" t="s">
        <v>2230</v>
      </c>
    </row>
    <row r="2677" spans="1:2" ht="15" hidden="1" x14ac:dyDescent="0.25">
      <c r="A2677" s="517" t="s">
        <v>2231</v>
      </c>
      <c r="B2677" s="517" t="s">
        <v>2231</v>
      </c>
    </row>
    <row r="2678" spans="1:2" ht="15" hidden="1" x14ac:dyDescent="0.25">
      <c r="A2678" s="517" t="s">
        <v>2232</v>
      </c>
      <c r="B2678" s="517" t="s">
        <v>2232</v>
      </c>
    </row>
    <row r="2679" spans="1:2" ht="15" hidden="1" x14ac:dyDescent="0.25">
      <c r="A2679" s="517" t="s">
        <v>2233</v>
      </c>
      <c r="B2679" s="517" t="s">
        <v>2233</v>
      </c>
    </row>
    <row r="2680" spans="1:2" ht="15" hidden="1" x14ac:dyDescent="0.25">
      <c r="A2680" s="517" t="s">
        <v>2234</v>
      </c>
      <c r="B2680" s="517" t="s">
        <v>2234</v>
      </c>
    </row>
    <row r="2681" spans="1:2" ht="15" hidden="1" x14ac:dyDescent="0.25">
      <c r="A2681" s="517" t="s">
        <v>2235</v>
      </c>
      <c r="B2681" s="517" t="s">
        <v>2235</v>
      </c>
    </row>
    <row r="2682" spans="1:2" ht="15" hidden="1" x14ac:dyDescent="0.25">
      <c r="A2682" s="517" t="s">
        <v>2236</v>
      </c>
      <c r="B2682" s="517" t="s">
        <v>2236</v>
      </c>
    </row>
    <row r="2683" spans="1:2" ht="15" hidden="1" x14ac:dyDescent="0.25">
      <c r="A2683" s="517" t="s">
        <v>2237</v>
      </c>
      <c r="B2683" s="517" t="s">
        <v>2237</v>
      </c>
    </row>
    <row r="2684" spans="1:2" ht="15" hidden="1" x14ac:dyDescent="0.25">
      <c r="A2684" s="517" t="s">
        <v>2238</v>
      </c>
      <c r="B2684" s="517" t="s">
        <v>2238</v>
      </c>
    </row>
    <row r="2685" spans="1:2" ht="15" hidden="1" x14ac:dyDescent="0.25">
      <c r="A2685" s="517" t="s">
        <v>2239</v>
      </c>
      <c r="B2685" s="517" t="s">
        <v>2239</v>
      </c>
    </row>
    <row r="2686" spans="1:2" ht="15" hidden="1" x14ac:dyDescent="0.25">
      <c r="A2686" s="517" t="s">
        <v>2240</v>
      </c>
      <c r="B2686" s="517" t="s">
        <v>2240</v>
      </c>
    </row>
    <row r="2687" spans="1:2" ht="15" hidden="1" x14ac:dyDescent="0.25">
      <c r="A2687" s="517" t="s">
        <v>2241</v>
      </c>
      <c r="B2687" s="517" t="s">
        <v>2241</v>
      </c>
    </row>
    <row r="2688" spans="1:2" ht="15" hidden="1" x14ac:dyDescent="0.25">
      <c r="A2688" s="517" t="s">
        <v>2242</v>
      </c>
      <c r="B2688" s="517" t="s">
        <v>2242</v>
      </c>
    </row>
    <row r="2689" spans="1:2" ht="15" hidden="1" x14ac:dyDescent="0.25">
      <c r="A2689" s="517" t="s">
        <v>2243</v>
      </c>
      <c r="B2689" s="517" t="s">
        <v>2243</v>
      </c>
    </row>
    <row r="2690" spans="1:2" ht="15" hidden="1" x14ac:dyDescent="0.25">
      <c r="A2690" s="517" t="s">
        <v>2244</v>
      </c>
      <c r="B2690" s="517" t="s">
        <v>2244</v>
      </c>
    </row>
    <row r="2691" spans="1:2" ht="15" hidden="1" x14ac:dyDescent="0.25">
      <c r="A2691" s="517" t="s">
        <v>2245</v>
      </c>
      <c r="B2691" s="517" t="s">
        <v>2245</v>
      </c>
    </row>
    <row r="2692" spans="1:2" ht="15" hidden="1" x14ac:dyDescent="0.25">
      <c r="A2692" s="517" t="s">
        <v>2245</v>
      </c>
      <c r="B2692" s="517" t="s">
        <v>2245</v>
      </c>
    </row>
    <row r="2693" spans="1:2" ht="15" hidden="1" x14ac:dyDescent="0.25">
      <c r="A2693" s="517" t="s">
        <v>2246</v>
      </c>
      <c r="B2693" s="517" t="s">
        <v>2246</v>
      </c>
    </row>
    <row r="2694" spans="1:2" ht="15" hidden="1" x14ac:dyDescent="0.25">
      <c r="A2694" s="517" t="s">
        <v>2247</v>
      </c>
      <c r="B2694" s="517" t="s">
        <v>2247</v>
      </c>
    </row>
    <row r="2695" spans="1:2" ht="15" hidden="1" x14ac:dyDescent="0.25">
      <c r="A2695" s="517" t="s">
        <v>2248</v>
      </c>
      <c r="B2695" s="517" t="s">
        <v>2248</v>
      </c>
    </row>
    <row r="2696" spans="1:2" ht="15" hidden="1" x14ac:dyDescent="0.25">
      <c r="A2696" s="517" t="s">
        <v>2249</v>
      </c>
      <c r="B2696" s="517" t="s">
        <v>2249</v>
      </c>
    </row>
    <row r="2697" spans="1:2" ht="15" hidden="1" x14ac:dyDescent="0.25">
      <c r="A2697" s="517" t="s">
        <v>2250</v>
      </c>
      <c r="B2697" s="517" t="s">
        <v>2250</v>
      </c>
    </row>
    <row r="2698" spans="1:2" ht="15" hidden="1" x14ac:dyDescent="0.25">
      <c r="A2698" s="517" t="s">
        <v>2251</v>
      </c>
      <c r="B2698" s="517" t="s">
        <v>2251</v>
      </c>
    </row>
    <row r="2699" spans="1:2" ht="15" hidden="1" x14ac:dyDescent="0.25">
      <c r="A2699" s="517" t="s">
        <v>2252</v>
      </c>
      <c r="B2699" s="517" t="s">
        <v>2252</v>
      </c>
    </row>
    <row r="2700" spans="1:2" ht="15" hidden="1" x14ac:dyDescent="0.25">
      <c r="A2700" s="517" t="s">
        <v>2253</v>
      </c>
      <c r="B2700" s="517" t="s">
        <v>2253</v>
      </c>
    </row>
    <row r="2701" spans="1:2" ht="15" hidden="1" x14ac:dyDescent="0.25">
      <c r="A2701" s="517" t="s">
        <v>2253</v>
      </c>
      <c r="B2701" s="517" t="s">
        <v>2253</v>
      </c>
    </row>
    <row r="2702" spans="1:2" ht="15" hidden="1" x14ac:dyDescent="0.25">
      <c r="A2702" s="517" t="s">
        <v>2254</v>
      </c>
      <c r="B2702" s="517" t="s">
        <v>2254</v>
      </c>
    </row>
    <row r="2703" spans="1:2" ht="15" hidden="1" x14ac:dyDescent="0.25">
      <c r="A2703" s="517" t="s">
        <v>2254</v>
      </c>
      <c r="B2703" s="517" t="s">
        <v>2254</v>
      </c>
    </row>
    <row r="2704" spans="1:2" ht="15" hidden="1" x14ac:dyDescent="0.25">
      <c r="A2704" s="517" t="s">
        <v>2255</v>
      </c>
      <c r="B2704" s="517" t="s">
        <v>2255</v>
      </c>
    </row>
    <row r="2705" spans="1:2" ht="15" hidden="1" x14ac:dyDescent="0.25">
      <c r="A2705" s="517" t="s">
        <v>2255</v>
      </c>
      <c r="B2705" s="517" t="s">
        <v>2255</v>
      </c>
    </row>
    <row r="2706" spans="1:2" ht="15" hidden="1" x14ac:dyDescent="0.25">
      <c r="A2706" s="517" t="s">
        <v>2256</v>
      </c>
      <c r="B2706" s="517" t="s">
        <v>2256</v>
      </c>
    </row>
    <row r="2707" spans="1:2" ht="15" hidden="1" x14ac:dyDescent="0.25">
      <c r="A2707" s="517" t="s">
        <v>2257</v>
      </c>
      <c r="B2707" s="517" t="s">
        <v>2257</v>
      </c>
    </row>
    <row r="2708" spans="1:2" ht="15" hidden="1" x14ac:dyDescent="0.25">
      <c r="A2708" s="517" t="s">
        <v>2258</v>
      </c>
      <c r="B2708" s="517" t="s">
        <v>2258</v>
      </c>
    </row>
    <row r="2709" spans="1:2" ht="15" hidden="1" x14ac:dyDescent="0.25">
      <c r="A2709" s="517" t="s">
        <v>2259</v>
      </c>
      <c r="B2709" s="517" t="s">
        <v>2259</v>
      </c>
    </row>
    <row r="2710" spans="1:2" ht="15" hidden="1" x14ac:dyDescent="0.25">
      <c r="A2710" s="517" t="s">
        <v>2260</v>
      </c>
      <c r="B2710" s="517" t="s">
        <v>2260</v>
      </c>
    </row>
    <row r="2711" spans="1:2" ht="15" hidden="1" x14ac:dyDescent="0.25">
      <c r="A2711" s="517" t="s">
        <v>2261</v>
      </c>
      <c r="B2711" s="517" t="s">
        <v>2261</v>
      </c>
    </row>
    <row r="2712" spans="1:2" ht="15" hidden="1" x14ac:dyDescent="0.25">
      <c r="A2712" s="517" t="s">
        <v>2262</v>
      </c>
      <c r="B2712" s="517" t="s">
        <v>2262</v>
      </c>
    </row>
    <row r="2713" spans="1:2" ht="15" hidden="1" x14ac:dyDescent="0.25">
      <c r="A2713" s="517" t="s">
        <v>2263</v>
      </c>
      <c r="B2713" s="517" t="s">
        <v>2263</v>
      </c>
    </row>
    <row r="2714" spans="1:2" ht="15" hidden="1" x14ac:dyDescent="0.25">
      <c r="A2714" s="517" t="s">
        <v>2264</v>
      </c>
      <c r="B2714" s="517" t="s">
        <v>2264</v>
      </c>
    </row>
    <row r="2715" spans="1:2" ht="15" hidden="1" x14ac:dyDescent="0.25">
      <c r="A2715" s="517" t="s">
        <v>2265</v>
      </c>
      <c r="B2715" s="517" t="s">
        <v>2265</v>
      </c>
    </row>
    <row r="2716" spans="1:2" ht="15" hidden="1" x14ac:dyDescent="0.25">
      <c r="A2716" s="517" t="s">
        <v>2266</v>
      </c>
      <c r="B2716" s="517" t="s">
        <v>2266</v>
      </c>
    </row>
    <row r="2717" spans="1:2" ht="15" hidden="1" x14ac:dyDescent="0.25">
      <c r="A2717" s="517" t="s">
        <v>2267</v>
      </c>
      <c r="B2717" s="517" t="s">
        <v>2267</v>
      </c>
    </row>
    <row r="2718" spans="1:2" ht="15" hidden="1" x14ac:dyDescent="0.25">
      <c r="A2718" s="517" t="s">
        <v>2268</v>
      </c>
      <c r="B2718" s="517" t="s">
        <v>2268</v>
      </c>
    </row>
    <row r="2719" spans="1:2" ht="15" hidden="1" x14ac:dyDescent="0.25">
      <c r="A2719" s="517" t="s">
        <v>2268</v>
      </c>
      <c r="B2719" s="517" t="s">
        <v>2268</v>
      </c>
    </row>
    <row r="2720" spans="1:2" ht="15" hidden="1" x14ac:dyDescent="0.25">
      <c r="A2720" s="517" t="s">
        <v>2269</v>
      </c>
      <c r="B2720" s="517" t="s">
        <v>2269</v>
      </c>
    </row>
    <row r="2721" spans="1:2" ht="15" hidden="1" x14ac:dyDescent="0.25">
      <c r="A2721" s="517" t="s">
        <v>2270</v>
      </c>
      <c r="B2721" s="517" t="s">
        <v>2270</v>
      </c>
    </row>
    <row r="2722" spans="1:2" ht="15" hidden="1" x14ac:dyDescent="0.25">
      <c r="A2722" s="517" t="s">
        <v>2271</v>
      </c>
      <c r="B2722" s="517" t="s">
        <v>2271</v>
      </c>
    </row>
    <row r="2723" spans="1:2" ht="15" hidden="1" x14ac:dyDescent="0.25">
      <c r="A2723" s="517" t="s">
        <v>2272</v>
      </c>
      <c r="B2723" s="517" t="s">
        <v>2272</v>
      </c>
    </row>
    <row r="2724" spans="1:2" ht="15" hidden="1" x14ac:dyDescent="0.25">
      <c r="A2724" s="517" t="s">
        <v>2273</v>
      </c>
      <c r="B2724" s="517" t="s">
        <v>2273</v>
      </c>
    </row>
    <row r="2725" spans="1:2" ht="15" hidden="1" x14ac:dyDescent="0.25">
      <c r="A2725" s="517" t="s">
        <v>2274</v>
      </c>
      <c r="B2725" s="517" t="s">
        <v>2274</v>
      </c>
    </row>
    <row r="2726" spans="1:2" ht="15" hidden="1" x14ac:dyDescent="0.25">
      <c r="A2726" s="517" t="s">
        <v>2275</v>
      </c>
      <c r="B2726" s="517" t="s">
        <v>2275</v>
      </c>
    </row>
    <row r="2727" spans="1:2" ht="15" hidden="1" x14ac:dyDescent="0.25">
      <c r="A2727" s="517" t="s">
        <v>2276</v>
      </c>
      <c r="B2727" s="517" t="s">
        <v>2276</v>
      </c>
    </row>
    <row r="2728" spans="1:2" ht="15" hidden="1" x14ac:dyDescent="0.25">
      <c r="A2728" s="517" t="s">
        <v>2277</v>
      </c>
      <c r="B2728" s="517" t="s">
        <v>2277</v>
      </c>
    </row>
    <row r="2729" spans="1:2" ht="15" hidden="1" x14ac:dyDescent="0.25">
      <c r="A2729" s="517" t="s">
        <v>2278</v>
      </c>
      <c r="B2729" s="517" t="s">
        <v>2278</v>
      </c>
    </row>
    <row r="2730" spans="1:2" ht="15" hidden="1" x14ac:dyDescent="0.25">
      <c r="A2730" s="517" t="s">
        <v>2279</v>
      </c>
      <c r="B2730" s="517" t="s">
        <v>2260</v>
      </c>
    </row>
    <row r="2731" spans="1:2" ht="15" hidden="1" x14ac:dyDescent="0.25">
      <c r="A2731" s="517" t="s">
        <v>2280</v>
      </c>
      <c r="B2731" s="517" t="s">
        <v>2281</v>
      </c>
    </row>
    <row r="2732" spans="1:2" ht="15" hidden="1" x14ac:dyDescent="0.25">
      <c r="A2732" s="517" t="s">
        <v>2282</v>
      </c>
      <c r="B2732" s="517" t="s">
        <v>2283</v>
      </c>
    </row>
    <row r="2733" spans="1:2" ht="15" hidden="1" x14ac:dyDescent="0.25">
      <c r="A2733" s="517" t="s">
        <v>1780</v>
      </c>
      <c r="B2733" s="517" t="s">
        <v>1781</v>
      </c>
    </row>
    <row r="2734" spans="1:2" ht="15" hidden="1" x14ac:dyDescent="0.25">
      <c r="A2734" s="517" t="s">
        <v>2284</v>
      </c>
      <c r="B2734" s="517" t="s">
        <v>2285</v>
      </c>
    </row>
    <row r="2735" spans="1:2" ht="15" hidden="1" x14ac:dyDescent="0.25">
      <c r="A2735" s="517" t="s">
        <v>2286</v>
      </c>
      <c r="B2735" s="517" t="s">
        <v>2287</v>
      </c>
    </row>
    <row r="2736" spans="1:2" ht="15" hidden="1" x14ac:dyDescent="0.25">
      <c r="A2736" s="517" t="s">
        <v>2286</v>
      </c>
      <c r="B2736" s="517" t="s">
        <v>2287</v>
      </c>
    </row>
    <row r="2737" spans="1:2" ht="15" hidden="1" x14ac:dyDescent="0.25">
      <c r="A2737" s="517" t="s">
        <v>2288</v>
      </c>
      <c r="B2737" s="517" t="s">
        <v>2289</v>
      </c>
    </row>
    <row r="2738" spans="1:2" ht="15" hidden="1" x14ac:dyDescent="0.25">
      <c r="A2738" s="517" t="s">
        <v>1784</v>
      </c>
      <c r="B2738" s="517" t="s">
        <v>2290</v>
      </c>
    </row>
    <row r="2739" spans="1:2" ht="15" hidden="1" x14ac:dyDescent="0.25">
      <c r="A2739" s="517" t="s">
        <v>2291</v>
      </c>
      <c r="B2739" s="517" t="s">
        <v>2292</v>
      </c>
    </row>
    <row r="2740" spans="1:2" ht="15" hidden="1" x14ac:dyDescent="0.25">
      <c r="A2740" s="517" t="s">
        <v>2158</v>
      </c>
      <c r="B2740" s="517" t="s">
        <v>2159</v>
      </c>
    </row>
    <row r="2741" spans="1:2" ht="15" hidden="1" x14ac:dyDescent="0.25">
      <c r="A2741" s="517" t="s">
        <v>2293</v>
      </c>
      <c r="B2741" s="517" t="s">
        <v>2294</v>
      </c>
    </row>
    <row r="2742" spans="1:2" ht="15" hidden="1" x14ac:dyDescent="0.25">
      <c r="A2742" s="517" t="s">
        <v>1554</v>
      </c>
      <c r="B2742" s="517" t="s">
        <v>68</v>
      </c>
    </row>
    <row r="2743" spans="1:2" ht="15" hidden="1" x14ac:dyDescent="0.25">
      <c r="A2743" s="517" t="s">
        <v>2295</v>
      </c>
      <c r="B2743" s="517" t="s">
        <v>2296</v>
      </c>
    </row>
    <row r="2744" spans="1:2" ht="15" hidden="1" x14ac:dyDescent="0.25">
      <c r="A2744" s="517" t="s">
        <v>2297</v>
      </c>
      <c r="B2744" s="517" t="s">
        <v>2298</v>
      </c>
    </row>
    <row r="2745" spans="1:2" ht="15" hidden="1" x14ac:dyDescent="0.25">
      <c r="A2745" s="517" t="s">
        <v>2299</v>
      </c>
      <c r="B2745" s="517" t="s">
        <v>2300</v>
      </c>
    </row>
    <row r="2746" spans="1:2" ht="15" hidden="1" x14ac:dyDescent="0.25">
      <c r="A2746" s="517" t="s">
        <v>2301</v>
      </c>
      <c r="B2746" s="517" t="s">
        <v>2302</v>
      </c>
    </row>
    <row r="2747" spans="1:2" ht="15" hidden="1" x14ac:dyDescent="0.25">
      <c r="A2747" s="517" t="s">
        <v>2303</v>
      </c>
      <c r="B2747" s="517" t="s">
        <v>2304</v>
      </c>
    </row>
    <row r="2748" spans="1:2" ht="15" hidden="1" x14ac:dyDescent="0.25">
      <c r="A2748" s="517" t="s">
        <v>2305</v>
      </c>
      <c r="B2748" s="517" t="s">
        <v>2306</v>
      </c>
    </row>
    <row r="2749" spans="1:2" ht="15" hidden="1" x14ac:dyDescent="0.25">
      <c r="A2749" s="517" t="s">
        <v>2307</v>
      </c>
      <c r="B2749" s="517" t="s">
        <v>2308</v>
      </c>
    </row>
    <row r="2750" spans="1:2" ht="15" hidden="1" x14ac:dyDescent="0.25">
      <c r="A2750" s="517" t="s">
        <v>2309</v>
      </c>
      <c r="B2750" s="517" t="s">
        <v>2310</v>
      </c>
    </row>
    <row r="2751" spans="1:2" ht="15" hidden="1" x14ac:dyDescent="0.25">
      <c r="A2751" s="517" t="s">
        <v>2309</v>
      </c>
      <c r="B2751" s="517" t="s">
        <v>2310</v>
      </c>
    </row>
    <row r="2752" spans="1:2" ht="15" hidden="1" x14ac:dyDescent="0.25">
      <c r="A2752" s="517" t="s">
        <v>238</v>
      </c>
      <c r="B2752" s="517" t="s">
        <v>385</v>
      </c>
    </row>
    <row r="2753" spans="1:2" ht="15" hidden="1" x14ac:dyDescent="0.25">
      <c r="A2753" s="517" t="s">
        <v>2311</v>
      </c>
      <c r="B2753" s="517" t="s">
        <v>2312</v>
      </c>
    </row>
    <row r="2754" spans="1:2" ht="15" hidden="1" x14ac:dyDescent="0.25">
      <c r="A2754" s="518" t="s">
        <v>2313</v>
      </c>
      <c r="B2754" s="518" t="s">
        <v>2314</v>
      </c>
    </row>
    <row r="2755" spans="1:2" ht="15" hidden="1" x14ac:dyDescent="0.25">
      <c r="A2755" s="517" t="s">
        <v>2005</v>
      </c>
      <c r="B2755" s="517" t="s">
        <v>2315</v>
      </c>
    </row>
    <row r="2756" spans="1:2" ht="15" hidden="1" x14ac:dyDescent="0.25">
      <c r="A2756" s="517" t="s">
        <v>2316</v>
      </c>
      <c r="B2756" s="517" t="s">
        <v>2317</v>
      </c>
    </row>
    <row r="2757" spans="1:2" ht="15" hidden="1" x14ac:dyDescent="0.25">
      <c r="A2757" s="517" t="s">
        <v>2318</v>
      </c>
      <c r="B2757" s="517" t="s">
        <v>2319</v>
      </c>
    </row>
    <row r="2758" spans="1:2" ht="15" hidden="1" x14ac:dyDescent="0.25">
      <c r="A2758" s="517" t="s">
        <v>2320</v>
      </c>
      <c r="B2758" s="517" t="s">
        <v>2321</v>
      </c>
    </row>
    <row r="2759" spans="1:2" ht="15" hidden="1" x14ac:dyDescent="0.25">
      <c r="A2759" s="517" t="s">
        <v>2322</v>
      </c>
      <c r="B2759" s="517" t="s">
        <v>2323</v>
      </c>
    </row>
    <row r="2760" spans="1:2" ht="15" hidden="1" x14ac:dyDescent="0.25">
      <c r="A2760" s="517" t="s">
        <v>2322</v>
      </c>
      <c r="B2760" s="517" t="s">
        <v>2323</v>
      </c>
    </row>
    <row r="2761" spans="1:2" ht="15" hidden="1" x14ac:dyDescent="0.25">
      <c r="A2761" s="517" t="s">
        <v>2324</v>
      </c>
      <c r="B2761" s="517" t="s">
        <v>2325</v>
      </c>
    </row>
    <row r="2762" spans="1:2" ht="15" hidden="1" x14ac:dyDescent="0.25">
      <c r="A2762" s="517" t="s">
        <v>2324</v>
      </c>
      <c r="B2762" s="517" t="s">
        <v>2325</v>
      </c>
    </row>
    <row r="2763" spans="1:2" ht="15" hidden="1" x14ac:dyDescent="0.25">
      <c r="A2763" s="517" t="s">
        <v>2326</v>
      </c>
      <c r="B2763" s="517" t="s">
        <v>2327</v>
      </c>
    </row>
    <row r="2764" spans="1:2" ht="15" hidden="1" x14ac:dyDescent="0.25">
      <c r="A2764" s="517" t="s">
        <v>394</v>
      </c>
      <c r="B2764" s="517" t="s">
        <v>395</v>
      </c>
    </row>
    <row r="2765" spans="1:2" ht="15" hidden="1" x14ac:dyDescent="0.25">
      <c r="A2765" s="517" t="s">
        <v>394</v>
      </c>
      <c r="B2765" s="517" t="s">
        <v>395</v>
      </c>
    </row>
    <row r="2766" spans="1:2" ht="15" hidden="1" x14ac:dyDescent="0.25">
      <c r="A2766" s="517" t="s">
        <v>394</v>
      </c>
      <c r="B2766" s="517" t="s">
        <v>395</v>
      </c>
    </row>
    <row r="2767" spans="1:2" ht="15" hidden="1" x14ac:dyDescent="0.25">
      <c r="A2767" s="517" t="s">
        <v>394</v>
      </c>
      <c r="B2767" s="517" t="s">
        <v>395</v>
      </c>
    </row>
    <row r="2768" spans="1:2" ht="15" hidden="1" x14ac:dyDescent="0.25">
      <c r="A2768" s="517" t="s">
        <v>394</v>
      </c>
      <c r="B2768" s="517" t="s">
        <v>395</v>
      </c>
    </row>
    <row r="2769" spans="1:2" ht="15" hidden="1" x14ac:dyDescent="0.25">
      <c r="A2769" s="517" t="s">
        <v>2328</v>
      </c>
      <c r="B2769" s="517" t="s">
        <v>2329</v>
      </c>
    </row>
    <row r="2770" spans="1:2" ht="15" hidden="1" x14ac:dyDescent="0.25">
      <c r="A2770" s="517" t="s">
        <v>2330</v>
      </c>
      <c r="B2770" s="517" t="s">
        <v>2331</v>
      </c>
    </row>
    <row r="2771" spans="1:2" ht="15" hidden="1" x14ac:dyDescent="0.25">
      <c r="A2771" s="517" t="s">
        <v>2330</v>
      </c>
      <c r="B2771" s="517" t="s">
        <v>2331</v>
      </c>
    </row>
    <row r="2772" spans="1:2" ht="15" hidden="1" x14ac:dyDescent="0.25">
      <c r="A2772" s="517" t="s">
        <v>2332</v>
      </c>
      <c r="B2772" s="517" t="s">
        <v>2333</v>
      </c>
    </row>
    <row r="2773" spans="1:2" ht="15" hidden="1" x14ac:dyDescent="0.25">
      <c r="A2773" s="517" t="s">
        <v>2332</v>
      </c>
      <c r="B2773" s="517" t="s">
        <v>2333</v>
      </c>
    </row>
    <row r="2774" spans="1:2" ht="15" hidden="1" x14ac:dyDescent="0.25">
      <c r="A2774" s="517" t="s">
        <v>2334</v>
      </c>
      <c r="B2774" s="517" t="s">
        <v>2335</v>
      </c>
    </row>
    <row r="2775" spans="1:2" ht="15" hidden="1" x14ac:dyDescent="0.25">
      <c r="A2775" s="517" t="s">
        <v>1806</v>
      </c>
      <c r="B2775" s="517" t="s">
        <v>1807</v>
      </c>
    </row>
    <row r="2776" spans="1:2" ht="15" hidden="1" x14ac:dyDescent="0.25">
      <c r="A2776" s="517" t="s">
        <v>1709</v>
      </c>
      <c r="B2776" s="517" t="s">
        <v>1710</v>
      </c>
    </row>
    <row r="2777" spans="1:2" ht="15" hidden="1" x14ac:dyDescent="0.25">
      <c r="A2777" s="517" t="s">
        <v>1709</v>
      </c>
      <c r="B2777" s="517" t="s">
        <v>1710</v>
      </c>
    </row>
    <row r="2778" spans="1:2" ht="15" hidden="1" x14ac:dyDescent="0.25">
      <c r="A2778" s="517" t="s">
        <v>2022</v>
      </c>
      <c r="B2778" s="517" t="s">
        <v>2023</v>
      </c>
    </row>
    <row r="2779" spans="1:2" ht="15" hidden="1" x14ac:dyDescent="0.25">
      <c r="A2779" s="517" t="s">
        <v>1810</v>
      </c>
      <c r="B2779" s="517" t="s">
        <v>1811</v>
      </c>
    </row>
    <row r="2780" spans="1:2" ht="15" hidden="1" x14ac:dyDescent="0.25">
      <c r="A2780" s="517" t="s">
        <v>2336</v>
      </c>
      <c r="B2780" s="517" t="s">
        <v>2337</v>
      </c>
    </row>
    <row r="2781" spans="1:2" ht="15" hidden="1" x14ac:dyDescent="0.25">
      <c r="A2781" s="517" t="s">
        <v>2338</v>
      </c>
      <c r="B2781" s="517" t="s">
        <v>2339</v>
      </c>
    </row>
    <row r="2782" spans="1:2" ht="15" hidden="1" x14ac:dyDescent="0.25">
      <c r="A2782" s="517" t="s">
        <v>2338</v>
      </c>
      <c r="B2782" s="517" t="s">
        <v>2339</v>
      </c>
    </row>
    <row r="2783" spans="1:2" ht="15" hidden="1" x14ac:dyDescent="0.25">
      <c r="A2783" s="517" t="s">
        <v>2340</v>
      </c>
      <c r="B2783" s="517" t="s">
        <v>2341</v>
      </c>
    </row>
    <row r="2784" spans="1:2" ht="15" hidden="1" x14ac:dyDescent="0.25">
      <c r="A2784" s="517" t="s">
        <v>2342</v>
      </c>
      <c r="B2784" s="517" t="s">
        <v>2343</v>
      </c>
    </row>
    <row r="2785" spans="1:2" ht="15" hidden="1" x14ac:dyDescent="0.25">
      <c r="A2785" s="517" t="s">
        <v>2344</v>
      </c>
      <c r="B2785" s="517" t="s">
        <v>2345</v>
      </c>
    </row>
    <row r="2786" spans="1:2" ht="15" hidden="1" x14ac:dyDescent="0.25">
      <c r="A2786" s="517" t="s">
        <v>2346</v>
      </c>
      <c r="B2786" s="517" t="s">
        <v>2347</v>
      </c>
    </row>
    <row r="2787" spans="1:2" ht="15" hidden="1" x14ac:dyDescent="0.25">
      <c r="A2787" s="519" t="s">
        <v>2348</v>
      </c>
      <c r="B2787" s="519" t="s">
        <v>2349</v>
      </c>
    </row>
    <row r="2788" spans="1:2" ht="15" hidden="1" x14ac:dyDescent="0.25">
      <c r="A2788" s="517" t="s">
        <v>2350</v>
      </c>
      <c r="B2788" s="517" t="s">
        <v>2351</v>
      </c>
    </row>
    <row r="2789" spans="1:2" ht="15" hidden="1" x14ac:dyDescent="0.25">
      <c r="A2789" s="517" t="s">
        <v>2352</v>
      </c>
      <c r="B2789" s="517" t="s">
        <v>2353</v>
      </c>
    </row>
    <row r="2790" spans="1:2" ht="15" hidden="1" x14ac:dyDescent="0.25">
      <c r="A2790" s="517" t="s">
        <v>2354</v>
      </c>
      <c r="B2790" s="517" t="s">
        <v>2355</v>
      </c>
    </row>
    <row r="2791" spans="1:2" ht="15" hidden="1" x14ac:dyDescent="0.25">
      <c r="A2791" s="517" t="s">
        <v>2356</v>
      </c>
      <c r="B2791" s="517" t="s">
        <v>2357</v>
      </c>
    </row>
    <row r="2792" spans="1:2" ht="15" hidden="1" x14ac:dyDescent="0.25">
      <c r="A2792" s="517" t="s">
        <v>2356</v>
      </c>
      <c r="B2792" s="517" t="s">
        <v>2357</v>
      </c>
    </row>
    <row r="2793" spans="1:2" ht="15" hidden="1" x14ac:dyDescent="0.25">
      <c r="A2793" s="517" t="s">
        <v>1825</v>
      </c>
      <c r="B2793" s="517" t="s">
        <v>1826</v>
      </c>
    </row>
    <row r="2794" spans="1:2" ht="15" hidden="1" x14ac:dyDescent="0.25">
      <c r="A2794" s="519" t="s">
        <v>2358</v>
      </c>
      <c r="B2794" s="519" t="s">
        <v>2359</v>
      </c>
    </row>
    <row r="2795" spans="1:2" ht="15" hidden="1" x14ac:dyDescent="0.25">
      <c r="A2795" s="517" t="s">
        <v>2360</v>
      </c>
      <c r="B2795" s="517" t="s">
        <v>2361</v>
      </c>
    </row>
    <row r="2796" spans="1:2" ht="15" hidden="1" x14ac:dyDescent="0.25">
      <c r="A2796" s="517" t="s">
        <v>2360</v>
      </c>
      <c r="B2796" s="517" t="s">
        <v>2361</v>
      </c>
    </row>
    <row r="2797" spans="1:2" ht="15" hidden="1" x14ac:dyDescent="0.25">
      <c r="A2797" s="517" t="s">
        <v>1619</v>
      </c>
      <c r="B2797" s="517" t="s">
        <v>1620</v>
      </c>
    </row>
    <row r="2798" spans="1:2" ht="15" hidden="1" x14ac:dyDescent="0.25">
      <c r="A2798" s="517" t="s">
        <v>2207</v>
      </c>
      <c r="B2798" s="517" t="s">
        <v>2362</v>
      </c>
    </row>
    <row r="2799" spans="1:2" ht="15" hidden="1" x14ac:dyDescent="0.25">
      <c r="A2799" s="517" t="s">
        <v>2363</v>
      </c>
      <c r="B2799" s="517" t="s">
        <v>2364</v>
      </c>
    </row>
    <row r="2800" spans="1:2" ht="15" hidden="1" x14ac:dyDescent="0.25">
      <c r="A2800" s="517" t="s">
        <v>2363</v>
      </c>
      <c r="B2800" s="517" t="s">
        <v>2364</v>
      </c>
    </row>
    <row r="2801" spans="1:2" ht="15" hidden="1" x14ac:dyDescent="0.25">
      <c r="A2801" s="517" t="s">
        <v>2365</v>
      </c>
      <c r="B2801" s="517" t="s">
        <v>2366</v>
      </c>
    </row>
    <row r="2802" spans="1:2" ht="15" hidden="1" x14ac:dyDescent="0.25">
      <c r="A2802" s="517" t="s">
        <v>2367</v>
      </c>
      <c r="B2802" s="517" t="s">
        <v>2368</v>
      </c>
    </row>
    <row r="2803" spans="1:2" ht="15" hidden="1" x14ac:dyDescent="0.25">
      <c r="A2803" s="517" t="s">
        <v>2367</v>
      </c>
      <c r="B2803" s="517" t="s">
        <v>2368</v>
      </c>
    </row>
    <row r="2804" spans="1:2" ht="15" hidden="1" x14ac:dyDescent="0.25">
      <c r="A2804" s="517" t="s">
        <v>220</v>
      </c>
      <c r="B2804" s="517" t="s">
        <v>321</v>
      </c>
    </row>
    <row r="2805" spans="1:2" ht="15" hidden="1" x14ac:dyDescent="0.25">
      <c r="A2805" s="517" t="s">
        <v>190</v>
      </c>
      <c r="B2805" s="517" t="s">
        <v>322</v>
      </c>
    </row>
    <row r="2806" spans="1:2" ht="15" hidden="1" x14ac:dyDescent="0.25">
      <c r="A2806" s="517" t="s">
        <v>191</v>
      </c>
      <c r="B2806" s="517" t="s">
        <v>323</v>
      </c>
    </row>
    <row r="2807" spans="1:2" ht="15" hidden="1" x14ac:dyDescent="0.25">
      <c r="A2807" s="517" t="s">
        <v>191</v>
      </c>
      <c r="B2807" s="517" t="s">
        <v>323</v>
      </c>
    </row>
    <row r="2808" spans="1:2" ht="15" hidden="1" x14ac:dyDescent="0.25">
      <c r="A2808" s="517" t="s">
        <v>191</v>
      </c>
      <c r="B2808" s="517" t="s">
        <v>323</v>
      </c>
    </row>
    <row r="2809" spans="1:2" ht="15" hidden="1" x14ac:dyDescent="0.25">
      <c r="A2809" s="517" t="s">
        <v>191</v>
      </c>
      <c r="B2809" s="517" t="s">
        <v>323</v>
      </c>
    </row>
    <row r="2810" spans="1:2" ht="15" hidden="1" x14ac:dyDescent="0.25">
      <c r="A2810" s="517" t="s">
        <v>191</v>
      </c>
      <c r="B2810" s="517" t="s">
        <v>323</v>
      </c>
    </row>
    <row r="2811" spans="1:2" ht="15" hidden="1" x14ac:dyDescent="0.25">
      <c r="A2811" s="517" t="s">
        <v>191</v>
      </c>
      <c r="B2811" s="517" t="s">
        <v>323</v>
      </c>
    </row>
    <row r="2812" spans="1:2" ht="15" hidden="1" x14ac:dyDescent="0.25">
      <c r="A2812" s="517" t="s">
        <v>191</v>
      </c>
      <c r="B2812" s="517" t="s">
        <v>323</v>
      </c>
    </row>
    <row r="2813" spans="1:2" ht="15" hidden="1" x14ac:dyDescent="0.25">
      <c r="A2813" s="517" t="s">
        <v>191</v>
      </c>
      <c r="B2813" s="517" t="s">
        <v>323</v>
      </c>
    </row>
    <row r="2814" spans="1:2" ht="15" hidden="1" x14ac:dyDescent="0.25">
      <c r="A2814" s="517" t="s">
        <v>191</v>
      </c>
      <c r="B2814" s="517" t="s">
        <v>323</v>
      </c>
    </row>
    <row r="2815" spans="1:2" ht="15" hidden="1" x14ac:dyDescent="0.25">
      <c r="A2815" s="517" t="s">
        <v>191</v>
      </c>
      <c r="B2815" s="517" t="s">
        <v>323</v>
      </c>
    </row>
    <row r="2816" spans="1:2" ht="15" hidden="1" x14ac:dyDescent="0.25">
      <c r="A2816" s="517" t="s">
        <v>191</v>
      </c>
      <c r="B2816" s="517" t="s">
        <v>323</v>
      </c>
    </row>
    <row r="2817" spans="1:2" ht="15" hidden="1" x14ac:dyDescent="0.25">
      <c r="A2817" s="517" t="s">
        <v>191</v>
      </c>
      <c r="B2817" s="517" t="s">
        <v>323</v>
      </c>
    </row>
    <row r="2818" spans="1:2" ht="15" hidden="1" x14ac:dyDescent="0.25">
      <c r="A2818" s="517" t="s">
        <v>191</v>
      </c>
      <c r="B2818" s="517" t="s">
        <v>323</v>
      </c>
    </row>
    <row r="2819" spans="1:2" ht="15" hidden="1" x14ac:dyDescent="0.25">
      <c r="A2819" s="517" t="s">
        <v>191</v>
      </c>
      <c r="B2819" s="517" t="s">
        <v>323</v>
      </c>
    </row>
    <row r="2820" spans="1:2" ht="15" hidden="1" x14ac:dyDescent="0.25">
      <c r="A2820" s="517" t="s">
        <v>191</v>
      </c>
      <c r="B2820" s="517" t="s">
        <v>323</v>
      </c>
    </row>
    <row r="2821" spans="1:2" ht="15" hidden="1" x14ac:dyDescent="0.25">
      <c r="A2821" s="517" t="s">
        <v>191</v>
      </c>
      <c r="B2821" s="517" t="s">
        <v>323</v>
      </c>
    </row>
    <row r="2822" spans="1:2" ht="15" hidden="1" x14ac:dyDescent="0.25">
      <c r="A2822" s="517" t="s">
        <v>191</v>
      </c>
      <c r="B2822" s="517" t="s">
        <v>323</v>
      </c>
    </row>
    <row r="2823" spans="1:2" ht="15" hidden="1" x14ac:dyDescent="0.25">
      <c r="A2823" s="517" t="s">
        <v>191</v>
      </c>
      <c r="B2823" s="517" t="s">
        <v>323</v>
      </c>
    </row>
    <row r="2824" spans="1:2" ht="15" hidden="1" x14ac:dyDescent="0.25">
      <c r="A2824" s="517" t="s">
        <v>191</v>
      </c>
      <c r="B2824" s="517" t="s">
        <v>323</v>
      </c>
    </row>
    <row r="2825" spans="1:2" ht="15" hidden="1" x14ac:dyDescent="0.25">
      <c r="A2825" s="517" t="s">
        <v>191</v>
      </c>
      <c r="B2825" s="517" t="s">
        <v>323</v>
      </c>
    </row>
    <row r="2826" spans="1:2" ht="15" hidden="1" x14ac:dyDescent="0.25">
      <c r="A2826" s="517" t="s">
        <v>191</v>
      </c>
      <c r="B2826" s="517" t="s">
        <v>323</v>
      </c>
    </row>
    <row r="2827" spans="1:2" ht="15" hidden="1" x14ac:dyDescent="0.25">
      <c r="A2827" s="517" t="s">
        <v>191</v>
      </c>
      <c r="B2827" s="517" t="s">
        <v>323</v>
      </c>
    </row>
    <row r="2828" spans="1:2" ht="15" hidden="1" x14ac:dyDescent="0.25">
      <c r="A2828" s="517" t="s">
        <v>191</v>
      </c>
      <c r="B2828" s="517" t="s">
        <v>323</v>
      </c>
    </row>
    <row r="2829" spans="1:2" ht="15" hidden="1" x14ac:dyDescent="0.25">
      <c r="A2829" s="517" t="s">
        <v>191</v>
      </c>
      <c r="B2829" s="517" t="s">
        <v>323</v>
      </c>
    </row>
    <row r="2830" spans="1:2" ht="15" hidden="1" x14ac:dyDescent="0.25">
      <c r="A2830" s="517" t="s">
        <v>191</v>
      </c>
      <c r="B2830" s="517" t="s">
        <v>323</v>
      </c>
    </row>
    <row r="2831" spans="1:2" ht="15" hidden="1" x14ac:dyDescent="0.25">
      <c r="A2831" s="517" t="s">
        <v>191</v>
      </c>
      <c r="B2831" s="517" t="s">
        <v>323</v>
      </c>
    </row>
    <row r="2832" spans="1:2" ht="15" hidden="1" x14ac:dyDescent="0.25">
      <c r="A2832" s="517" t="s">
        <v>191</v>
      </c>
      <c r="B2832" s="517" t="s">
        <v>323</v>
      </c>
    </row>
    <row r="2833" spans="1:2" ht="15" hidden="1" x14ac:dyDescent="0.25">
      <c r="A2833" s="517" t="s">
        <v>191</v>
      </c>
      <c r="B2833" s="517" t="s">
        <v>323</v>
      </c>
    </row>
    <row r="2834" spans="1:2" ht="15" hidden="1" x14ac:dyDescent="0.25">
      <c r="A2834" s="517" t="s">
        <v>191</v>
      </c>
      <c r="B2834" s="517" t="s">
        <v>323</v>
      </c>
    </row>
    <row r="2835" spans="1:2" ht="15" hidden="1" x14ac:dyDescent="0.25">
      <c r="A2835" s="517" t="s">
        <v>191</v>
      </c>
      <c r="B2835" s="517" t="s">
        <v>323</v>
      </c>
    </row>
    <row r="2836" spans="1:2" ht="15" hidden="1" x14ac:dyDescent="0.25">
      <c r="A2836" s="517" t="s">
        <v>191</v>
      </c>
      <c r="B2836" s="517" t="s">
        <v>323</v>
      </c>
    </row>
    <row r="2837" spans="1:2" ht="15" hidden="1" x14ac:dyDescent="0.25">
      <c r="A2837" s="517" t="s">
        <v>191</v>
      </c>
      <c r="B2837" s="517" t="s">
        <v>323</v>
      </c>
    </row>
    <row r="2838" spans="1:2" ht="15" hidden="1" x14ac:dyDescent="0.25">
      <c r="A2838" s="517" t="s">
        <v>191</v>
      </c>
      <c r="B2838" s="517" t="s">
        <v>323</v>
      </c>
    </row>
    <row r="2839" spans="1:2" ht="15" hidden="1" x14ac:dyDescent="0.25">
      <c r="A2839" s="517" t="s">
        <v>191</v>
      </c>
      <c r="B2839" s="517" t="s">
        <v>323</v>
      </c>
    </row>
    <row r="2840" spans="1:2" ht="15" hidden="1" x14ac:dyDescent="0.25">
      <c r="A2840" s="517" t="s">
        <v>191</v>
      </c>
      <c r="B2840" s="517" t="s">
        <v>323</v>
      </c>
    </row>
    <row r="2841" spans="1:2" ht="15" hidden="1" x14ac:dyDescent="0.25">
      <c r="A2841" s="517" t="s">
        <v>191</v>
      </c>
      <c r="B2841" s="517" t="s">
        <v>323</v>
      </c>
    </row>
    <row r="2842" spans="1:2" ht="15" hidden="1" x14ac:dyDescent="0.25">
      <c r="A2842" s="517" t="s">
        <v>191</v>
      </c>
      <c r="B2842" s="517" t="s">
        <v>323</v>
      </c>
    </row>
    <row r="2843" spans="1:2" ht="15" hidden="1" x14ac:dyDescent="0.25">
      <c r="A2843" s="517" t="s">
        <v>191</v>
      </c>
      <c r="B2843" s="517" t="s">
        <v>323</v>
      </c>
    </row>
    <row r="2844" spans="1:2" ht="15" hidden="1" x14ac:dyDescent="0.25">
      <c r="A2844" s="517" t="s">
        <v>191</v>
      </c>
      <c r="B2844" s="517" t="s">
        <v>323</v>
      </c>
    </row>
    <row r="2845" spans="1:2" ht="15" hidden="1" x14ac:dyDescent="0.25">
      <c r="A2845" s="517" t="s">
        <v>191</v>
      </c>
      <c r="B2845" s="517" t="s">
        <v>323</v>
      </c>
    </row>
    <row r="2846" spans="1:2" ht="15" hidden="1" x14ac:dyDescent="0.25">
      <c r="A2846" s="517" t="s">
        <v>191</v>
      </c>
      <c r="B2846" s="517" t="s">
        <v>323</v>
      </c>
    </row>
    <row r="2847" spans="1:2" ht="15" hidden="1" x14ac:dyDescent="0.25">
      <c r="A2847" s="517" t="s">
        <v>191</v>
      </c>
      <c r="B2847" s="517" t="s">
        <v>323</v>
      </c>
    </row>
    <row r="2848" spans="1:2" ht="15" hidden="1" x14ac:dyDescent="0.25">
      <c r="A2848" s="517" t="s">
        <v>191</v>
      </c>
      <c r="B2848" s="517" t="s">
        <v>323</v>
      </c>
    </row>
    <row r="2849" spans="1:2" ht="15" hidden="1" x14ac:dyDescent="0.25">
      <c r="A2849" s="517" t="s">
        <v>191</v>
      </c>
      <c r="B2849" s="517" t="s">
        <v>323</v>
      </c>
    </row>
    <row r="2850" spans="1:2" ht="15" hidden="1" x14ac:dyDescent="0.25">
      <c r="A2850" s="517" t="s">
        <v>191</v>
      </c>
      <c r="B2850" s="517" t="s">
        <v>323</v>
      </c>
    </row>
    <row r="2851" spans="1:2" ht="15" hidden="1" x14ac:dyDescent="0.25">
      <c r="A2851" s="517" t="s">
        <v>191</v>
      </c>
      <c r="B2851" s="517" t="s">
        <v>323</v>
      </c>
    </row>
    <row r="2852" spans="1:2" ht="15" hidden="1" x14ac:dyDescent="0.25">
      <c r="A2852" s="517" t="s">
        <v>191</v>
      </c>
      <c r="B2852" s="517" t="s">
        <v>323</v>
      </c>
    </row>
    <row r="2853" spans="1:2" ht="15" hidden="1" x14ac:dyDescent="0.25">
      <c r="A2853" s="517" t="s">
        <v>191</v>
      </c>
      <c r="B2853" s="517" t="s">
        <v>323</v>
      </c>
    </row>
    <row r="2854" spans="1:2" ht="15" hidden="1" x14ac:dyDescent="0.25">
      <c r="A2854" s="517" t="s">
        <v>191</v>
      </c>
      <c r="B2854" s="517" t="s">
        <v>323</v>
      </c>
    </row>
    <row r="2855" spans="1:2" ht="15" hidden="1" x14ac:dyDescent="0.25">
      <c r="A2855" s="517" t="s">
        <v>1629</v>
      </c>
      <c r="B2855" s="517" t="s">
        <v>1630</v>
      </c>
    </row>
    <row r="2856" spans="1:2" ht="15" hidden="1" x14ac:dyDescent="0.25">
      <c r="A2856" s="517" t="s">
        <v>192</v>
      </c>
      <c r="B2856" s="517" t="s">
        <v>324</v>
      </c>
    </row>
    <row r="2857" spans="1:2" ht="15" hidden="1" x14ac:dyDescent="0.25">
      <c r="A2857" s="517" t="s">
        <v>192</v>
      </c>
      <c r="B2857" s="517" t="s">
        <v>324</v>
      </c>
    </row>
    <row r="2858" spans="1:2" ht="15" hidden="1" x14ac:dyDescent="0.25">
      <c r="A2858" s="517" t="s">
        <v>192</v>
      </c>
      <c r="B2858" s="517" t="s">
        <v>324</v>
      </c>
    </row>
    <row r="2859" spans="1:2" ht="15" hidden="1" x14ac:dyDescent="0.25">
      <c r="A2859" s="517" t="s">
        <v>192</v>
      </c>
      <c r="B2859" s="517" t="s">
        <v>324</v>
      </c>
    </row>
    <row r="2860" spans="1:2" ht="15" hidden="1" x14ac:dyDescent="0.25">
      <c r="A2860" s="517" t="s">
        <v>192</v>
      </c>
      <c r="B2860" s="517" t="s">
        <v>324</v>
      </c>
    </row>
    <row r="2861" spans="1:2" ht="15" hidden="1" x14ac:dyDescent="0.25">
      <c r="A2861" s="517" t="s">
        <v>192</v>
      </c>
      <c r="B2861" s="517" t="s">
        <v>324</v>
      </c>
    </row>
    <row r="2862" spans="1:2" ht="15" hidden="1" x14ac:dyDescent="0.25">
      <c r="A2862" s="517" t="s">
        <v>192</v>
      </c>
      <c r="B2862" s="517" t="s">
        <v>324</v>
      </c>
    </row>
    <row r="2863" spans="1:2" ht="15" hidden="1" x14ac:dyDescent="0.25">
      <c r="A2863" s="517" t="s">
        <v>192</v>
      </c>
      <c r="B2863" s="517" t="s">
        <v>324</v>
      </c>
    </row>
    <row r="2864" spans="1:2" ht="15" hidden="1" x14ac:dyDescent="0.25">
      <c r="A2864" s="517" t="s">
        <v>192</v>
      </c>
      <c r="B2864" s="517" t="s">
        <v>324</v>
      </c>
    </row>
    <row r="2865" spans="1:2" ht="15" hidden="1" x14ac:dyDescent="0.25">
      <c r="A2865" s="517" t="s">
        <v>192</v>
      </c>
      <c r="B2865" s="517" t="s">
        <v>324</v>
      </c>
    </row>
    <row r="2866" spans="1:2" ht="15" hidden="1" x14ac:dyDescent="0.25">
      <c r="A2866" s="517" t="s">
        <v>192</v>
      </c>
      <c r="B2866" s="517" t="s">
        <v>324</v>
      </c>
    </row>
    <row r="2867" spans="1:2" ht="15" hidden="1" x14ac:dyDescent="0.25">
      <c r="A2867" s="517" t="s">
        <v>192</v>
      </c>
      <c r="B2867" s="517" t="s">
        <v>324</v>
      </c>
    </row>
    <row r="2868" spans="1:2" ht="15" hidden="1" x14ac:dyDescent="0.25">
      <c r="A2868" s="517" t="s">
        <v>407</v>
      </c>
      <c r="B2868" s="517" t="s">
        <v>408</v>
      </c>
    </row>
    <row r="2869" spans="1:2" ht="15" hidden="1" x14ac:dyDescent="0.25">
      <c r="A2869" s="517" t="s">
        <v>1631</v>
      </c>
      <c r="B2869" s="517" t="s">
        <v>1632</v>
      </c>
    </row>
    <row r="2870" spans="1:2" ht="15" hidden="1" x14ac:dyDescent="0.25">
      <c r="A2870" s="517" t="s">
        <v>221</v>
      </c>
      <c r="B2870" s="517" t="s">
        <v>326</v>
      </c>
    </row>
    <row r="2871" spans="1:2" ht="15" hidden="1" x14ac:dyDescent="0.25">
      <c r="A2871" s="517" t="s">
        <v>194</v>
      </c>
      <c r="B2871" s="517" t="s">
        <v>327</v>
      </c>
    </row>
    <row r="2872" spans="1:2" ht="15" hidden="1" x14ac:dyDescent="0.25">
      <c r="A2872" s="517" t="s">
        <v>194</v>
      </c>
      <c r="B2872" s="517" t="s">
        <v>327</v>
      </c>
    </row>
    <row r="2873" spans="1:2" ht="15" hidden="1" x14ac:dyDescent="0.25">
      <c r="A2873" s="517" t="s">
        <v>194</v>
      </c>
      <c r="B2873" s="517" t="s">
        <v>327</v>
      </c>
    </row>
    <row r="2874" spans="1:2" ht="15" hidden="1" x14ac:dyDescent="0.25">
      <c r="A2874" s="517" t="s">
        <v>194</v>
      </c>
      <c r="B2874" s="517" t="s">
        <v>327</v>
      </c>
    </row>
    <row r="2875" spans="1:2" ht="15" hidden="1" x14ac:dyDescent="0.25">
      <c r="A2875" s="517" t="s">
        <v>194</v>
      </c>
      <c r="B2875" s="517" t="s">
        <v>327</v>
      </c>
    </row>
    <row r="2876" spans="1:2" ht="15" hidden="1" x14ac:dyDescent="0.25">
      <c r="A2876" s="517" t="s">
        <v>194</v>
      </c>
      <c r="B2876" s="517" t="s">
        <v>327</v>
      </c>
    </row>
    <row r="2877" spans="1:2" ht="15" hidden="1" x14ac:dyDescent="0.25">
      <c r="A2877" s="517" t="s">
        <v>194</v>
      </c>
      <c r="B2877" s="517" t="s">
        <v>327</v>
      </c>
    </row>
    <row r="2878" spans="1:2" ht="15" hidden="1" x14ac:dyDescent="0.25">
      <c r="A2878" s="517" t="s">
        <v>194</v>
      </c>
      <c r="B2878" s="517" t="s">
        <v>327</v>
      </c>
    </row>
    <row r="2879" spans="1:2" ht="15" hidden="1" x14ac:dyDescent="0.25">
      <c r="A2879" s="517" t="s">
        <v>194</v>
      </c>
      <c r="B2879" s="517" t="s">
        <v>327</v>
      </c>
    </row>
    <row r="2880" spans="1:2" ht="15" hidden="1" x14ac:dyDescent="0.25">
      <c r="A2880" s="517" t="s">
        <v>194</v>
      </c>
      <c r="B2880" s="517" t="s">
        <v>327</v>
      </c>
    </row>
    <row r="2881" spans="1:2" ht="15" hidden="1" x14ac:dyDescent="0.25">
      <c r="A2881" s="517" t="s">
        <v>194</v>
      </c>
      <c r="B2881" s="517" t="s">
        <v>327</v>
      </c>
    </row>
    <row r="2882" spans="1:2" ht="15" hidden="1" x14ac:dyDescent="0.25">
      <c r="A2882" s="517" t="s">
        <v>194</v>
      </c>
      <c r="B2882" s="517" t="s">
        <v>327</v>
      </c>
    </row>
    <row r="2883" spans="1:2" ht="15" hidden="1" x14ac:dyDescent="0.25">
      <c r="A2883" s="517" t="s">
        <v>194</v>
      </c>
      <c r="B2883" s="517" t="s">
        <v>327</v>
      </c>
    </row>
    <row r="2884" spans="1:2" ht="15" hidden="1" x14ac:dyDescent="0.25">
      <c r="A2884" s="517" t="s">
        <v>222</v>
      </c>
      <c r="B2884" s="517" t="s">
        <v>328</v>
      </c>
    </row>
    <row r="2885" spans="1:2" ht="15" hidden="1" x14ac:dyDescent="0.25">
      <c r="A2885" s="517" t="s">
        <v>222</v>
      </c>
      <c r="B2885" s="517" t="s">
        <v>328</v>
      </c>
    </row>
    <row r="2886" spans="1:2" ht="15" hidden="1" x14ac:dyDescent="0.25">
      <c r="A2886" s="517" t="s">
        <v>222</v>
      </c>
      <c r="B2886" s="517" t="s">
        <v>328</v>
      </c>
    </row>
    <row r="2887" spans="1:2" ht="15" hidden="1" x14ac:dyDescent="0.25">
      <c r="A2887" s="517" t="s">
        <v>222</v>
      </c>
      <c r="B2887" s="517" t="s">
        <v>328</v>
      </c>
    </row>
    <row r="2888" spans="1:2" ht="15" hidden="1" x14ac:dyDescent="0.25">
      <c r="A2888" s="517" t="s">
        <v>222</v>
      </c>
      <c r="B2888" s="517" t="s">
        <v>328</v>
      </c>
    </row>
    <row r="2889" spans="1:2" ht="15" hidden="1" x14ac:dyDescent="0.25">
      <c r="A2889" s="517" t="s">
        <v>222</v>
      </c>
      <c r="B2889" s="517" t="s">
        <v>328</v>
      </c>
    </row>
    <row r="2890" spans="1:2" ht="15" hidden="1" x14ac:dyDescent="0.25">
      <c r="A2890" s="517" t="s">
        <v>222</v>
      </c>
      <c r="B2890" s="517" t="s">
        <v>328</v>
      </c>
    </row>
    <row r="2891" spans="1:2" ht="15" hidden="1" x14ac:dyDescent="0.25">
      <c r="A2891" s="517" t="s">
        <v>222</v>
      </c>
      <c r="B2891" s="517" t="s">
        <v>328</v>
      </c>
    </row>
    <row r="2892" spans="1:2" ht="15" hidden="1" x14ac:dyDescent="0.25">
      <c r="A2892" s="517" t="s">
        <v>222</v>
      </c>
      <c r="B2892" s="517" t="s">
        <v>328</v>
      </c>
    </row>
    <row r="2893" spans="1:2" ht="15" hidden="1" x14ac:dyDescent="0.25">
      <c r="A2893" s="517" t="s">
        <v>196</v>
      </c>
      <c r="B2893" s="517" t="s">
        <v>330</v>
      </c>
    </row>
    <row r="2894" spans="1:2" ht="15" hidden="1" x14ac:dyDescent="0.25">
      <c r="A2894" s="517" t="s">
        <v>197</v>
      </c>
      <c r="B2894" s="517" t="s">
        <v>331</v>
      </c>
    </row>
    <row r="2895" spans="1:2" ht="15" hidden="1" x14ac:dyDescent="0.25">
      <c r="A2895" s="517" t="s">
        <v>197</v>
      </c>
      <c r="B2895" s="517" t="s">
        <v>331</v>
      </c>
    </row>
    <row r="2896" spans="1:2" ht="15" hidden="1" x14ac:dyDescent="0.25">
      <c r="A2896" s="517" t="s">
        <v>197</v>
      </c>
      <c r="B2896" s="517" t="s">
        <v>331</v>
      </c>
    </row>
    <row r="2897" spans="1:2" ht="15" hidden="1" x14ac:dyDescent="0.25">
      <c r="A2897" s="517" t="s">
        <v>197</v>
      </c>
      <c r="B2897" s="517" t="s">
        <v>331</v>
      </c>
    </row>
    <row r="2898" spans="1:2" ht="15" hidden="1" x14ac:dyDescent="0.25">
      <c r="A2898" s="517" t="s">
        <v>197</v>
      </c>
      <c r="B2898" s="517" t="s">
        <v>331</v>
      </c>
    </row>
    <row r="2899" spans="1:2" ht="15" hidden="1" x14ac:dyDescent="0.25">
      <c r="A2899" s="517" t="s">
        <v>197</v>
      </c>
      <c r="B2899" s="517" t="s">
        <v>331</v>
      </c>
    </row>
    <row r="2900" spans="1:2" ht="15" hidden="1" x14ac:dyDescent="0.25">
      <c r="A2900" s="517" t="s">
        <v>413</v>
      </c>
      <c r="B2900" s="517" t="s">
        <v>414</v>
      </c>
    </row>
    <row r="2901" spans="1:2" ht="15" hidden="1" x14ac:dyDescent="0.25">
      <c r="A2901" s="517" t="s">
        <v>1275</v>
      </c>
      <c r="B2901" s="517" t="s">
        <v>1276</v>
      </c>
    </row>
    <row r="2902" spans="1:2" ht="15" hidden="1" x14ac:dyDescent="0.25">
      <c r="A2902" s="517" t="s">
        <v>1275</v>
      </c>
      <c r="B2902" s="517" t="s">
        <v>1276</v>
      </c>
    </row>
    <row r="2903" spans="1:2" ht="15" hidden="1" x14ac:dyDescent="0.25">
      <c r="A2903" s="517" t="s">
        <v>1275</v>
      </c>
      <c r="B2903" s="517" t="s">
        <v>1276</v>
      </c>
    </row>
    <row r="2904" spans="1:2" ht="15" hidden="1" x14ac:dyDescent="0.25">
      <c r="A2904" s="517" t="s">
        <v>1275</v>
      </c>
      <c r="B2904" s="517" t="s">
        <v>1276</v>
      </c>
    </row>
    <row r="2905" spans="1:2" ht="15" hidden="1" x14ac:dyDescent="0.25">
      <c r="A2905" s="517" t="s">
        <v>1275</v>
      </c>
      <c r="B2905" s="517" t="s">
        <v>1276</v>
      </c>
    </row>
    <row r="2906" spans="1:2" ht="15" hidden="1" x14ac:dyDescent="0.25">
      <c r="A2906" s="517" t="s">
        <v>1277</v>
      </c>
      <c r="B2906" s="517" t="s">
        <v>1278</v>
      </c>
    </row>
    <row r="2907" spans="1:2" ht="15" hidden="1" x14ac:dyDescent="0.25">
      <c r="A2907" s="517" t="s">
        <v>1277</v>
      </c>
      <c r="B2907" s="517" t="s">
        <v>1278</v>
      </c>
    </row>
    <row r="2908" spans="1:2" ht="15" hidden="1" x14ac:dyDescent="0.25">
      <c r="A2908" s="517" t="s">
        <v>1277</v>
      </c>
      <c r="B2908" s="517" t="s">
        <v>1278</v>
      </c>
    </row>
    <row r="2909" spans="1:2" ht="15" hidden="1" x14ac:dyDescent="0.25">
      <c r="A2909" s="517" t="s">
        <v>1277</v>
      </c>
      <c r="B2909" s="517" t="s">
        <v>1278</v>
      </c>
    </row>
    <row r="2910" spans="1:2" ht="15" hidden="1" x14ac:dyDescent="0.25">
      <c r="A2910" s="517" t="s">
        <v>1279</v>
      </c>
      <c r="B2910" s="517" t="s">
        <v>1280</v>
      </c>
    </row>
    <row r="2911" spans="1:2" ht="15" hidden="1" x14ac:dyDescent="0.25">
      <c r="A2911" s="517" t="s">
        <v>1279</v>
      </c>
      <c r="B2911" s="517" t="s">
        <v>1280</v>
      </c>
    </row>
    <row r="2912" spans="1:2" ht="15" hidden="1" x14ac:dyDescent="0.25">
      <c r="A2912" s="517" t="s">
        <v>1279</v>
      </c>
      <c r="B2912" s="517" t="s">
        <v>1280</v>
      </c>
    </row>
    <row r="2913" spans="1:2" ht="15" hidden="1" x14ac:dyDescent="0.25">
      <c r="A2913" s="517" t="s">
        <v>1279</v>
      </c>
      <c r="B2913" s="517" t="s">
        <v>1280</v>
      </c>
    </row>
    <row r="2914" spans="1:2" ht="15" hidden="1" x14ac:dyDescent="0.25">
      <c r="A2914" s="517" t="s">
        <v>1279</v>
      </c>
      <c r="B2914" s="517" t="s">
        <v>1280</v>
      </c>
    </row>
    <row r="2915" spans="1:2" ht="15" hidden="1" x14ac:dyDescent="0.25">
      <c r="A2915" s="517" t="s">
        <v>1279</v>
      </c>
      <c r="B2915" s="517" t="s">
        <v>1280</v>
      </c>
    </row>
    <row r="2916" spans="1:2" ht="15" hidden="1" x14ac:dyDescent="0.25">
      <c r="A2916" s="517" t="s">
        <v>1279</v>
      </c>
      <c r="B2916" s="517" t="s">
        <v>1280</v>
      </c>
    </row>
    <row r="2917" spans="1:2" ht="15" hidden="1" x14ac:dyDescent="0.25">
      <c r="A2917" s="517" t="s">
        <v>1279</v>
      </c>
      <c r="B2917" s="517" t="s">
        <v>1280</v>
      </c>
    </row>
    <row r="2918" spans="1:2" ht="15" hidden="1" x14ac:dyDescent="0.25">
      <c r="A2918" s="517" t="s">
        <v>1279</v>
      </c>
      <c r="B2918" s="517" t="s">
        <v>1280</v>
      </c>
    </row>
    <row r="2919" spans="1:2" ht="15" hidden="1" x14ac:dyDescent="0.25">
      <c r="A2919" s="517" t="s">
        <v>1279</v>
      </c>
      <c r="B2919" s="517" t="s">
        <v>1280</v>
      </c>
    </row>
    <row r="2920" spans="1:2" ht="15" hidden="1" x14ac:dyDescent="0.25">
      <c r="A2920" s="517" t="s">
        <v>1279</v>
      </c>
      <c r="B2920" s="517" t="s">
        <v>1280</v>
      </c>
    </row>
    <row r="2921" spans="1:2" ht="15" hidden="1" x14ac:dyDescent="0.25">
      <c r="A2921" s="517" t="s">
        <v>1279</v>
      </c>
      <c r="B2921" s="517" t="s">
        <v>1280</v>
      </c>
    </row>
    <row r="2922" spans="1:2" ht="15" hidden="1" x14ac:dyDescent="0.25">
      <c r="A2922" s="517" t="s">
        <v>1279</v>
      </c>
      <c r="B2922" s="517" t="s">
        <v>1280</v>
      </c>
    </row>
    <row r="2923" spans="1:2" ht="15" hidden="1" x14ac:dyDescent="0.25">
      <c r="A2923" s="517" t="s">
        <v>1279</v>
      </c>
      <c r="B2923" s="517" t="s">
        <v>1280</v>
      </c>
    </row>
    <row r="2924" spans="1:2" ht="15" hidden="1" x14ac:dyDescent="0.25">
      <c r="A2924" s="517" t="s">
        <v>1279</v>
      </c>
      <c r="B2924" s="517" t="s">
        <v>1280</v>
      </c>
    </row>
    <row r="2925" spans="1:2" ht="15" hidden="1" x14ac:dyDescent="0.25">
      <c r="A2925" s="517" t="s">
        <v>1279</v>
      </c>
      <c r="B2925" s="517" t="s">
        <v>1280</v>
      </c>
    </row>
    <row r="2926" spans="1:2" ht="15" hidden="1" x14ac:dyDescent="0.25">
      <c r="A2926" s="517" t="s">
        <v>1279</v>
      </c>
      <c r="B2926" s="517" t="s">
        <v>1280</v>
      </c>
    </row>
    <row r="2927" spans="1:2" ht="15" hidden="1" x14ac:dyDescent="0.25">
      <c r="A2927" s="517" t="s">
        <v>1279</v>
      </c>
      <c r="B2927" s="517" t="s">
        <v>1280</v>
      </c>
    </row>
    <row r="2928" spans="1:2" ht="15" hidden="1" x14ac:dyDescent="0.25">
      <c r="A2928" s="517" t="s">
        <v>1279</v>
      </c>
      <c r="B2928" s="517" t="s">
        <v>1280</v>
      </c>
    </row>
    <row r="2929" spans="1:2" ht="15" hidden="1" x14ac:dyDescent="0.25">
      <c r="A2929" s="517" t="s">
        <v>1279</v>
      </c>
      <c r="B2929" s="517" t="s">
        <v>1280</v>
      </c>
    </row>
    <row r="2930" spans="1:2" ht="15" hidden="1" x14ac:dyDescent="0.25">
      <c r="A2930" s="517" t="s">
        <v>1279</v>
      </c>
      <c r="B2930" s="517" t="s">
        <v>1280</v>
      </c>
    </row>
    <row r="2931" spans="1:2" ht="15" hidden="1" x14ac:dyDescent="0.25">
      <c r="A2931" s="517" t="s">
        <v>1279</v>
      </c>
      <c r="B2931" s="517" t="s">
        <v>1280</v>
      </c>
    </row>
    <row r="2932" spans="1:2" ht="15" hidden="1" x14ac:dyDescent="0.25">
      <c r="A2932" s="517" t="s">
        <v>1279</v>
      </c>
      <c r="B2932" s="517" t="s">
        <v>1280</v>
      </c>
    </row>
    <row r="2933" spans="1:2" ht="15" hidden="1" x14ac:dyDescent="0.25">
      <c r="A2933" s="517" t="s">
        <v>1279</v>
      </c>
      <c r="B2933" s="517" t="s">
        <v>1280</v>
      </c>
    </row>
    <row r="2934" spans="1:2" ht="15" hidden="1" x14ac:dyDescent="0.25">
      <c r="A2934" s="517" t="s">
        <v>1279</v>
      </c>
      <c r="B2934" s="517" t="s">
        <v>1280</v>
      </c>
    </row>
    <row r="2935" spans="1:2" ht="15" hidden="1" x14ac:dyDescent="0.25">
      <c r="A2935" s="517" t="s">
        <v>1279</v>
      </c>
      <c r="B2935" s="517" t="s">
        <v>1280</v>
      </c>
    </row>
    <row r="2936" spans="1:2" ht="15" hidden="1" x14ac:dyDescent="0.25">
      <c r="A2936" s="517" t="s">
        <v>1279</v>
      </c>
      <c r="B2936" s="517" t="s">
        <v>1280</v>
      </c>
    </row>
    <row r="2937" spans="1:2" ht="15" hidden="1" x14ac:dyDescent="0.25">
      <c r="A2937" s="517" t="s">
        <v>1279</v>
      </c>
      <c r="B2937" s="517" t="s">
        <v>1280</v>
      </c>
    </row>
    <row r="2938" spans="1:2" ht="15" hidden="1" x14ac:dyDescent="0.25">
      <c r="A2938" s="517" t="s">
        <v>1279</v>
      </c>
      <c r="B2938" s="517" t="s">
        <v>1280</v>
      </c>
    </row>
    <row r="2939" spans="1:2" ht="15" hidden="1" x14ac:dyDescent="0.25">
      <c r="A2939" s="517" t="s">
        <v>1279</v>
      </c>
      <c r="B2939" s="517" t="s">
        <v>1280</v>
      </c>
    </row>
    <row r="2940" spans="1:2" ht="15" hidden="1" x14ac:dyDescent="0.25">
      <c r="A2940" s="517" t="s">
        <v>1279</v>
      </c>
      <c r="B2940" s="517" t="s">
        <v>1280</v>
      </c>
    </row>
    <row r="2941" spans="1:2" ht="15" hidden="1" x14ac:dyDescent="0.25">
      <c r="A2941" s="517" t="s">
        <v>1279</v>
      </c>
      <c r="B2941" s="517" t="s">
        <v>1280</v>
      </c>
    </row>
    <row r="2942" spans="1:2" ht="15" hidden="1" x14ac:dyDescent="0.25">
      <c r="A2942" s="517" t="s">
        <v>1279</v>
      </c>
      <c r="B2942" s="517" t="s">
        <v>1280</v>
      </c>
    </row>
    <row r="2943" spans="1:2" ht="15" hidden="1" x14ac:dyDescent="0.25">
      <c r="A2943" s="517" t="s">
        <v>1279</v>
      </c>
      <c r="B2943" s="517" t="s">
        <v>1280</v>
      </c>
    </row>
    <row r="2944" spans="1:2" ht="15" hidden="1" x14ac:dyDescent="0.25">
      <c r="A2944" s="517" t="s">
        <v>1279</v>
      </c>
      <c r="B2944" s="517" t="s">
        <v>1280</v>
      </c>
    </row>
    <row r="2945" spans="1:2" ht="15" hidden="1" x14ac:dyDescent="0.25">
      <c r="A2945" s="517" t="s">
        <v>1279</v>
      </c>
      <c r="B2945" s="517" t="s">
        <v>1280</v>
      </c>
    </row>
    <row r="2946" spans="1:2" ht="15" hidden="1" x14ac:dyDescent="0.25">
      <c r="A2946" s="517" t="s">
        <v>1279</v>
      </c>
      <c r="B2946" s="517" t="s">
        <v>1280</v>
      </c>
    </row>
    <row r="2947" spans="1:2" ht="15" hidden="1" x14ac:dyDescent="0.25">
      <c r="A2947" s="517" t="s">
        <v>1279</v>
      </c>
      <c r="B2947" s="517" t="s">
        <v>1280</v>
      </c>
    </row>
    <row r="2948" spans="1:2" ht="15" hidden="1" x14ac:dyDescent="0.25">
      <c r="A2948" s="517" t="s">
        <v>1279</v>
      </c>
      <c r="B2948" s="517" t="s">
        <v>1280</v>
      </c>
    </row>
    <row r="2949" spans="1:2" ht="15" hidden="1" x14ac:dyDescent="0.25">
      <c r="A2949" s="517" t="s">
        <v>199</v>
      </c>
      <c r="B2949" s="517" t="s">
        <v>334</v>
      </c>
    </row>
    <row r="2950" spans="1:2" ht="15" hidden="1" x14ac:dyDescent="0.25">
      <c r="A2950" s="517" t="s">
        <v>199</v>
      </c>
      <c r="B2950" s="517" t="s">
        <v>334</v>
      </c>
    </row>
    <row r="2951" spans="1:2" ht="15" hidden="1" x14ac:dyDescent="0.25">
      <c r="A2951" s="517" t="s">
        <v>200</v>
      </c>
      <c r="B2951" s="517" t="s">
        <v>335</v>
      </c>
    </row>
    <row r="2952" spans="1:2" ht="15" hidden="1" x14ac:dyDescent="0.25">
      <c r="A2952" s="517" t="s">
        <v>200</v>
      </c>
      <c r="B2952" s="517" t="s">
        <v>335</v>
      </c>
    </row>
    <row r="2953" spans="1:2" ht="15" hidden="1" x14ac:dyDescent="0.25">
      <c r="A2953" s="517" t="s">
        <v>200</v>
      </c>
      <c r="B2953" s="517" t="s">
        <v>335</v>
      </c>
    </row>
    <row r="2954" spans="1:2" ht="15" hidden="1" x14ac:dyDescent="0.25">
      <c r="A2954" s="517" t="s">
        <v>200</v>
      </c>
      <c r="B2954" s="517" t="s">
        <v>335</v>
      </c>
    </row>
    <row r="2955" spans="1:2" ht="15" hidden="1" x14ac:dyDescent="0.25">
      <c r="A2955" s="517" t="s">
        <v>200</v>
      </c>
      <c r="B2955" s="517" t="s">
        <v>335</v>
      </c>
    </row>
    <row r="2956" spans="1:2" ht="15" hidden="1" x14ac:dyDescent="0.25">
      <c r="A2956" s="517" t="s">
        <v>1281</v>
      </c>
      <c r="B2956" s="517" t="s">
        <v>1282</v>
      </c>
    </row>
    <row r="2957" spans="1:2" ht="15" hidden="1" x14ac:dyDescent="0.25">
      <c r="A2957" s="517" t="s">
        <v>1281</v>
      </c>
      <c r="B2957" s="517" t="s">
        <v>1282</v>
      </c>
    </row>
    <row r="2958" spans="1:2" ht="15" hidden="1" x14ac:dyDescent="0.25">
      <c r="A2958" s="517" t="s">
        <v>1281</v>
      </c>
      <c r="B2958" s="517" t="s">
        <v>1282</v>
      </c>
    </row>
    <row r="2959" spans="1:2" ht="15" hidden="1" x14ac:dyDescent="0.25">
      <c r="A2959" s="517" t="s">
        <v>2369</v>
      </c>
      <c r="B2959" s="517" t="s">
        <v>2369</v>
      </c>
    </row>
    <row r="2960" spans="1:2" ht="15" hidden="1" x14ac:dyDescent="0.25">
      <c r="A2960" s="517" t="s">
        <v>2370</v>
      </c>
      <c r="B2960" s="517" t="s">
        <v>2370</v>
      </c>
    </row>
    <row r="2961" spans="1:2" ht="15" hidden="1" x14ac:dyDescent="0.25">
      <c r="A2961" s="517" t="s">
        <v>2371</v>
      </c>
      <c r="B2961" s="517" t="s">
        <v>2371</v>
      </c>
    </row>
    <row r="2962" spans="1:2" ht="15" hidden="1" x14ac:dyDescent="0.25">
      <c r="A2962" s="517" t="s">
        <v>2372</v>
      </c>
      <c r="B2962" s="517" t="s">
        <v>2372</v>
      </c>
    </row>
    <row r="2963" spans="1:2" ht="15" hidden="1" x14ac:dyDescent="0.25">
      <c r="A2963" s="517" t="s">
        <v>2373</v>
      </c>
      <c r="B2963" s="517" t="s">
        <v>2373</v>
      </c>
    </row>
    <row r="2964" spans="1:2" ht="15" hidden="1" x14ac:dyDescent="0.25">
      <c r="A2964" s="517" t="s">
        <v>2374</v>
      </c>
      <c r="B2964" s="517" t="s">
        <v>2374</v>
      </c>
    </row>
    <row r="2965" spans="1:2" ht="15" hidden="1" x14ac:dyDescent="0.25">
      <c r="A2965" s="517" t="s">
        <v>2374</v>
      </c>
      <c r="B2965" s="517" t="s">
        <v>2374</v>
      </c>
    </row>
    <row r="2966" spans="1:2" ht="15" hidden="1" x14ac:dyDescent="0.25">
      <c r="A2966" s="517" t="s">
        <v>2375</v>
      </c>
      <c r="B2966" s="517" t="s">
        <v>2375</v>
      </c>
    </row>
    <row r="2967" spans="1:2" ht="15" hidden="1" x14ac:dyDescent="0.25">
      <c r="A2967" s="517" t="s">
        <v>2376</v>
      </c>
      <c r="B2967" s="517" t="s">
        <v>2376</v>
      </c>
    </row>
    <row r="2968" spans="1:2" ht="15" hidden="1" x14ac:dyDescent="0.25">
      <c r="A2968" s="517" t="s">
        <v>2376</v>
      </c>
      <c r="B2968" s="517" t="s">
        <v>2376</v>
      </c>
    </row>
    <row r="2969" spans="1:2" ht="15" hidden="1" x14ac:dyDescent="0.25">
      <c r="A2969" s="517" t="s">
        <v>2377</v>
      </c>
      <c r="B2969" s="517" t="s">
        <v>2377</v>
      </c>
    </row>
    <row r="2970" spans="1:2" ht="15" hidden="1" x14ac:dyDescent="0.25">
      <c r="A2970" s="517" t="s">
        <v>2378</v>
      </c>
      <c r="B2970" s="517" t="s">
        <v>2378</v>
      </c>
    </row>
    <row r="2971" spans="1:2" ht="15" hidden="1" x14ac:dyDescent="0.25">
      <c r="A2971" s="517" t="s">
        <v>2379</v>
      </c>
      <c r="B2971" s="517" t="s">
        <v>2379</v>
      </c>
    </row>
    <row r="2972" spans="1:2" ht="15" hidden="1" x14ac:dyDescent="0.25">
      <c r="A2972" s="517" t="s">
        <v>2379</v>
      </c>
      <c r="B2972" s="517" t="s">
        <v>2379</v>
      </c>
    </row>
    <row r="2973" spans="1:2" ht="15" hidden="1" x14ac:dyDescent="0.25">
      <c r="A2973" s="517" t="s">
        <v>2380</v>
      </c>
      <c r="B2973" s="517" t="s">
        <v>2380</v>
      </c>
    </row>
    <row r="2974" spans="1:2" ht="15" hidden="1" x14ac:dyDescent="0.25">
      <c r="A2974" s="517" t="s">
        <v>2381</v>
      </c>
      <c r="B2974" s="517" t="s">
        <v>2381</v>
      </c>
    </row>
    <row r="2975" spans="1:2" ht="15" hidden="1" x14ac:dyDescent="0.25">
      <c r="A2975" s="517" t="s">
        <v>2381</v>
      </c>
      <c r="B2975" s="517" t="s">
        <v>2381</v>
      </c>
    </row>
    <row r="2976" spans="1:2" ht="15" hidden="1" x14ac:dyDescent="0.25">
      <c r="A2976" s="517" t="s">
        <v>2382</v>
      </c>
      <c r="B2976" s="517" t="s">
        <v>2382</v>
      </c>
    </row>
    <row r="2977" spans="1:2" ht="15" hidden="1" x14ac:dyDescent="0.25">
      <c r="A2977" s="517" t="s">
        <v>2383</v>
      </c>
      <c r="B2977" s="517" t="s">
        <v>2383</v>
      </c>
    </row>
    <row r="2978" spans="1:2" ht="15" hidden="1" x14ac:dyDescent="0.25">
      <c r="A2978" s="517" t="s">
        <v>2384</v>
      </c>
      <c r="B2978" s="517" t="s">
        <v>2384</v>
      </c>
    </row>
    <row r="2979" spans="1:2" ht="15" hidden="1" x14ac:dyDescent="0.25">
      <c r="A2979" s="517" t="s">
        <v>2385</v>
      </c>
      <c r="B2979" s="517" t="s">
        <v>2385</v>
      </c>
    </row>
    <row r="2980" spans="1:2" ht="15" hidden="1" x14ac:dyDescent="0.25">
      <c r="A2980" s="517" t="s">
        <v>2386</v>
      </c>
      <c r="B2980" s="517" t="s">
        <v>2386</v>
      </c>
    </row>
    <row r="2981" spans="1:2" ht="15" hidden="1" x14ac:dyDescent="0.25">
      <c r="A2981" s="517" t="s">
        <v>2386</v>
      </c>
      <c r="B2981" s="517" t="s">
        <v>2386</v>
      </c>
    </row>
    <row r="2982" spans="1:2" ht="15" hidden="1" x14ac:dyDescent="0.25">
      <c r="A2982" s="517" t="s">
        <v>2387</v>
      </c>
      <c r="B2982" s="517" t="s">
        <v>2387</v>
      </c>
    </row>
    <row r="2983" spans="1:2" ht="15" hidden="1" x14ac:dyDescent="0.25">
      <c r="A2983" s="517" t="s">
        <v>2388</v>
      </c>
      <c r="B2983" s="517" t="s">
        <v>2388</v>
      </c>
    </row>
    <row r="2984" spans="1:2" ht="15" hidden="1" x14ac:dyDescent="0.25">
      <c r="A2984" s="517" t="s">
        <v>2389</v>
      </c>
      <c r="B2984" s="517" t="s">
        <v>2389</v>
      </c>
    </row>
    <row r="2985" spans="1:2" ht="15" hidden="1" x14ac:dyDescent="0.25">
      <c r="A2985" s="517" t="s">
        <v>2390</v>
      </c>
      <c r="B2985" s="517" t="s">
        <v>2390</v>
      </c>
    </row>
    <row r="2986" spans="1:2" ht="15" hidden="1" x14ac:dyDescent="0.25">
      <c r="A2986" s="517" t="s">
        <v>2391</v>
      </c>
      <c r="B2986" s="517" t="s">
        <v>2391</v>
      </c>
    </row>
    <row r="2987" spans="1:2" ht="15" hidden="1" x14ac:dyDescent="0.25">
      <c r="A2987" s="517" t="s">
        <v>2392</v>
      </c>
      <c r="B2987" s="517" t="s">
        <v>2392</v>
      </c>
    </row>
    <row r="2988" spans="1:2" ht="15" hidden="1" x14ac:dyDescent="0.25">
      <c r="A2988" s="517" t="s">
        <v>2392</v>
      </c>
      <c r="B2988" s="517" t="s">
        <v>2392</v>
      </c>
    </row>
    <row r="2989" spans="1:2" ht="15" hidden="1" x14ac:dyDescent="0.25">
      <c r="A2989" s="517" t="s">
        <v>2393</v>
      </c>
      <c r="B2989" s="517" t="s">
        <v>2393</v>
      </c>
    </row>
    <row r="2990" spans="1:2" ht="15" hidden="1" x14ac:dyDescent="0.25">
      <c r="A2990" s="517" t="s">
        <v>2394</v>
      </c>
      <c r="B2990" s="517" t="s">
        <v>2394</v>
      </c>
    </row>
    <row r="2991" spans="1:2" ht="15" hidden="1" x14ac:dyDescent="0.25">
      <c r="A2991" s="517" t="s">
        <v>2395</v>
      </c>
      <c r="B2991" s="517" t="s">
        <v>2395</v>
      </c>
    </row>
    <row r="2992" spans="1:2" ht="15" hidden="1" x14ac:dyDescent="0.25">
      <c r="A2992" s="517" t="s">
        <v>2396</v>
      </c>
      <c r="B2992" s="517" t="s">
        <v>2396</v>
      </c>
    </row>
    <row r="2993" spans="1:2" ht="15" hidden="1" x14ac:dyDescent="0.25">
      <c r="A2993" s="517" t="s">
        <v>2397</v>
      </c>
      <c r="B2993" s="517" t="s">
        <v>2397</v>
      </c>
    </row>
    <row r="2994" spans="1:2" ht="15" hidden="1" x14ac:dyDescent="0.25">
      <c r="A2994" s="517" t="s">
        <v>2398</v>
      </c>
      <c r="B2994" s="517" t="s">
        <v>2398</v>
      </c>
    </row>
    <row r="2995" spans="1:2" ht="15" hidden="1" x14ac:dyDescent="0.25">
      <c r="A2995" s="517" t="s">
        <v>2399</v>
      </c>
      <c r="B2995" s="517" t="s">
        <v>2399</v>
      </c>
    </row>
    <row r="2996" spans="1:2" ht="15" hidden="1" x14ac:dyDescent="0.25">
      <c r="A2996" s="517" t="s">
        <v>2400</v>
      </c>
      <c r="B2996" s="517" t="s">
        <v>2400</v>
      </c>
    </row>
    <row r="2997" spans="1:2" ht="15" hidden="1" x14ac:dyDescent="0.25">
      <c r="A2997" s="517" t="s">
        <v>2401</v>
      </c>
      <c r="B2997" s="517" t="s">
        <v>2401</v>
      </c>
    </row>
    <row r="2998" spans="1:2" ht="15" hidden="1" x14ac:dyDescent="0.25">
      <c r="A2998" s="517" t="s">
        <v>2402</v>
      </c>
      <c r="B2998" s="517" t="s">
        <v>2402</v>
      </c>
    </row>
    <row r="2999" spans="1:2" ht="15" hidden="1" x14ac:dyDescent="0.25">
      <c r="A2999" s="517" t="s">
        <v>2403</v>
      </c>
      <c r="B2999" s="517" t="s">
        <v>2403</v>
      </c>
    </row>
    <row r="3000" spans="1:2" ht="15" hidden="1" x14ac:dyDescent="0.25">
      <c r="A3000" s="517" t="s">
        <v>2403</v>
      </c>
      <c r="B3000" s="517" t="s">
        <v>2403</v>
      </c>
    </row>
    <row r="3001" spans="1:2" ht="15" hidden="1" x14ac:dyDescent="0.25">
      <c r="A3001" s="517" t="s">
        <v>2404</v>
      </c>
      <c r="B3001" s="517" t="s">
        <v>2404</v>
      </c>
    </row>
    <row r="3002" spans="1:2" ht="15" hidden="1" x14ac:dyDescent="0.25">
      <c r="A3002" s="517" t="s">
        <v>2405</v>
      </c>
      <c r="B3002" s="517" t="s">
        <v>2405</v>
      </c>
    </row>
    <row r="3003" spans="1:2" ht="15" hidden="1" x14ac:dyDescent="0.25">
      <c r="A3003" s="517" t="s">
        <v>2406</v>
      </c>
      <c r="B3003" s="517" t="s">
        <v>2406</v>
      </c>
    </row>
    <row r="3004" spans="1:2" ht="15" hidden="1" x14ac:dyDescent="0.25">
      <c r="A3004" s="517" t="s">
        <v>2407</v>
      </c>
      <c r="B3004" s="517" t="s">
        <v>2407</v>
      </c>
    </row>
    <row r="3005" spans="1:2" ht="15" hidden="1" x14ac:dyDescent="0.25">
      <c r="A3005" s="517" t="s">
        <v>2408</v>
      </c>
      <c r="B3005" s="517" t="s">
        <v>2408</v>
      </c>
    </row>
    <row r="3006" spans="1:2" ht="15" hidden="1" x14ac:dyDescent="0.25">
      <c r="A3006" s="517" t="s">
        <v>2408</v>
      </c>
      <c r="B3006" s="517" t="s">
        <v>2408</v>
      </c>
    </row>
    <row r="3007" spans="1:2" ht="15" hidden="1" x14ac:dyDescent="0.25">
      <c r="A3007" s="517" t="s">
        <v>2409</v>
      </c>
      <c r="B3007" s="517" t="s">
        <v>2409</v>
      </c>
    </row>
    <row r="3008" spans="1:2" ht="15" hidden="1" x14ac:dyDescent="0.25">
      <c r="A3008" s="517" t="s">
        <v>2410</v>
      </c>
      <c r="B3008" s="517" t="s">
        <v>2410</v>
      </c>
    </row>
    <row r="3009" spans="1:2" ht="15" hidden="1" x14ac:dyDescent="0.25">
      <c r="A3009" s="517" t="s">
        <v>2411</v>
      </c>
      <c r="B3009" s="517" t="s">
        <v>2411</v>
      </c>
    </row>
    <row r="3010" spans="1:2" ht="15" hidden="1" x14ac:dyDescent="0.25">
      <c r="A3010" s="517" t="s">
        <v>2411</v>
      </c>
      <c r="B3010" s="517" t="s">
        <v>2411</v>
      </c>
    </row>
    <row r="3011" spans="1:2" ht="15" hidden="1" x14ac:dyDescent="0.25">
      <c r="A3011" s="517" t="s">
        <v>2412</v>
      </c>
      <c r="B3011" s="517" t="s">
        <v>2412</v>
      </c>
    </row>
    <row r="3012" spans="1:2" ht="15" hidden="1" x14ac:dyDescent="0.25">
      <c r="A3012" s="517" t="s">
        <v>2412</v>
      </c>
      <c r="B3012" s="517" t="s">
        <v>2412</v>
      </c>
    </row>
    <row r="3013" spans="1:2" ht="15" hidden="1" x14ac:dyDescent="0.25">
      <c r="A3013" s="517" t="s">
        <v>2413</v>
      </c>
      <c r="B3013" s="517" t="s">
        <v>2413</v>
      </c>
    </row>
    <row r="3014" spans="1:2" ht="15" hidden="1" x14ac:dyDescent="0.25">
      <c r="A3014" s="517" t="s">
        <v>2414</v>
      </c>
      <c r="B3014" s="517" t="s">
        <v>2414</v>
      </c>
    </row>
    <row r="3015" spans="1:2" ht="15" hidden="1" x14ac:dyDescent="0.25">
      <c r="A3015" s="517" t="s">
        <v>2415</v>
      </c>
      <c r="B3015" s="517" t="s">
        <v>2415</v>
      </c>
    </row>
    <row r="3016" spans="1:2" ht="15" hidden="1" x14ac:dyDescent="0.25">
      <c r="A3016" s="517" t="s">
        <v>2415</v>
      </c>
      <c r="B3016" s="517" t="s">
        <v>2415</v>
      </c>
    </row>
    <row r="3017" spans="1:2" ht="15" hidden="1" x14ac:dyDescent="0.25">
      <c r="A3017" s="517" t="s">
        <v>2416</v>
      </c>
      <c r="B3017" s="517" t="s">
        <v>2416</v>
      </c>
    </row>
    <row r="3018" spans="1:2" ht="15" hidden="1" x14ac:dyDescent="0.25">
      <c r="A3018" s="517" t="s">
        <v>2416</v>
      </c>
      <c r="B3018" s="517" t="s">
        <v>2416</v>
      </c>
    </row>
    <row r="3019" spans="1:2" ht="15" hidden="1" x14ac:dyDescent="0.25">
      <c r="A3019" s="517" t="s">
        <v>2417</v>
      </c>
      <c r="B3019" s="517" t="s">
        <v>2417</v>
      </c>
    </row>
    <row r="3020" spans="1:2" ht="15" hidden="1" x14ac:dyDescent="0.25">
      <c r="A3020" s="517" t="s">
        <v>2418</v>
      </c>
      <c r="B3020" s="517" t="s">
        <v>2418</v>
      </c>
    </row>
    <row r="3021" spans="1:2" ht="15" hidden="1" x14ac:dyDescent="0.25">
      <c r="A3021" s="517" t="s">
        <v>2419</v>
      </c>
      <c r="B3021" s="517" t="s">
        <v>2419</v>
      </c>
    </row>
    <row r="3022" spans="1:2" ht="15" hidden="1" x14ac:dyDescent="0.25">
      <c r="A3022" s="517" t="s">
        <v>2420</v>
      </c>
      <c r="B3022" s="517" t="s">
        <v>2420</v>
      </c>
    </row>
    <row r="3023" spans="1:2" ht="15" hidden="1" x14ac:dyDescent="0.25">
      <c r="A3023" s="517" t="s">
        <v>2420</v>
      </c>
      <c r="B3023" s="517" t="s">
        <v>2420</v>
      </c>
    </row>
    <row r="3024" spans="1:2" ht="15" hidden="1" x14ac:dyDescent="0.25">
      <c r="A3024" s="517" t="s">
        <v>2421</v>
      </c>
      <c r="B3024" s="517" t="s">
        <v>2421</v>
      </c>
    </row>
    <row r="3025" spans="1:2" ht="15" hidden="1" x14ac:dyDescent="0.25">
      <c r="A3025" s="517" t="s">
        <v>2421</v>
      </c>
      <c r="B3025" s="517" t="s">
        <v>2421</v>
      </c>
    </row>
    <row r="3026" spans="1:2" ht="15" hidden="1" x14ac:dyDescent="0.25">
      <c r="A3026" s="517" t="s">
        <v>2422</v>
      </c>
      <c r="B3026" s="517" t="s">
        <v>2422</v>
      </c>
    </row>
    <row r="3027" spans="1:2" ht="15" hidden="1" x14ac:dyDescent="0.25">
      <c r="A3027" s="517" t="s">
        <v>2423</v>
      </c>
      <c r="B3027" s="517" t="s">
        <v>2423</v>
      </c>
    </row>
    <row r="3028" spans="1:2" ht="15" hidden="1" x14ac:dyDescent="0.25">
      <c r="A3028" s="517" t="s">
        <v>2423</v>
      </c>
      <c r="B3028" s="517" t="s">
        <v>2423</v>
      </c>
    </row>
    <row r="3029" spans="1:2" ht="15" hidden="1" x14ac:dyDescent="0.25">
      <c r="A3029" s="517" t="s">
        <v>2424</v>
      </c>
      <c r="B3029" s="517" t="s">
        <v>2424</v>
      </c>
    </row>
    <row r="3030" spans="1:2" ht="15" hidden="1" x14ac:dyDescent="0.25">
      <c r="A3030" s="517" t="s">
        <v>2424</v>
      </c>
      <c r="B3030" s="517" t="s">
        <v>2424</v>
      </c>
    </row>
    <row r="3031" spans="1:2" ht="15" hidden="1" x14ac:dyDescent="0.25">
      <c r="A3031" s="517" t="s">
        <v>2425</v>
      </c>
      <c r="B3031" s="517" t="s">
        <v>2425</v>
      </c>
    </row>
    <row r="3032" spans="1:2" ht="15" hidden="1" x14ac:dyDescent="0.25">
      <c r="A3032" s="517" t="s">
        <v>2426</v>
      </c>
      <c r="B3032" s="517" t="s">
        <v>2426</v>
      </c>
    </row>
    <row r="3033" spans="1:2" ht="15" hidden="1" x14ac:dyDescent="0.25">
      <c r="A3033" s="517" t="s">
        <v>2427</v>
      </c>
      <c r="B3033" s="517" t="s">
        <v>2427</v>
      </c>
    </row>
    <row r="3034" spans="1:2" ht="15" hidden="1" x14ac:dyDescent="0.25">
      <c r="A3034" s="517" t="s">
        <v>2428</v>
      </c>
      <c r="B3034" s="517" t="s">
        <v>2428</v>
      </c>
    </row>
    <row r="3035" spans="1:2" ht="15" hidden="1" x14ac:dyDescent="0.25">
      <c r="A3035" s="517" t="s">
        <v>2429</v>
      </c>
      <c r="B3035" s="517" t="s">
        <v>2429</v>
      </c>
    </row>
    <row r="3036" spans="1:2" ht="15" hidden="1" x14ac:dyDescent="0.25">
      <c r="A3036" s="517" t="s">
        <v>2430</v>
      </c>
      <c r="B3036" s="517" t="s">
        <v>2430</v>
      </c>
    </row>
    <row r="3037" spans="1:2" ht="15" hidden="1" x14ac:dyDescent="0.25">
      <c r="A3037" s="517" t="s">
        <v>2431</v>
      </c>
      <c r="B3037" s="517" t="s">
        <v>2431</v>
      </c>
    </row>
    <row r="3038" spans="1:2" ht="15" hidden="1" x14ac:dyDescent="0.25">
      <c r="A3038" s="517" t="s">
        <v>2432</v>
      </c>
      <c r="B3038" s="517" t="s">
        <v>2432</v>
      </c>
    </row>
    <row r="3039" spans="1:2" ht="15" hidden="1" x14ac:dyDescent="0.25">
      <c r="A3039" s="517" t="s">
        <v>2433</v>
      </c>
      <c r="B3039" s="517" t="s">
        <v>2433</v>
      </c>
    </row>
    <row r="3040" spans="1:2" ht="15" hidden="1" x14ac:dyDescent="0.25">
      <c r="A3040" s="517" t="s">
        <v>2434</v>
      </c>
      <c r="B3040" s="517" t="s">
        <v>2434</v>
      </c>
    </row>
    <row r="3041" spans="1:2" ht="15" hidden="1" x14ac:dyDescent="0.25">
      <c r="A3041" s="517" t="s">
        <v>2435</v>
      </c>
      <c r="B3041" s="517" t="s">
        <v>2435</v>
      </c>
    </row>
    <row r="3042" spans="1:2" ht="15" hidden="1" x14ac:dyDescent="0.25">
      <c r="A3042" s="517" t="s">
        <v>2436</v>
      </c>
      <c r="B3042" s="517" t="s">
        <v>2436</v>
      </c>
    </row>
    <row r="3043" spans="1:2" ht="15" hidden="1" x14ac:dyDescent="0.25">
      <c r="A3043" s="517" t="s">
        <v>2436</v>
      </c>
      <c r="B3043" s="517" t="s">
        <v>2436</v>
      </c>
    </row>
    <row r="3044" spans="1:2" ht="15" hidden="1" x14ac:dyDescent="0.25">
      <c r="A3044" s="517" t="s">
        <v>2437</v>
      </c>
      <c r="B3044" s="517" t="s">
        <v>2437</v>
      </c>
    </row>
    <row r="3045" spans="1:2" ht="15" hidden="1" x14ac:dyDescent="0.25">
      <c r="A3045" s="517" t="s">
        <v>2438</v>
      </c>
      <c r="B3045" s="517" t="s">
        <v>2438</v>
      </c>
    </row>
    <row r="3046" spans="1:2" ht="15" hidden="1" x14ac:dyDescent="0.25">
      <c r="A3046" s="517" t="s">
        <v>2439</v>
      </c>
      <c r="B3046" s="517" t="s">
        <v>2439</v>
      </c>
    </row>
    <row r="3047" spans="1:2" ht="15" hidden="1" x14ac:dyDescent="0.25">
      <c r="A3047" s="517" t="s">
        <v>2439</v>
      </c>
      <c r="B3047" s="517" t="s">
        <v>2439</v>
      </c>
    </row>
    <row r="3048" spans="1:2" ht="15" hidden="1" x14ac:dyDescent="0.25">
      <c r="A3048" s="517" t="s">
        <v>2440</v>
      </c>
      <c r="B3048" s="517" t="s">
        <v>2440</v>
      </c>
    </row>
    <row r="3049" spans="1:2" ht="15" hidden="1" x14ac:dyDescent="0.25">
      <c r="A3049" s="517" t="s">
        <v>2441</v>
      </c>
      <c r="B3049" s="517" t="s">
        <v>2441</v>
      </c>
    </row>
    <row r="3050" spans="1:2" ht="15" hidden="1" x14ac:dyDescent="0.25">
      <c r="A3050" s="517" t="s">
        <v>2442</v>
      </c>
      <c r="B3050" s="517" t="s">
        <v>2442</v>
      </c>
    </row>
    <row r="3051" spans="1:2" ht="15" hidden="1" x14ac:dyDescent="0.25">
      <c r="A3051" s="517" t="s">
        <v>2443</v>
      </c>
      <c r="B3051" s="517" t="s">
        <v>2443</v>
      </c>
    </row>
    <row r="3052" spans="1:2" ht="15" hidden="1" x14ac:dyDescent="0.25">
      <c r="A3052" s="517" t="s">
        <v>2444</v>
      </c>
      <c r="B3052" s="517" t="s">
        <v>2444</v>
      </c>
    </row>
    <row r="3053" spans="1:2" ht="15" hidden="1" x14ac:dyDescent="0.25">
      <c r="A3053" s="517" t="s">
        <v>2445</v>
      </c>
      <c r="B3053" s="517" t="s">
        <v>2445</v>
      </c>
    </row>
    <row r="3054" spans="1:2" ht="15" hidden="1" x14ac:dyDescent="0.25">
      <c r="A3054" s="517" t="s">
        <v>2446</v>
      </c>
      <c r="B3054" s="517" t="s">
        <v>2446</v>
      </c>
    </row>
    <row r="3055" spans="1:2" ht="15" hidden="1" x14ac:dyDescent="0.25">
      <c r="A3055" s="517" t="s">
        <v>2446</v>
      </c>
      <c r="B3055" s="517" t="s">
        <v>2446</v>
      </c>
    </row>
    <row r="3056" spans="1:2" ht="15" hidden="1" x14ac:dyDescent="0.25">
      <c r="A3056" s="517" t="s">
        <v>2447</v>
      </c>
      <c r="B3056" s="517" t="s">
        <v>2447</v>
      </c>
    </row>
    <row r="3057" spans="1:2" ht="15" hidden="1" x14ac:dyDescent="0.25">
      <c r="A3057" s="517" t="s">
        <v>2448</v>
      </c>
      <c r="B3057" s="517" t="s">
        <v>2448</v>
      </c>
    </row>
    <row r="3058" spans="1:2" ht="15" hidden="1" x14ac:dyDescent="0.25">
      <c r="A3058" s="517" t="s">
        <v>2449</v>
      </c>
      <c r="B3058" s="517" t="s">
        <v>2449</v>
      </c>
    </row>
    <row r="3059" spans="1:2" ht="15" hidden="1" x14ac:dyDescent="0.25">
      <c r="A3059" s="517" t="s">
        <v>2450</v>
      </c>
      <c r="B3059" s="517" t="s">
        <v>2450</v>
      </c>
    </row>
    <row r="3060" spans="1:2" ht="15" hidden="1" x14ac:dyDescent="0.25">
      <c r="A3060" s="517" t="s">
        <v>2450</v>
      </c>
      <c r="B3060" s="517" t="s">
        <v>2450</v>
      </c>
    </row>
    <row r="3061" spans="1:2" ht="15" hidden="1" x14ac:dyDescent="0.25">
      <c r="A3061" s="517" t="s">
        <v>2451</v>
      </c>
      <c r="B3061" s="517" t="s">
        <v>2451</v>
      </c>
    </row>
    <row r="3062" spans="1:2" ht="15" hidden="1" x14ac:dyDescent="0.25">
      <c r="A3062" s="517" t="s">
        <v>2452</v>
      </c>
      <c r="B3062" s="517" t="s">
        <v>2452</v>
      </c>
    </row>
    <row r="3063" spans="1:2" ht="15" hidden="1" x14ac:dyDescent="0.25">
      <c r="A3063" s="517" t="s">
        <v>2453</v>
      </c>
      <c r="B3063" s="517" t="s">
        <v>2453</v>
      </c>
    </row>
    <row r="3064" spans="1:2" ht="15" hidden="1" x14ac:dyDescent="0.25">
      <c r="A3064" s="517" t="s">
        <v>2454</v>
      </c>
      <c r="B3064" s="517" t="s">
        <v>2454</v>
      </c>
    </row>
    <row r="3065" spans="1:2" ht="15" hidden="1" x14ac:dyDescent="0.25">
      <c r="A3065" s="517" t="s">
        <v>2455</v>
      </c>
      <c r="B3065" s="517" t="s">
        <v>2455</v>
      </c>
    </row>
    <row r="3066" spans="1:2" ht="15" hidden="1" x14ac:dyDescent="0.25">
      <c r="A3066" s="517" t="s">
        <v>2456</v>
      </c>
      <c r="B3066" s="517" t="s">
        <v>2456</v>
      </c>
    </row>
    <row r="3067" spans="1:2" ht="15" hidden="1" x14ac:dyDescent="0.25">
      <c r="A3067" s="517" t="s">
        <v>2457</v>
      </c>
      <c r="B3067" s="517" t="s">
        <v>2457</v>
      </c>
    </row>
    <row r="3068" spans="1:2" ht="15" hidden="1" x14ac:dyDescent="0.25">
      <c r="A3068" s="517" t="s">
        <v>2458</v>
      </c>
      <c r="B3068" s="517" t="s">
        <v>2458</v>
      </c>
    </row>
    <row r="3069" spans="1:2" ht="15" hidden="1" x14ac:dyDescent="0.25">
      <c r="A3069" s="517" t="s">
        <v>2459</v>
      </c>
      <c r="B3069" s="517" t="s">
        <v>2459</v>
      </c>
    </row>
    <row r="3070" spans="1:2" ht="15" hidden="1" x14ac:dyDescent="0.25">
      <c r="A3070" s="517" t="s">
        <v>2460</v>
      </c>
      <c r="B3070" s="517" t="s">
        <v>2460</v>
      </c>
    </row>
    <row r="3071" spans="1:2" ht="15" hidden="1" x14ac:dyDescent="0.25">
      <c r="A3071" s="517" t="s">
        <v>2460</v>
      </c>
      <c r="B3071" s="517" t="s">
        <v>2460</v>
      </c>
    </row>
    <row r="3072" spans="1:2" ht="15" hidden="1" x14ac:dyDescent="0.25">
      <c r="A3072" s="517" t="s">
        <v>2461</v>
      </c>
      <c r="B3072" s="517" t="s">
        <v>2461</v>
      </c>
    </row>
    <row r="3073" spans="1:2" ht="15" hidden="1" x14ac:dyDescent="0.25">
      <c r="A3073" s="517" t="s">
        <v>2462</v>
      </c>
      <c r="B3073" s="517" t="s">
        <v>2462</v>
      </c>
    </row>
    <row r="3074" spans="1:2" ht="15" hidden="1" x14ac:dyDescent="0.25">
      <c r="A3074" s="517" t="s">
        <v>2463</v>
      </c>
      <c r="B3074" s="517" t="s">
        <v>2463</v>
      </c>
    </row>
    <row r="3075" spans="1:2" ht="15" hidden="1" x14ac:dyDescent="0.25">
      <c r="A3075" s="517" t="s">
        <v>2464</v>
      </c>
      <c r="B3075" s="517" t="s">
        <v>2464</v>
      </c>
    </row>
    <row r="3076" spans="1:2" ht="15" hidden="1" x14ac:dyDescent="0.25">
      <c r="A3076" s="517" t="s">
        <v>2464</v>
      </c>
      <c r="B3076" s="517" t="s">
        <v>2464</v>
      </c>
    </row>
    <row r="3077" spans="1:2" ht="15" hidden="1" x14ac:dyDescent="0.25">
      <c r="A3077" s="517" t="s">
        <v>2465</v>
      </c>
      <c r="B3077" s="517" t="s">
        <v>2465</v>
      </c>
    </row>
    <row r="3078" spans="1:2" ht="15" hidden="1" x14ac:dyDescent="0.25">
      <c r="A3078" s="517" t="s">
        <v>2466</v>
      </c>
      <c r="B3078" s="517" t="s">
        <v>2466</v>
      </c>
    </row>
    <row r="3079" spans="1:2" ht="15" hidden="1" x14ac:dyDescent="0.25">
      <c r="A3079" s="517" t="s">
        <v>2466</v>
      </c>
      <c r="B3079" s="517" t="s">
        <v>2466</v>
      </c>
    </row>
    <row r="3080" spans="1:2" ht="15" hidden="1" x14ac:dyDescent="0.25">
      <c r="A3080" s="517" t="s">
        <v>2467</v>
      </c>
      <c r="B3080" s="517" t="s">
        <v>2467</v>
      </c>
    </row>
    <row r="3081" spans="1:2" ht="15" hidden="1" x14ac:dyDescent="0.25">
      <c r="A3081" s="517" t="s">
        <v>2468</v>
      </c>
      <c r="B3081" s="517" t="s">
        <v>2468</v>
      </c>
    </row>
    <row r="3082" spans="1:2" ht="15" hidden="1" x14ac:dyDescent="0.25">
      <c r="A3082" s="517" t="s">
        <v>2468</v>
      </c>
      <c r="B3082" s="517" t="s">
        <v>2468</v>
      </c>
    </row>
    <row r="3083" spans="1:2" ht="15" hidden="1" x14ac:dyDescent="0.25">
      <c r="A3083" s="517" t="s">
        <v>2469</v>
      </c>
      <c r="B3083" s="517" t="s">
        <v>2469</v>
      </c>
    </row>
    <row r="3084" spans="1:2" ht="15" hidden="1" x14ac:dyDescent="0.25">
      <c r="A3084" s="517" t="s">
        <v>2470</v>
      </c>
      <c r="B3084" s="517" t="s">
        <v>2470</v>
      </c>
    </row>
    <row r="3085" spans="1:2" ht="15" hidden="1" x14ac:dyDescent="0.25">
      <c r="A3085" s="517" t="s">
        <v>2470</v>
      </c>
      <c r="B3085" s="517" t="s">
        <v>2470</v>
      </c>
    </row>
    <row r="3086" spans="1:2" ht="15" hidden="1" x14ac:dyDescent="0.25">
      <c r="A3086" s="517" t="s">
        <v>2471</v>
      </c>
      <c r="B3086" s="517" t="s">
        <v>2471</v>
      </c>
    </row>
    <row r="3087" spans="1:2" ht="15" hidden="1" x14ac:dyDescent="0.25">
      <c r="A3087" s="517" t="s">
        <v>2472</v>
      </c>
      <c r="B3087" s="517" t="s">
        <v>2472</v>
      </c>
    </row>
    <row r="3088" spans="1:2" ht="15" hidden="1" x14ac:dyDescent="0.25">
      <c r="A3088" s="517" t="s">
        <v>2473</v>
      </c>
      <c r="B3088" s="517" t="s">
        <v>2473</v>
      </c>
    </row>
    <row r="3089" spans="1:2" ht="15" hidden="1" x14ac:dyDescent="0.25">
      <c r="A3089" s="517" t="s">
        <v>2473</v>
      </c>
      <c r="B3089" s="517" t="s">
        <v>2473</v>
      </c>
    </row>
    <row r="3090" spans="1:2" ht="15" hidden="1" x14ac:dyDescent="0.25">
      <c r="A3090" s="517" t="s">
        <v>2474</v>
      </c>
      <c r="B3090" s="517" t="s">
        <v>2474</v>
      </c>
    </row>
    <row r="3091" spans="1:2" ht="15" hidden="1" x14ac:dyDescent="0.25">
      <c r="A3091" s="517" t="s">
        <v>2474</v>
      </c>
      <c r="B3091" s="517" t="s">
        <v>2474</v>
      </c>
    </row>
    <row r="3092" spans="1:2" ht="15" hidden="1" x14ac:dyDescent="0.25">
      <c r="A3092" s="517" t="s">
        <v>2475</v>
      </c>
      <c r="B3092" s="517" t="s">
        <v>2475</v>
      </c>
    </row>
    <row r="3093" spans="1:2" ht="15" hidden="1" x14ac:dyDescent="0.25">
      <c r="A3093" s="517" t="s">
        <v>2475</v>
      </c>
      <c r="B3093" s="517" t="s">
        <v>2475</v>
      </c>
    </row>
    <row r="3094" spans="1:2" ht="15" hidden="1" x14ac:dyDescent="0.25">
      <c r="A3094" s="517" t="s">
        <v>2476</v>
      </c>
      <c r="B3094" s="517" t="s">
        <v>2476</v>
      </c>
    </row>
    <row r="3095" spans="1:2" ht="15" hidden="1" x14ac:dyDescent="0.25">
      <c r="A3095" s="517" t="s">
        <v>2476</v>
      </c>
      <c r="B3095" s="517" t="s">
        <v>2476</v>
      </c>
    </row>
    <row r="3096" spans="1:2" ht="15" hidden="1" x14ac:dyDescent="0.25">
      <c r="A3096" s="517" t="s">
        <v>2477</v>
      </c>
      <c r="B3096" s="517" t="s">
        <v>2477</v>
      </c>
    </row>
    <row r="3097" spans="1:2" ht="15" hidden="1" x14ac:dyDescent="0.25">
      <c r="A3097" s="517" t="s">
        <v>2478</v>
      </c>
      <c r="B3097" s="517" t="s">
        <v>2478</v>
      </c>
    </row>
    <row r="3098" spans="1:2" ht="15" hidden="1" x14ac:dyDescent="0.25">
      <c r="A3098" s="517" t="s">
        <v>2479</v>
      </c>
      <c r="B3098" s="517" t="s">
        <v>2479</v>
      </c>
    </row>
    <row r="3099" spans="1:2" ht="15" hidden="1" x14ac:dyDescent="0.25">
      <c r="A3099" s="517" t="s">
        <v>2480</v>
      </c>
      <c r="B3099" s="517" t="s">
        <v>2480</v>
      </c>
    </row>
    <row r="3100" spans="1:2" ht="15" hidden="1" x14ac:dyDescent="0.25">
      <c r="A3100" s="517" t="s">
        <v>2481</v>
      </c>
      <c r="B3100" s="517" t="s">
        <v>2481</v>
      </c>
    </row>
    <row r="3101" spans="1:2" ht="15" hidden="1" x14ac:dyDescent="0.25">
      <c r="A3101" s="517" t="s">
        <v>2482</v>
      </c>
      <c r="B3101" s="517" t="s">
        <v>2482</v>
      </c>
    </row>
    <row r="3102" spans="1:2" ht="15" hidden="1" x14ac:dyDescent="0.25">
      <c r="A3102" s="517" t="s">
        <v>2483</v>
      </c>
      <c r="B3102" s="517" t="s">
        <v>2483</v>
      </c>
    </row>
    <row r="3103" spans="1:2" ht="15" hidden="1" x14ac:dyDescent="0.25">
      <c r="A3103" s="517" t="s">
        <v>2483</v>
      </c>
      <c r="B3103" s="517" t="s">
        <v>2483</v>
      </c>
    </row>
    <row r="3104" spans="1:2" ht="15" hidden="1" x14ac:dyDescent="0.25">
      <c r="A3104" s="517" t="s">
        <v>2484</v>
      </c>
      <c r="B3104" s="517" t="s">
        <v>2484</v>
      </c>
    </row>
    <row r="3105" spans="1:2" ht="15" hidden="1" x14ac:dyDescent="0.25">
      <c r="A3105" s="517" t="s">
        <v>2485</v>
      </c>
      <c r="B3105" s="517" t="s">
        <v>2485</v>
      </c>
    </row>
    <row r="3106" spans="1:2" ht="15" hidden="1" x14ac:dyDescent="0.25">
      <c r="A3106" s="517" t="s">
        <v>2485</v>
      </c>
      <c r="B3106" s="517" t="s">
        <v>2485</v>
      </c>
    </row>
    <row r="3107" spans="1:2" ht="15" hidden="1" x14ac:dyDescent="0.25">
      <c r="A3107" s="517" t="s">
        <v>2486</v>
      </c>
      <c r="B3107" s="517" t="s">
        <v>2486</v>
      </c>
    </row>
    <row r="3108" spans="1:2" ht="15" hidden="1" x14ac:dyDescent="0.25">
      <c r="A3108" s="517" t="s">
        <v>2487</v>
      </c>
      <c r="B3108" s="517" t="s">
        <v>2487</v>
      </c>
    </row>
    <row r="3109" spans="1:2" ht="15" hidden="1" x14ac:dyDescent="0.25">
      <c r="A3109" s="517" t="s">
        <v>2488</v>
      </c>
      <c r="B3109" s="517" t="s">
        <v>2488</v>
      </c>
    </row>
    <row r="3110" spans="1:2" ht="15" hidden="1" x14ac:dyDescent="0.25">
      <c r="A3110" s="517" t="s">
        <v>2489</v>
      </c>
      <c r="B3110" s="517" t="s">
        <v>2489</v>
      </c>
    </row>
    <row r="3111" spans="1:2" ht="15" hidden="1" x14ac:dyDescent="0.25">
      <c r="A3111" s="517" t="s">
        <v>2490</v>
      </c>
      <c r="B3111" s="517" t="s">
        <v>2490</v>
      </c>
    </row>
    <row r="3112" spans="1:2" ht="15" hidden="1" x14ac:dyDescent="0.25">
      <c r="A3112" s="517" t="s">
        <v>2490</v>
      </c>
      <c r="B3112" s="517" t="s">
        <v>2490</v>
      </c>
    </row>
    <row r="3113" spans="1:2" ht="15" hidden="1" x14ac:dyDescent="0.25">
      <c r="A3113" s="517" t="s">
        <v>2491</v>
      </c>
      <c r="B3113" s="517" t="s">
        <v>2491</v>
      </c>
    </row>
    <row r="3114" spans="1:2" ht="15" hidden="1" x14ac:dyDescent="0.25">
      <c r="A3114" s="517" t="s">
        <v>2492</v>
      </c>
      <c r="B3114" s="517" t="s">
        <v>2492</v>
      </c>
    </row>
    <row r="3115" spans="1:2" ht="15" hidden="1" x14ac:dyDescent="0.25">
      <c r="A3115" s="517" t="s">
        <v>2493</v>
      </c>
      <c r="B3115" s="517" t="s">
        <v>2493</v>
      </c>
    </row>
    <row r="3116" spans="1:2" ht="15" hidden="1" x14ac:dyDescent="0.25">
      <c r="A3116" s="517" t="s">
        <v>2494</v>
      </c>
      <c r="B3116" s="517" t="s">
        <v>2494</v>
      </c>
    </row>
    <row r="3117" spans="1:2" ht="15" hidden="1" x14ac:dyDescent="0.25">
      <c r="A3117" s="517" t="s">
        <v>2494</v>
      </c>
      <c r="B3117" s="517" t="s">
        <v>2494</v>
      </c>
    </row>
    <row r="3118" spans="1:2" ht="15" hidden="1" x14ac:dyDescent="0.25">
      <c r="A3118" s="517" t="s">
        <v>2495</v>
      </c>
      <c r="B3118" s="517" t="s">
        <v>2495</v>
      </c>
    </row>
    <row r="3119" spans="1:2" ht="15" hidden="1" x14ac:dyDescent="0.25">
      <c r="A3119" s="517" t="s">
        <v>2496</v>
      </c>
      <c r="B3119" s="517" t="s">
        <v>2496</v>
      </c>
    </row>
    <row r="3120" spans="1:2" ht="15" hidden="1" x14ac:dyDescent="0.25">
      <c r="A3120" s="517" t="s">
        <v>2497</v>
      </c>
      <c r="B3120" s="517" t="s">
        <v>2497</v>
      </c>
    </row>
    <row r="3121" spans="1:2" ht="15" hidden="1" x14ac:dyDescent="0.25">
      <c r="A3121" s="517" t="s">
        <v>2498</v>
      </c>
      <c r="B3121" s="517" t="s">
        <v>2498</v>
      </c>
    </row>
    <row r="3122" spans="1:2" ht="15" hidden="1" x14ac:dyDescent="0.25">
      <c r="A3122" s="517" t="s">
        <v>2498</v>
      </c>
      <c r="B3122" s="517" t="s">
        <v>2498</v>
      </c>
    </row>
    <row r="3123" spans="1:2" ht="15" hidden="1" x14ac:dyDescent="0.25">
      <c r="A3123" s="517" t="s">
        <v>2499</v>
      </c>
      <c r="B3123" s="517" t="s">
        <v>2499</v>
      </c>
    </row>
    <row r="3124" spans="1:2" ht="15" hidden="1" x14ac:dyDescent="0.25">
      <c r="A3124" s="517" t="s">
        <v>2500</v>
      </c>
      <c r="B3124" s="517" t="s">
        <v>2500</v>
      </c>
    </row>
    <row r="3125" spans="1:2" ht="15" hidden="1" x14ac:dyDescent="0.25">
      <c r="A3125" s="517" t="s">
        <v>2501</v>
      </c>
      <c r="B3125" s="517" t="s">
        <v>2501</v>
      </c>
    </row>
    <row r="3126" spans="1:2" ht="15" hidden="1" x14ac:dyDescent="0.25">
      <c r="A3126" s="517" t="s">
        <v>2502</v>
      </c>
      <c r="B3126" s="517" t="s">
        <v>2502</v>
      </c>
    </row>
    <row r="3127" spans="1:2" ht="15" hidden="1" x14ac:dyDescent="0.25">
      <c r="A3127" s="517" t="s">
        <v>2503</v>
      </c>
      <c r="B3127" s="517" t="s">
        <v>2503</v>
      </c>
    </row>
    <row r="3128" spans="1:2" ht="15" hidden="1" x14ac:dyDescent="0.25">
      <c r="A3128" s="517" t="s">
        <v>2504</v>
      </c>
      <c r="B3128" s="517" t="s">
        <v>2504</v>
      </c>
    </row>
    <row r="3129" spans="1:2" ht="15" hidden="1" x14ac:dyDescent="0.25">
      <c r="A3129" s="517" t="s">
        <v>2505</v>
      </c>
      <c r="B3129" s="517" t="s">
        <v>2505</v>
      </c>
    </row>
    <row r="3130" spans="1:2" ht="15" hidden="1" x14ac:dyDescent="0.25">
      <c r="A3130" s="517" t="s">
        <v>2506</v>
      </c>
      <c r="B3130" s="517" t="s">
        <v>2506</v>
      </c>
    </row>
    <row r="3131" spans="1:2" ht="15" hidden="1" x14ac:dyDescent="0.25">
      <c r="A3131" s="517" t="s">
        <v>2507</v>
      </c>
      <c r="B3131" s="517" t="s">
        <v>2507</v>
      </c>
    </row>
    <row r="3132" spans="1:2" ht="15" hidden="1" x14ac:dyDescent="0.25">
      <c r="A3132" s="517" t="s">
        <v>2508</v>
      </c>
      <c r="B3132" s="517" t="s">
        <v>2508</v>
      </c>
    </row>
    <row r="3133" spans="1:2" ht="15" hidden="1" x14ac:dyDescent="0.25">
      <c r="A3133" s="517" t="s">
        <v>2508</v>
      </c>
      <c r="B3133" s="517" t="s">
        <v>2508</v>
      </c>
    </row>
    <row r="3134" spans="1:2" ht="15" hidden="1" x14ac:dyDescent="0.25">
      <c r="A3134" s="517" t="s">
        <v>2509</v>
      </c>
      <c r="B3134" s="517" t="s">
        <v>2509</v>
      </c>
    </row>
    <row r="3135" spans="1:2" ht="15" hidden="1" x14ac:dyDescent="0.25">
      <c r="A3135" s="517" t="s">
        <v>2509</v>
      </c>
      <c r="B3135" s="517" t="s">
        <v>2509</v>
      </c>
    </row>
    <row r="3136" spans="1:2" ht="15" hidden="1" x14ac:dyDescent="0.25">
      <c r="A3136" s="517" t="s">
        <v>2510</v>
      </c>
      <c r="B3136" s="517" t="s">
        <v>2510</v>
      </c>
    </row>
    <row r="3137" spans="1:2" ht="15" hidden="1" x14ac:dyDescent="0.25">
      <c r="A3137" s="517" t="s">
        <v>2510</v>
      </c>
      <c r="B3137" s="517" t="s">
        <v>2510</v>
      </c>
    </row>
    <row r="3138" spans="1:2" ht="15" hidden="1" x14ac:dyDescent="0.25">
      <c r="A3138" s="517" t="s">
        <v>2511</v>
      </c>
      <c r="B3138" s="517" t="s">
        <v>2511</v>
      </c>
    </row>
    <row r="3139" spans="1:2" ht="15" hidden="1" x14ac:dyDescent="0.25">
      <c r="A3139" s="517" t="s">
        <v>2512</v>
      </c>
      <c r="B3139" s="517" t="s">
        <v>2512</v>
      </c>
    </row>
    <row r="3140" spans="1:2" ht="15" hidden="1" x14ac:dyDescent="0.25">
      <c r="A3140" s="517" t="s">
        <v>2512</v>
      </c>
      <c r="B3140" s="517" t="s">
        <v>2512</v>
      </c>
    </row>
    <row r="3141" spans="1:2" ht="15" hidden="1" x14ac:dyDescent="0.25">
      <c r="A3141" s="517" t="s">
        <v>2513</v>
      </c>
      <c r="B3141" s="517" t="s">
        <v>2513</v>
      </c>
    </row>
    <row r="3142" spans="1:2" ht="15" hidden="1" x14ac:dyDescent="0.25">
      <c r="A3142" s="517" t="s">
        <v>2514</v>
      </c>
      <c r="B3142" s="517" t="s">
        <v>2514</v>
      </c>
    </row>
    <row r="3143" spans="1:2" ht="15" hidden="1" x14ac:dyDescent="0.25">
      <c r="A3143" s="517" t="s">
        <v>2515</v>
      </c>
      <c r="B3143" s="517" t="s">
        <v>2515</v>
      </c>
    </row>
    <row r="3144" spans="1:2" ht="15" hidden="1" x14ac:dyDescent="0.25">
      <c r="A3144" s="517" t="s">
        <v>2515</v>
      </c>
      <c r="B3144" s="517" t="s">
        <v>2515</v>
      </c>
    </row>
    <row r="3145" spans="1:2" ht="15" hidden="1" x14ac:dyDescent="0.25">
      <c r="A3145" s="517" t="s">
        <v>2516</v>
      </c>
      <c r="B3145" s="517" t="s">
        <v>2516</v>
      </c>
    </row>
    <row r="3146" spans="1:2" ht="15" hidden="1" x14ac:dyDescent="0.25">
      <c r="A3146" s="517" t="s">
        <v>2516</v>
      </c>
      <c r="B3146" s="517" t="s">
        <v>2516</v>
      </c>
    </row>
    <row r="3147" spans="1:2" ht="15" hidden="1" x14ac:dyDescent="0.25">
      <c r="A3147" s="517" t="s">
        <v>2517</v>
      </c>
      <c r="B3147" s="517" t="s">
        <v>2517</v>
      </c>
    </row>
    <row r="3148" spans="1:2" ht="15" hidden="1" x14ac:dyDescent="0.25">
      <c r="A3148" s="517" t="s">
        <v>2518</v>
      </c>
      <c r="B3148" s="517" t="s">
        <v>2518</v>
      </c>
    </row>
    <row r="3149" spans="1:2" ht="15" hidden="1" x14ac:dyDescent="0.25">
      <c r="A3149" s="517" t="s">
        <v>2518</v>
      </c>
      <c r="B3149" s="517" t="s">
        <v>2518</v>
      </c>
    </row>
    <row r="3150" spans="1:2" ht="15" hidden="1" x14ac:dyDescent="0.25">
      <c r="A3150" s="517" t="s">
        <v>2519</v>
      </c>
      <c r="B3150" s="517" t="s">
        <v>2519</v>
      </c>
    </row>
    <row r="3151" spans="1:2" ht="15" hidden="1" x14ac:dyDescent="0.25">
      <c r="A3151" s="517" t="s">
        <v>2520</v>
      </c>
      <c r="B3151" s="517" t="s">
        <v>2520</v>
      </c>
    </row>
    <row r="3152" spans="1:2" ht="15" hidden="1" x14ac:dyDescent="0.25">
      <c r="A3152" s="517" t="s">
        <v>2520</v>
      </c>
      <c r="B3152" s="517" t="s">
        <v>2520</v>
      </c>
    </row>
    <row r="3153" spans="1:2" ht="15" hidden="1" x14ac:dyDescent="0.25">
      <c r="A3153" s="517" t="s">
        <v>2521</v>
      </c>
      <c r="B3153" s="517" t="s">
        <v>2521</v>
      </c>
    </row>
    <row r="3154" spans="1:2" ht="15" hidden="1" x14ac:dyDescent="0.25">
      <c r="A3154" s="517" t="s">
        <v>2522</v>
      </c>
      <c r="B3154" s="517" t="s">
        <v>2522</v>
      </c>
    </row>
    <row r="3155" spans="1:2" ht="15" hidden="1" x14ac:dyDescent="0.25">
      <c r="A3155" s="517" t="s">
        <v>2523</v>
      </c>
      <c r="B3155" s="517" t="s">
        <v>2523</v>
      </c>
    </row>
    <row r="3156" spans="1:2" ht="15" hidden="1" x14ac:dyDescent="0.25">
      <c r="A3156" s="517" t="s">
        <v>2524</v>
      </c>
      <c r="B3156" s="517" t="s">
        <v>2524</v>
      </c>
    </row>
    <row r="3157" spans="1:2" ht="15" hidden="1" x14ac:dyDescent="0.25">
      <c r="A3157" s="517" t="s">
        <v>2525</v>
      </c>
      <c r="B3157" s="517" t="s">
        <v>2525</v>
      </c>
    </row>
    <row r="3158" spans="1:2" ht="15" hidden="1" x14ac:dyDescent="0.25">
      <c r="A3158" s="517" t="s">
        <v>2526</v>
      </c>
      <c r="B3158" s="517" t="s">
        <v>2526</v>
      </c>
    </row>
    <row r="3159" spans="1:2" ht="15" hidden="1" x14ac:dyDescent="0.25">
      <c r="A3159" s="517" t="s">
        <v>2526</v>
      </c>
      <c r="B3159" s="517" t="s">
        <v>2526</v>
      </c>
    </row>
    <row r="3160" spans="1:2" ht="15" hidden="1" x14ac:dyDescent="0.25">
      <c r="A3160" s="517" t="s">
        <v>2527</v>
      </c>
      <c r="B3160" s="517" t="s">
        <v>2527</v>
      </c>
    </row>
    <row r="3161" spans="1:2" ht="15" hidden="1" x14ac:dyDescent="0.25">
      <c r="A3161" s="517" t="s">
        <v>2527</v>
      </c>
      <c r="B3161" s="517" t="s">
        <v>2527</v>
      </c>
    </row>
    <row r="3162" spans="1:2" ht="15" hidden="1" x14ac:dyDescent="0.25">
      <c r="A3162" s="517" t="s">
        <v>2528</v>
      </c>
      <c r="B3162" s="517" t="s">
        <v>2528</v>
      </c>
    </row>
    <row r="3163" spans="1:2" ht="15" hidden="1" x14ac:dyDescent="0.25">
      <c r="A3163" s="517" t="s">
        <v>2529</v>
      </c>
      <c r="B3163" s="517" t="s">
        <v>2529</v>
      </c>
    </row>
    <row r="3164" spans="1:2" ht="15" hidden="1" x14ac:dyDescent="0.25">
      <c r="A3164" s="517" t="s">
        <v>2530</v>
      </c>
      <c r="B3164" s="517" t="s">
        <v>2530</v>
      </c>
    </row>
    <row r="3165" spans="1:2" ht="15" hidden="1" x14ac:dyDescent="0.25">
      <c r="A3165" s="517" t="s">
        <v>2531</v>
      </c>
      <c r="B3165" s="517" t="s">
        <v>2531</v>
      </c>
    </row>
    <row r="3166" spans="1:2" ht="15" hidden="1" x14ac:dyDescent="0.25">
      <c r="A3166" s="517" t="s">
        <v>2532</v>
      </c>
      <c r="B3166" s="517" t="s">
        <v>2532</v>
      </c>
    </row>
    <row r="3167" spans="1:2" ht="15" hidden="1" x14ac:dyDescent="0.25">
      <c r="A3167" s="517" t="s">
        <v>2533</v>
      </c>
      <c r="B3167" s="517" t="s">
        <v>2533</v>
      </c>
    </row>
    <row r="3168" spans="1:2" ht="15" hidden="1" x14ac:dyDescent="0.25">
      <c r="A3168" s="517" t="s">
        <v>2534</v>
      </c>
      <c r="B3168" s="517" t="s">
        <v>2534</v>
      </c>
    </row>
    <row r="3169" spans="1:2" ht="15" hidden="1" x14ac:dyDescent="0.25">
      <c r="A3169" s="517" t="s">
        <v>2535</v>
      </c>
      <c r="B3169" s="517" t="s">
        <v>2535</v>
      </c>
    </row>
    <row r="3170" spans="1:2" ht="15" hidden="1" x14ac:dyDescent="0.25">
      <c r="A3170" s="517" t="s">
        <v>2536</v>
      </c>
      <c r="B3170" s="517" t="s">
        <v>2536</v>
      </c>
    </row>
    <row r="3171" spans="1:2" ht="15" hidden="1" x14ac:dyDescent="0.25">
      <c r="A3171" s="517" t="s">
        <v>2536</v>
      </c>
      <c r="B3171" s="517" t="s">
        <v>2536</v>
      </c>
    </row>
    <row r="3172" spans="1:2" ht="15" hidden="1" x14ac:dyDescent="0.25">
      <c r="A3172" s="517" t="s">
        <v>2537</v>
      </c>
      <c r="B3172" s="517" t="s">
        <v>2537</v>
      </c>
    </row>
    <row r="3173" spans="1:2" ht="15" hidden="1" x14ac:dyDescent="0.25">
      <c r="A3173" s="517" t="s">
        <v>2537</v>
      </c>
      <c r="B3173" s="517" t="s">
        <v>2537</v>
      </c>
    </row>
    <row r="3174" spans="1:2" ht="15" hidden="1" x14ac:dyDescent="0.25">
      <c r="A3174" s="517" t="s">
        <v>2538</v>
      </c>
      <c r="B3174" s="517" t="s">
        <v>2538</v>
      </c>
    </row>
    <row r="3175" spans="1:2" ht="15" hidden="1" x14ac:dyDescent="0.25">
      <c r="A3175" s="517" t="s">
        <v>2539</v>
      </c>
      <c r="B3175" s="517" t="s">
        <v>2539</v>
      </c>
    </row>
    <row r="3176" spans="1:2" ht="15" hidden="1" x14ac:dyDescent="0.25">
      <c r="A3176" s="517" t="s">
        <v>2540</v>
      </c>
      <c r="B3176" s="517" t="s">
        <v>2540</v>
      </c>
    </row>
    <row r="3177" spans="1:2" ht="15" hidden="1" x14ac:dyDescent="0.25">
      <c r="A3177" s="517" t="s">
        <v>2540</v>
      </c>
      <c r="B3177" s="517" t="s">
        <v>2540</v>
      </c>
    </row>
    <row r="3178" spans="1:2" ht="15" hidden="1" x14ac:dyDescent="0.25">
      <c r="A3178" s="517" t="s">
        <v>2541</v>
      </c>
      <c r="B3178" s="517" t="s">
        <v>2541</v>
      </c>
    </row>
    <row r="3179" spans="1:2" ht="15" hidden="1" x14ac:dyDescent="0.25">
      <c r="A3179" s="517" t="s">
        <v>2542</v>
      </c>
      <c r="B3179" s="517" t="s">
        <v>2542</v>
      </c>
    </row>
    <row r="3180" spans="1:2" ht="15" hidden="1" x14ac:dyDescent="0.25">
      <c r="A3180" s="517" t="s">
        <v>2543</v>
      </c>
      <c r="B3180" s="517" t="s">
        <v>2543</v>
      </c>
    </row>
    <row r="3181" spans="1:2" ht="15" hidden="1" x14ac:dyDescent="0.25">
      <c r="A3181" s="517" t="s">
        <v>2544</v>
      </c>
      <c r="B3181" s="517" t="s">
        <v>2544</v>
      </c>
    </row>
    <row r="3182" spans="1:2" ht="15" hidden="1" x14ac:dyDescent="0.25">
      <c r="A3182" s="517" t="s">
        <v>2545</v>
      </c>
      <c r="B3182" s="517" t="s">
        <v>2545</v>
      </c>
    </row>
    <row r="3183" spans="1:2" ht="15" hidden="1" x14ac:dyDescent="0.25">
      <c r="A3183" s="517" t="s">
        <v>2546</v>
      </c>
      <c r="B3183" s="517" t="s">
        <v>2546</v>
      </c>
    </row>
    <row r="3184" spans="1:2" ht="15" hidden="1" x14ac:dyDescent="0.25">
      <c r="A3184" s="517" t="s">
        <v>2547</v>
      </c>
      <c r="B3184" s="517" t="s">
        <v>2547</v>
      </c>
    </row>
    <row r="3185" spans="1:2" ht="15" hidden="1" x14ac:dyDescent="0.25">
      <c r="A3185" s="517" t="s">
        <v>2547</v>
      </c>
      <c r="B3185" s="517" t="s">
        <v>2547</v>
      </c>
    </row>
    <row r="3186" spans="1:2" ht="15" hidden="1" x14ac:dyDescent="0.25">
      <c r="A3186" s="517" t="s">
        <v>2548</v>
      </c>
      <c r="B3186" s="517" t="s">
        <v>2548</v>
      </c>
    </row>
    <row r="3187" spans="1:2" ht="15" hidden="1" x14ac:dyDescent="0.25">
      <c r="A3187" s="517" t="s">
        <v>2548</v>
      </c>
      <c r="B3187" s="517" t="s">
        <v>2548</v>
      </c>
    </row>
    <row r="3188" spans="1:2" ht="15" hidden="1" x14ac:dyDescent="0.25">
      <c r="A3188" s="517" t="s">
        <v>2549</v>
      </c>
      <c r="B3188" s="517" t="s">
        <v>2549</v>
      </c>
    </row>
    <row r="3189" spans="1:2" ht="15" hidden="1" x14ac:dyDescent="0.25">
      <c r="A3189" s="517" t="s">
        <v>2550</v>
      </c>
      <c r="B3189" s="517" t="s">
        <v>2550</v>
      </c>
    </row>
    <row r="3190" spans="1:2" ht="15" hidden="1" x14ac:dyDescent="0.25">
      <c r="A3190" s="517" t="s">
        <v>2551</v>
      </c>
      <c r="B3190" s="517" t="s">
        <v>2551</v>
      </c>
    </row>
    <row r="3191" spans="1:2" ht="15" hidden="1" x14ac:dyDescent="0.25">
      <c r="A3191" s="517" t="s">
        <v>2552</v>
      </c>
      <c r="B3191" s="517" t="s">
        <v>2552</v>
      </c>
    </row>
    <row r="3192" spans="1:2" ht="15" hidden="1" x14ac:dyDescent="0.25">
      <c r="A3192" s="517" t="s">
        <v>2552</v>
      </c>
      <c r="B3192" s="517" t="s">
        <v>2552</v>
      </c>
    </row>
    <row r="3193" spans="1:2" ht="15" hidden="1" x14ac:dyDescent="0.25">
      <c r="A3193" s="517" t="s">
        <v>2553</v>
      </c>
      <c r="B3193" s="517" t="s">
        <v>2553</v>
      </c>
    </row>
    <row r="3194" spans="1:2" ht="15" hidden="1" x14ac:dyDescent="0.25">
      <c r="A3194" s="517" t="s">
        <v>2554</v>
      </c>
      <c r="B3194" s="517" t="s">
        <v>2554</v>
      </c>
    </row>
    <row r="3195" spans="1:2" ht="15" hidden="1" x14ac:dyDescent="0.25">
      <c r="A3195" s="517" t="s">
        <v>2555</v>
      </c>
      <c r="B3195" s="517" t="s">
        <v>2555</v>
      </c>
    </row>
    <row r="3196" spans="1:2" ht="15" hidden="1" x14ac:dyDescent="0.25">
      <c r="A3196" s="517" t="s">
        <v>2556</v>
      </c>
      <c r="B3196" s="517" t="s">
        <v>2556</v>
      </c>
    </row>
    <row r="3197" spans="1:2" ht="15" hidden="1" x14ac:dyDescent="0.25">
      <c r="A3197" s="517" t="s">
        <v>2557</v>
      </c>
      <c r="B3197" s="517" t="s">
        <v>2557</v>
      </c>
    </row>
    <row r="3198" spans="1:2" ht="15" hidden="1" x14ac:dyDescent="0.25">
      <c r="A3198" s="517" t="s">
        <v>2558</v>
      </c>
      <c r="B3198" s="517" t="s">
        <v>2558</v>
      </c>
    </row>
    <row r="3199" spans="1:2" ht="15" hidden="1" x14ac:dyDescent="0.25">
      <c r="A3199" s="517" t="s">
        <v>2559</v>
      </c>
      <c r="B3199" s="517" t="s">
        <v>2559</v>
      </c>
    </row>
    <row r="3200" spans="1:2" ht="15" hidden="1" x14ac:dyDescent="0.25">
      <c r="A3200" s="517" t="s">
        <v>2560</v>
      </c>
      <c r="B3200" s="517" t="s">
        <v>2560</v>
      </c>
    </row>
    <row r="3201" spans="1:2" ht="15" hidden="1" x14ac:dyDescent="0.25">
      <c r="A3201" s="517" t="s">
        <v>2561</v>
      </c>
      <c r="B3201" s="517" t="s">
        <v>2561</v>
      </c>
    </row>
    <row r="3202" spans="1:2" ht="15" hidden="1" x14ac:dyDescent="0.25">
      <c r="A3202" s="517" t="s">
        <v>2562</v>
      </c>
      <c r="B3202" s="517" t="s">
        <v>2562</v>
      </c>
    </row>
    <row r="3203" spans="1:2" ht="15" hidden="1" x14ac:dyDescent="0.25">
      <c r="A3203" s="517" t="s">
        <v>2563</v>
      </c>
      <c r="B3203" s="517" t="s">
        <v>2563</v>
      </c>
    </row>
    <row r="3204" spans="1:2" ht="15" hidden="1" x14ac:dyDescent="0.25">
      <c r="A3204" s="517" t="s">
        <v>2563</v>
      </c>
      <c r="B3204" s="517" t="s">
        <v>2563</v>
      </c>
    </row>
    <row r="3205" spans="1:2" ht="15" hidden="1" x14ac:dyDescent="0.25">
      <c r="A3205" s="517" t="s">
        <v>2564</v>
      </c>
      <c r="B3205" s="517" t="s">
        <v>2564</v>
      </c>
    </row>
    <row r="3206" spans="1:2" ht="15" hidden="1" x14ac:dyDescent="0.25">
      <c r="A3206" s="517" t="s">
        <v>2565</v>
      </c>
      <c r="B3206" s="517" t="s">
        <v>2565</v>
      </c>
    </row>
    <row r="3207" spans="1:2" ht="15" hidden="1" x14ac:dyDescent="0.25">
      <c r="A3207" s="517" t="s">
        <v>2566</v>
      </c>
      <c r="B3207" s="517" t="s">
        <v>2566</v>
      </c>
    </row>
    <row r="3208" spans="1:2" ht="15" hidden="1" x14ac:dyDescent="0.25">
      <c r="A3208" s="517" t="s">
        <v>2567</v>
      </c>
      <c r="B3208" s="517" t="s">
        <v>2567</v>
      </c>
    </row>
    <row r="3209" spans="1:2" ht="15" hidden="1" x14ac:dyDescent="0.25">
      <c r="A3209" s="517" t="s">
        <v>2568</v>
      </c>
      <c r="B3209" s="517" t="s">
        <v>2568</v>
      </c>
    </row>
    <row r="3210" spans="1:2" ht="15" hidden="1" x14ac:dyDescent="0.25">
      <c r="A3210" s="517" t="s">
        <v>2569</v>
      </c>
      <c r="B3210" s="517" t="s">
        <v>2569</v>
      </c>
    </row>
    <row r="3211" spans="1:2" ht="15" hidden="1" x14ac:dyDescent="0.25">
      <c r="A3211" s="517" t="s">
        <v>2569</v>
      </c>
      <c r="B3211" s="517" t="s">
        <v>2569</v>
      </c>
    </row>
    <row r="3212" spans="1:2" ht="15" hidden="1" x14ac:dyDescent="0.25">
      <c r="A3212" s="517" t="s">
        <v>2570</v>
      </c>
      <c r="B3212" s="517" t="s">
        <v>2570</v>
      </c>
    </row>
    <row r="3213" spans="1:2" ht="15" hidden="1" x14ac:dyDescent="0.25">
      <c r="A3213" s="517" t="s">
        <v>2571</v>
      </c>
      <c r="B3213" s="517" t="s">
        <v>2571</v>
      </c>
    </row>
    <row r="3214" spans="1:2" ht="15" hidden="1" x14ac:dyDescent="0.25">
      <c r="A3214" s="517" t="s">
        <v>2572</v>
      </c>
      <c r="B3214" s="517" t="s">
        <v>2572</v>
      </c>
    </row>
    <row r="3215" spans="1:2" ht="15" hidden="1" x14ac:dyDescent="0.25">
      <c r="A3215" s="517" t="s">
        <v>2573</v>
      </c>
      <c r="B3215" s="517" t="s">
        <v>2573</v>
      </c>
    </row>
    <row r="3216" spans="1:2" ht="15" hidden="1" x14ac:dyDescent="0.25">
      <c r="A3216" s="517" t="s">
        <v>2574</v>
      </c>
      <c r="B3216" s="517" t="s">
        <v>2574</v>
      </c>
    </row>
    <row r="3217" spans="1:2" ht="15" hidden="1" x14ac:dyDescent="0.25">
      <c r="A3217" s="517" t="s">
        <v>2575</v>
      </c>
      <c r="B3217" s="517" t="s">
        <v>2575</v>
      </c>
    </row>
    <row r="3218" spans="1:2" ht="15" hidden="1" x14ac:dyDescent="0.25">
      <c r="A3218" s="517" t="s">
        <v>2576</v>
      </c>
      <c r="B3218" s="517" t="s">
        <v>2576</v>
      </c>
    </row>
    <row r="3219" spans="1:2" ht="15" hidden="1" x14ac:dyDescent="0.25">
      <c r="A3219" s="517" t="s">
        <v>2577</v>
      </c>
      <c r="B3219" s="517" t="s">
        <v>2577</v>
      </c>
    </row>
    <row r="3220" spans="1:2" ht="15" hidden="1" x14ac:dyDescent="0.25">
      <c r="A3220" s="517" t="s">
        <v>2578</v>
      </c>
      <c r="B3220" s="517" t="s">
        <v>2578</v>
      </c>
    </row>
    <row r="3221" spans="1:2" ht="15" hidden="1" x14ac:dyDescent="0.25">
      <c r="A3221" s="517" t="s">
        <v>2578</v>
      </c>
      <c r="B3221" s="517" t="s">
        <v>2578</v>
      </c>
    </row>
    <row r="3222" spans="1:2" ht="15" hidden="1" x14ac:dyDescent="0.25">
      <c r="A3222" s="517" t="s">
        <v>2579</v>
      </c>
      <c r="B3222" s="517" t="s">
        <v>2579</v>
      </c>
    </row>
    <row r="3223" spans="1:2" ht="15" hidden="1" x14ac:dyDescent="0.25">
      <c r="A3223" s="517" t="s">
        <v>2580</v>
      </c>
      <c r="B3223" s="517" t="s">
        <v>2580</v>
      </c>
    </row>
    <row r="3224" spans="1:2" ht="15" hidden="1" x14ac:dyDescent="0.25">
      <c r="A3224" s="517" t="s">
        <v>2581</v>
      </c>
      <c r="B3224" s="517" t="s">
        <v>2581</v>
      </c>
    </row>
    <row r="3225" spans="1:2" ht="15" hidden="1" x14ac:dyDescent="0.25">
      <c r="A3225" s="517" t="s">
        <v>2582</v>
      </c>
      <c r="B3225" s="517" t="s">
        <v>2582</v>
      </c>
    </row>
    <row r="3226" spans="1:2" ht="15" hidden="1" x14ac:dyDescent="0.25">
      <c r="A3226" s="517" t="s">
        <v>2583</v>
      </c>
      <c r="B3226" s="517" t="s">
        <v>2583</v>
      </c>
    </row>
    <row r="3227" spans="1:2" ht="15" hidden="1" x14ac:dyDescent="0.25">
      <c r="A3227" s="517" t="s">
        <v>2584</v>
      </c>
      <c r="B3227" s="517" t="s">
        <v>2447</v>
      </c>
    </row>
    <row r="3228" spans="1:2" ht="15" hidden="1" x14ac:dyDescent="0.25">
      <c r="A3228" s="517" t="s">
        <v>2585</v>
      </c>
      <c r="B3228" s="517" t="s">
        <v>2586</v>
      </c>
    </row>
    <row r="3229" spans="1:2" ht="15" hidden="1" x14ac:dyDescent="0.25">
      <c r="A3229" s="517" t="s">
        <v>2587</v>
      </c>
      <c r="B3229" s="517" t="s">
        <v>2588</v>
      </c>
    </row>
    <row r="3230" spans="1:2" ht="15" hidden="1" x14ac:dyDescent="0.25">
      <c r="A3230" s="517" t="s">
        <v>2589</v>
      </c>
      <c r="B3230" s="517" t="s">
        <v>2590</v>
      </c>
    </row>
    <row r="3231" spans="1:2" ht="15" hidden="1" x14ac:dyDescent="0.25">
      <c r="A3231" s="517" t="s">
        <v>2591</v>
      </c>
      <c r="B3231" s="517" t="s">
        <v>2592</v>
      </c>
    </row>
    <row r="3232" spans="1:2" ht="15" hidden="1" x14ac:dyDescent="0.25">
      <c r="A3232" s="517" t="s">
        <v>2593</v>
      </c>
      <c r="B3232" s="517" t="s">
        <v>2594</v>
      </c>
    </row>
    <row r="3233" spans="1:2" ht="15" hidden="1" x14ac:dyDescent="0.25">
      <c r="A3233" s="517" t="s">
        <v>2595</v>
      </c>
      <c r="B3233" s="517" t="s">
        <v>2596</v>
      </c>
    </row>
    <row r="3234" spans="1:2" ht="15" hidden="1" x14ac:dyDescent="0.25">
      <c r="A3234" s="517" t="s">
        <v>1778</v>
      </c>
      <c r="B3234" s="517" t="s">
        <v>1779</v>
      </c>
    </row>
    <row r="3235" spans="1:2" ht="15" hidden="1" x14ac:dyDescent="0.25">
      <c r="A3235" s="517" t="s">
        <v>2597</v>
      </c>
      <c r="B3235" s="517" t="s">
        <v>2598</v>
      </c>
    </row>
    <row r="3236" spans="1:2" ht="15" hidden="1" x14ac:dyDescent="0.25">
      <c r="A3236" s="517" t="s">
        <v>216</v>
      </c>
      <c r="B3236" s="517" t="s">
        <v>364</v>
      </c>
    </row>
    <row r="3237" spans="1:2" ht="15" hidden="1" x14ac:dyDescent="0.25">
      <c r="A3237" s="517" t="s">
        <v>216</v>
      </c>
      <c r="B3237" s="517" t="s">
        <v>364</v>
      </c>
    </row>
    <row r="3238" spans="1:2" ht="15" hidden="1" x14ac:dyDescent="0.25">
      <c r="A3238" s="517" t="s">
        <v>216</v>
      </c>
      <c r="B3238" s="517" t="s">
        <v>364</v>
      </c>
    </row>
    <row r="3239" spans="1:2" ht="15" hidden="1" x14ac:dyDescent="0.25">
      <c r="A3239" s="517" t="s">
        <v>216</v>
      </c>
      <c r="B3239" s="517" t="s">
        <v>364</v>
      </c>
    </row>
    <row r="3240" spans="1:2" ht="15" hidden="1" x14ac:dyDescent="0.25">
      <c r="A3240" s="517" t="s">
        <v>2599</v>
      </c>
      <c r="B3240" s="517" t="s">
        <v>2600</v>
      </c>
    </row>
    <row r="3241" spans="1:2" ht="15" hidden="1" x14ac:dyDescent="0.25">
      <c r="A3241" s="517" t="s">
        <v>2601</v>
      </c>
      <c r="B3241" s="517" t="s">
        <v>2602</v>
      </c>
    </row>
    <row r="3242" spans="1:2" ht="15" hidden="1" x14ac:dyDescent="0.25">
      <c r="A3242" s="517" t="s">
        <v>2601</v>
      </c>
      <c r="B3242" s="517" t="s">
        <v>2602</v>
      </c>
    </row>
    <row r="3243" spans="1:2" ht="15" hidden="1" x14ac:dyDescent="0.25">
      <c r="A3243" s="517" t="s">
        <v>2603</v>
      </c>
      <c r="B3243" s="517" t="s">
        <v>2604</v>
      </c>
    </row>
    <row r="3244" spans="1:2" ht="15" hidden="1" x14ac:dyDescent="0.25">
      <c r="A3244" s="517" t="s">
        <v>2603</v>
      </c>
      <c r="B3244" s="517" t="s">
        <v>2604</v>
      </c>
    </row>
    <row r="3245" spans="1:2" ht="15" hidden="1" x14ac:dyDescent="0.25">
      <c r="A3245" s="517" t="s">
        <v>2605</v>
      </c>
      <c r="B3245" s="517" t="s">
        <v>2606</v>
      </c>
    </row>
    <row r="3246" spans="1:2" ht="15" hidden="1" x14ac:dyDescent="0.25">
      <c r="A3246" s="517" t="s">
        <v>2607</v>
      </c>
      <c r="B3246" s="517" t="s">
        <v>2608</v>
      </c>
    </row>
    <row r="3247" spans="1:2" ht="15" hidden="1" x14ac:dyDescent="0.25">
      <c r="A3247" s="517" t="s">
        <v>2607</v>
      </c>
      <c r="B3247" s="517" t="s">
        <v>2608</v>
      </c>
    </row>
    <row r="3248" spans="1:2" ht="15" hidden="1" x14ac:dyDescent="0.25">
      <c r="A3248" s="518" t="s">
        <v>2609</v>
      </c>
      <c r="B3248" s="518" t="s">
        <v>2610</v>
      </c>
    </row>
    <row r="3249" spans="1:2" ht="15" hidden="1" x14ac:dyDescent="0.25">
      <c r="A3249" s="517" t="s">
        <v>2611</v>
      </c>
      <c r="B3249" s="517" t="s">
        <v>2612</v>
      </c>
    </row>
    <row r="3250" spans="1:2" ht="15" hidden="1" x14ac:dyDescent="0.25">
      <c r="A3250" s="517" t="s">
        <v>2613</v>
      </c>
      <c r="B3250" s="517" t="s">
        <v>2614</v>
      </c>
    </row>
    <row r="3251" spans="1:2" ht="15" hidden="1" x14ac:dyDescent="0.25">
      <c r="A3251" s="517" t="s">
        <v>2613</v>
      </c>
      <c r="B3251" s="517" t="s">
        <v>2614</v>
      </c>
    </row>
    <row r="3252" spans="1:2" ht="15" hidden="1" x14ac:dyDescent="0.25">
      <c r="A3252" s="517" t="s">
        <v>226</v>
      </c>
      <c r="B3252" s="517" t="s">
        <v>371</v>
      </c>
    </row>
    <row r="3253" spans="1:2" ht="15" hidden="1" x14ac:dyDescent="0.25">
      <c r="A3253" s="517" t="s">
        <v>2615</v>
      </c>
      <c r="B3253" s="517" t="s">
        <v>2616</v>
      </c>
    </row>
    <row r="3254" spans="1:2" ht="15" hidden="1" x14ac:dyDescent="0.25">
      <c r="A3254" s="517" t="s">
        <v>2617</v>
      </c>
      <c r="B3254" s="517" t="s">
        <v>2618</v>
      </c>
    </row>
    <row r="3255" spans="1:2" ht="15" hidden="1" x14ac:dyDescent="0.25">
      <c r="A3255" s="517" t="s">
        <v>2617</v>
      </c>
      <c r="B3255" s="517" t="s">
        <v>2618</v>
      </c>
    </row>
    <row r="3256" spans="1:2" ht="15" hidden="1" x14ac:dyDescent="0.25">
      <c r="A3256" s="517" t="s">
        <v>2619</v>
      </c>
      <c r="B3256" s="517" t="s">
        <v>2620</v>
      </c>
    </row>
    <row r="3257" spans="1:2" ht="15" hidden="1" x14ac:dyDescent="0.25">
      <c r="A3257" s="517" t="s">
        <v>2619</v>
      </c>
      <c r="B3257" s="517" t="s">
        <v>2620</v>
      </c>
    </row>
    <row r="3258" spans="1:2" ht="15" hidden="1" x14ac:dyDescent="0.25">
      <c r="A3258" s="517" t="s">
        <v>2619</v>
      </c>
      <c r="B3258" s="517" t="s">
        <v>2620</v>
      </c>
    </row>
    <row r="3259" spans="1:2" ht="15" hidden="1" x14ac:dyDescent="0.25">
      <c r="A3259" s="517" t="s">
        <v>2621</v>
      </c>
      <c r="B3259" s="517" t="s">
        <v>2622</v>
      </c>
    </row>
    <row r="3260" spans="1:2" ht="15" hidden="1" x14ac:dyDescent="0.25">
      <c r="A3260" s="517" t="s">
        <v>2623</v>
      </c>
      <c r="B3260" s="517" t="s">
        <v>2624</v>
      </c>
    </row>
    <row r="3261" spans="1:2" ht="15" hidden="1" x14ac:dyDescent="0.25">
      <c r="A3261" s="517" t="s">
        <v>2625</v>
      </c>
      <c r="B3261" s="517" t="s">
        <v>2626</v>
      </c>
    </row>
    <row r="3262" spans="1:2" ht="15" hidden="1" x14ac:dyDescent="0.25">
      <c r="A3262" s="517" t="s">
        <v>2627</v>
      </c>
      <c r="B3262" s="517" t="s">
        <v>2628</v>
      </c>
    </row>
    <row r="3263" spans="1:2" ht="15" hidden="1" x14ac:dyDescent="0.25">
      <c r="A3263" s="517" t="s">
        <v>2629</v>
      </c>
      <c r="B3263" s="517" t="s">
        <v>2630</v>
      </c>
    </row>
    <row r="3264" spans="1:2" ht="15" hidden="1" x14ac:dyDescent="0.25">
      <c r="A3264" s="517" t="s">
        <v>2631</v>
      </c>
      <c r="B3264" s="517" t="s">
        <v>2632</v>
      </c>
    </row>
    <row r="3265" spans="1:2" ht="15" hidden="1" x14ac:dyDescent="0.25">
      <c r="A3265" s="517" t="s">
        <v>2633</v>
      </c>
      <c r="B3265" s="517" t="s">
        <v>2634</v>
      </c>
    </row>
    <row r="3266" spans="1:2" ht="15" hidden="1" x14ac:dyDescent="0.25">
      <c r="A3266" s="517" t="s">
        <v>2633</v>
      </c>
      <c r="B3266" s="517" t="s">
        <v>2634</v>
      </c>
    </row>
    <row r="3267" spans="1:2" ht="15" hidden="1" x14ac:dyDescent="0.25">
      <c r="A3267" s="517" t="s">
        <v>2635</v>
      </c>
      <c r="B3267" s="517" t="s">
        <v>2636</v>
      </c>
    </row>
    <row r="3268" spans="1:2" ht="15" hidden="1" x14ac:dyDescent="0.25">
      <c r="A3268" s="517" t="s">
        <v>2637</v>
      </c>
      <c r="B3268" s="517" t="s">
        <v>2434</v>
      </c>
    </row>
    <row r="3269" spans="1:2" ht="15" hidden="1" x14ac:dyDescent="0.25">
      <c r="A3269" s="517" t="s">
        <v>2638</v>
      </c>
      <c r="B3269" s="517" t="s">
        <v>2639</v>
      </c>
    </row>
    <row r="3270" spans="1:2" ht="15" hidden="1" x14ac:dyDescent="0.25">
      <c r="A3270" s="517" t="s">
        <v>1126</v>
      </c>
      <c r="B3270" s="517" t="s">
        <v>1127</v>
      </c>
    </row>
    <row r="3271" spans="1:2" ht="15" hidden="1" x14ac:dyDescent="0.25">
      <c r="A3271" s="517" t="s">
        <v>1126</v>
      </c>
      <c r="B3271" s="517" t="s">
        <v>1127</v>
      </c>
    </row>
    <row r="3272" spans="1:2" ht="15" hidden="1" x14ac:dyDescent="0.25">
      <c r="A3272" s="517" t="s">
        <v>235</v>
      </c>
      <c r="B3272" s="517" t="s">
        <v>379</v>
      </c>
    </row>
    <row r="3273" spans="1:2" ht="15" hidden="1" x14ac:dyDescent="0.25">
      <c r="A3273" s="517" t="s">
        <v>2640</v>
      </c>
      <c r="B3273" s="517" t="s">
        <v>2641</v>
      </c>
    </row>
    <row r="3274" spans="1:2" ht="15" hidden="1" x14ac:dyDescent="0.25">
      <c r="A3274" s="517" t="s">
        <v>2642</v>
      </c>
      <c r="B3274" s="517" t="s">
        <v>2643</v>
      </c>
    </row>
    <row r="3275" spans="1:2" ht="15" hidden="1" x14ac:dyDescent="0.25">
      <c r="A3275" s="517" t="s">
        <v>2642</v>
      </c>
      <c r="B3275" s="517" t="s">
        <v>2643</v>
      </c>
    </row>
    <row r="3276" spans="1:2" ht="15" hidden="1" x14ac:dyDescent="0.25">
      <c r="A3276" s="519" t="s">
        <v>2644</v>
      </c>
      <c r="B3276" s="519" t="s">
        <v>2645</v>
      </c>
    </row>
    <row r="3277" spans="1:2" ht="15" hidden="1" x14ac:dyDescent="0.25">
      <c r="A3277" s="517" t="s">
        <v>2646</v>
      </c>
      <c r="B3277" s="517" t="s">
        <v>2647</v>
      </c>
    </row>
    <row r="3278" spans="1:2" ht="15" hidden="1" x14ac:dyDescent="0.25">
      <c r="A3278" s="517" t="s">
        <v>2648</v>
      </c>
      <c r="B3278" s="517" t="s">
        <v>2451</v>
      </c>
    </row>
    <row r="3279" spans="1:2" ht="15" hidden="1" x14ac:dyDescent="0.25">
      <c r="A3279" s="517" t="s">
        <v>2649</v>
      </c>
      <c r="B3279" s="517" t="s">
        <v>2650</v>
      </c>
    </row>
    <row r="3280" spans="1:2" ht="15" hidden="1" x14ac:dyDescent="0.25">
      <c r="A3280" s="517" t="s">
        <v>2649</v>
      </c>
      <c r="B3280" s="517" t="s">
        <v>2650</v>
      </c>
    </row>
    <row r="3281" spans="1:2" ht="15" hidden="1" x14ac:dyDescent="0.25">
      <c r="A3281" s="517" t="s">
        <v>2649</v>
      </c>
      <c r="B3281" s="517" t="s">
        <v>2650</v>
      </c>
    </row>
    <row r="3282" spans="1:2" ht="15" hidden="1" x14ac:dyDescent="0.25">
      <c r="A3282" s="517" t="s">
        <v>2651</v>
      </c>
      <c r="B3282" s="517" t="s">
        <v>2652</v>
      </c>
    </row>
    <row r="3283" spans="1:2" ht="15" hidden="1" x14ac:dyDescent="0.25">
      <c r="A3283" s="517" t="s">
        <v>2653</v>
      </c>
      <c r="B3283" s="517" t="s">
        <v>2654</v>
      </c>
    </row>
    <row r="3284" spans="1:2" ht="15" hidden="1" x14ac:dyDescent="0.25">
      <c r="A3284" s="517" t="s">
        <v>2653</v>
      </c>
      <c r="B3284" s="517" t="s">
        <v>2654</v>
      </c>
    </row>
    <row r="3285" spans="1:2" ht="15" hidden="1" x14ac:dyDescent="0.25">
      <c r="A3285" s="517" t="s">
        <v>2655</v>
      </c>
      <c r="B3285" s="517" t="s">
        <v>2656</v>
      </c>
    </row>
    <row r="3286" spans="1:2" ht="15" hidden="1" x14ac:dyDescent="0.25">
      <c r="A3286" s="517" t="s">
        <v>2655</v>
      </c>
      <c r="B3286" s="517" t="s">
        <v>2656</v>
      </c>
    </row>
    <row r="3287" spans="1:2" ht="15" hidden="1" x14ac:dyDescent="0.25">
      <c r="A3287" s="517" t="s">
        <v>2657</v>
      </c>
      <c r="B3287" s="517" t="s">
        <v>2658</v>
      </c>
    </row>
    <row r="3288" spans="1:2" ht="15" hidden="1" x14ac:dyDescent="0.25">
      <c r="A3288" s="517" t="s">
        <v>2657</v>
      </c>
      <c r="B3288" s="517" t="s">
        <v>2658</v>
      </c>
    </row>
    <row r="3289" spans="1:2" ht="15" hidden="1" x14ac:dyDescent="0.25">
      <c r="A3289" s="517" t="s">
        <v>2657</v>
      </c>
      <c r="B3289" s="517" t="s">
        <v>2658</v>
      </c>
    </row>
    <row r="3290" spans="1:2" ht="15" hidden="1" x14ac:dyDescent="0.25">
      <c r="A3290" s="517" t="s">
        <v>2659</v>
      </c>
      <c r="B3290" s="517" t="s">
        <v>2660</v>
      </c>
    </row>
    <row r="3291" spans="1:2" ht="15" hidden="1" x14ac:dyDescent="0.25">
      <c r="A3291" s="517" t="s">
        <v>2661</v>
      </c>
      <c r="B3291" s="517" t="s">
        <v>2662</v>
      </c>
    </row>
    <row r="3292" spans="1:2" ht="15" hidden="1" x14ac:dyDescent="0.25">
      <c r="A3292" s="517" t="s">
        <v>2661</v>
      </c>
      <c r="B3292" s="517" t="s">
        <v>2662</v>
      </c>
    </row>
    <row r="3293" spans="1:2" ht="15" hidden="1" x14ac:dyDescent="0.25">
      <c r="A3293" s="517" t="s">
        <v>2661</v>
      </c>
      <c r="B3293" s="517" t="s">
        <v>2662</v>
      </c>
    </row>
    <row r="3294" spans="1:2" ht="15" hidden="1" x14ac:dyDescent="0.25">
      <c r="A3294" s="517" t="s">
        <v>2661</v>
      </c>
      <c r="B3294" s="517" t="s">
        <v>2662</v>
      </c>
    </row>
    <row r="3295" spans="1:2" ht="15" hidden="1" x14ac:dyDescent="0.25">
      <c r="A3295" s="517" t="s">
        <v>2663</v>
      </c>
      <c r="B3295" s="517" t="s">
        <v>2664</v>
      </c>
    </row>
    <row r="3296" spans="1:2" ht="15" hidden="1" x14ac:dyDescent="0.25">
      <c r="A3296" s="517" t="s">
        <v>2663</v>
      </c>
      <c r="B3296" s="517" t="s">
        <v>2664</v>
      </c>
    </row>
    <row r="3297" spans="1:2" ht="15" hidden="1" x14ac:dyDescent="0.25">
      <c r="A3297" s="517" t="s">
        <v>2665</v>
      </c>
      <c r="B3297" s="517" t="s">
        <v>2666</v>
      </c>
    </row>
    <row r="3298" spans="1:2" ht="15" hidden="1" x14ac:dyDescent="0.25">
      <c r="A3298" s="517" t="s">
        <v>2665</v>
      </c>
      <c r="B3298" s="517" t="s">
        <v>2666</v>
      </c>
    </row>
    <row r="3299" spans="1:2" ht="15" hidden="1" x14ac:dyDescent="0.25">
      <c r="A3299" s="517" t="s">
        <v>238</v>
      </c>
      <c r="B3299" s="517" t="s">
        <v>385</v>
      </c>
    </row>
    <row r="3300" spans="1:2" ht="15" hidden="1" x14ac:dyDescent="0.25">
      <c r="A3300" s="517" t="s">
        <v>238</v>
      </c>
      <c r="B3300" s="517" t="s">
        <v>385</v>
      </c>
    </row>
    <row r="3301" spans="1:2" ht="15" hidden="1" x14ac:dyDescent="0.25">
      <c r="A3301" s="517" t="s">
        <v>238</v>
      </c>
      <c r="B3301" s="517" t="s">
        <v>385</v>
      </c>
    </row>
    <row r="3302" spans="1:2" ht="15" hidden="1" x14ac:dyDescent="0.25">
      <c r="A3302" s="517" t="s">
        <v>238</v>
      </c>
      <c r="B3302" s="517" t="s">
        <v>385</v>
      </c>
    </row>
    <row r="3303" spans="1:2" ht="15" hidden="1" x14ac:dyDescent="0.25">
      <c r="A3303" s="517" t="s">
        <v>238</v>
      </c>
      <c r="B3303" s="517" t="s">
        <v>385</v>
      </c>
    </row>
    <row r="3304" spans="1:2" ht="15" hidden="1" x14ac:dyDescent="0.25">
      <c r="A3304" s="517" t="s">
        <v>2667</v>
      </c>
      <c r="B3304" s="517" t="s">
        <v>2668</v>
      </c>
    </row>
    <row r="3305" spans="1:2" ht="15" hidden="1" x14ac:dyDescent="0.25">
      <c r="A3305" s="517" t="s">
        <v>2667</v>
      </c>
      <c r="B3305" s="517" t="s">
        <v>2668</v>
      </c>
    </row>
    <row r="3306" spans="1:2" ht="15" hidden="1" x14ac:dyDescent="0.25">
      <c r="A3306" s="517" t="s">
        <v>239</v>
      </c>
      <c r="B3306" s="517" t="s">
        <v>386</v>
      </c>
    </row>
    <row r="3307" spans="1:2" ht="15" hidden="1" x14ac:dyDescent="0.25">
      <c r="A3307" s="517" t="s">
        <v>239</v>
      </c>
      <c r="B3307" s="517" t="s">
        <v>386</v>
      </c>
    </row>
    <row r="3308" spans="1:2" ht="15" hidden="1" x14ac:dyDescent="0.25">
      <c r="A3308" s="517" t="s">
        <v>239</v>
      </c>
      <c r="B3308" s="517" t="s">
        <v>386</v>
      </c>
    </row>
    <row r="3309" spans="1:2" ht="15" hidden="1" x14ac:dyDescent="0.25">
      <c r="A3309" s="517" t="s">
        <v>2669</v>
      </c>
      <c r="B3309" s="517" t="s">
        <v>2670</v>
      </c>
    </row>
    <row r="3310" spans="1:2" ht="15" hidden="1" x14ac:dyDescent="0.25">
      <c r="A3310" s="517" t="s">
        <v>2671</v>
      </c>
      <c r="B3310" s="517" t="s">
        <v>2672</v>
      </c>
    </row>
    <row r="3311" spans="1:2" ht="15" hidden="1" x14ac:dyDescent="0.25">
      <c r="A3311" s="517" t="s">
        <v>739</v>
      </c>
      <c r="B3311" s="517" t="s">
        <v>740</v>
      </c>
    </row>
    <row r="3312" spans="1:2" ht="15" hidden="1" x14ac:dyDescent="0.25">
      <c r="A3312" s="517" t="s">
        <v>2673</v>
      </c>
      <c r="B3312" s="517" t="s">
        <v>2674</v>
      </c>
    </row>
    <row r="3313" spans="1:2" ht="15" hidden="1" x14ac:dyDescent="0.25">
      <c r="A3313" s="517" t="s">
        <v>2675</v>
      </c>
      <c r="B3313" s="517" t="s">
        <v>2676</v>
      </c>
    </row>
    <row r="3314" spans="1:2" ht="15" hidden="1" x14ac:dyDescent="0.25">
      <c r="A3314" s="517" t="s">
        <v>2677</v>
      </c>
      <c r="B3314" s="517" t="s">
        <v>2678</v>
      </c>
    </row>
    <row r="3315" spans="1:2" ht="15" hidden="1" x14ac:dyDescent="0.25">
      <c r="A3315" s="517" t="s">
        <v>2679</v>
      </c>
      <c r="B3315" s="517" t="s">
        <v>2680</v>
      </c>
    </row>
    <row r="3316" spans="1:2" ht="15" hidden="1" x14ac:dyDescent="0.25">
      <c r="A3316" s="517" t="s">
        <v>2681</v>
      </c>
      <c r="B3316" s="517" t="s">
        <v>2682</v>
      </c>
    </row>
    <row r="3317" spans="1:2" ht="15" hidden="1" x14ac:dyDescent="0.25">
      <c r="A3317" s="517" t="s">
        <v>2681</v>
      </c>
      <c r="B3317" s="517" t="s">
        <v>2682</v>
      </c>
    </row>
    <row r="3318" spans="1:2" ht="15" hidden="1" x14ac:dyDescent="0.25">
      <c r="A3318" s="517" t="s">
        <v>2683</v>
      </c>
      <c r="B3318" s="517" t="s">
        <v>2684</v>
      </c>
    </row>
    <row r="3319" spans="1:2" ht="15" hidden="1" x14ac:dyDescent="0.25">
      <c r="A3319" s="517" t="s">
        <v>2685</v>
      </c>
      <c r="B3319" s="517" t="s">
        <v>2686</v>
      </c>
    </row>
    <row r="3320" spans="1:2" ht="15" hidden="1" x14ac:dyDescent="0.25">
      <c r="A3320" s="517" t="s">
        <v>2685</v>
      </c>
      <c r="B3320" s="517" t="s">
        <v>2686</v>
      </c>
    </row>
    <row r="3321" spans="1:2" ht="15" hidden="1" x14ac:dyDescent="0.25">
      <c r="A3321" s="517" t="s">
        <v>2687</v>
      </c>
      <c r="B3321" s="517" t="s">
        <v>2688</v>
      </c>
    </row>
    <row r="3322" spans="1:2" ht="15" hidden="1" x14ac:dyDescent="0.25">
      <c r="A3322" s="517" t="s">
        <v>2689</v>
      </c>
      <c r="B3322" s="517" t="s">
        <v>2690</v>
      </c>
    </row>
    <row r="3323" spans="1:2" ht="15" hidden="1" x14ac:dyDescent="0.25">
      <c r="A3323" s="517" t="s">
        <v>2691</v>
      </c>
      <c r="B3323" s="517" t="s">
        <v>2692</v>
      </c>
    </row>
    <row r="3324" spans="1:2" ht="15" hidden="1" x14ac:dyDescent="0.25">
      <c r="A3324" s="517" t="s">
        <v>2693</v>
      </c>
      <c r="B3324" s="517" t="s">
        <v>2694</v>
      </c>
    </row>
    <row r="3325" spans="1:2" ht="15" hidden="1" x14ac:dyDescent="0.25">
      <c r="A3325" s="517" t="s">
        <v>1434</v>
      </c>
      <c r="B3325" s="517" t="s">
        <v>1435</v>
      </c>
    </row>
    <row r="3326" spans="1:2" ht="15" hidden="1" x14ac:dyDescent="0.25">
      <c r="A3326" s="517" t="s">
        <v>1434</v>
      </c>
      <c r="B3326" s="517" t="s">
        <v>1435</v>
      </c>
    </row>
    <row r="3327" spans="1:2" ht="15" hidden="1" x14ac:dyDescent="0.25">
      <c r="A3327" s="517" t="s">
        <v>2695</v>
      </c>
      <c r="B3327" s="517" t="s">
        <v>2696</v>
      </c>
    </row>
    <row r="3328" spans="1:2" ht="15" hidden="1" x14ac:dyDescent="0.25">
      <c r="A3328" s="517" t="s">
        <v>2695</v>
      </c>
      <c r="B3328" s="517" t="s">
        <v>2696</v>
      </c>
    </row>
    <row r="3329" spans="1:2" ht="15" hidden="1" x14ac:dyDescent="0.25">
      <c r="A3329" s="517" t="s">
        <v>2695</v>
      </c>
      <c r="B3329" s="517" t="s">
        <v>2696</v>
      </c>
    </row>
    <row r="3330" spans="1:2" ht="15" hidden="1" x14ac:dyDescent="0.25">
      <c r="A3330" s="518" t="s">
        <v>2697</v>
      </c>
      <c r="B3330" s="518" t="s">
        <v>2698</v>
      </c>
    </row>
    <row r="3331" spans="1:2" ht="15" hidden="1" x14ac:dyDescent="0.25">
      <c r="A3331" s="517" t="s">
        <v>2015</v>
      </c>
      <c r="B3331" s="517" t="s">
        <v>2016</v>
      </c>
    </row>
    <row r="3332" spans="1:2" ht="15" hidden="1" x14ac:dyDescent="0.25">
      <c r="A3332" s="517" t="s">
        <v>1707</v>
      </c>
      <c r="B3332" s="517" t="s">
        <v>1708</v>
      </c>
    </row>
    <row r="3333" spans="1:2" ht="15" hidden="1" x14ac:dyDescent="0.25">
      <c r="A3333" s="517" t="s">
        <v>2699</v>
      </c>
      <c r="B3333" s="517" t="s">
        <v>2700</v>
      </c>
    </row>
    <row r="3334" spans="1:2" ht="15" hidden="1" x14ac:dyDescent="0.25">
      <c r="A3334" s="517" t="s">
        <v>2699</v>
      </c>
      <c r="B3334" s="517" t="s">
        <v>2700</v>
      </c>
    </row>
    <row r="3335" spans="1:2" ht="15" hidden="1" x14ac:dyDescent="0.25">
      <c r="A3335" s="517" t="s">
        <v>2699</v>
      </c>
      <c r="B3335" s="517" t="s">
        <v>2700</v>
      </c>
    </row>
    <row r="3336" spans="1:2" ht="15" hidden="1" x14ac:dyDescent="0.25">
      <c r="A3336" s="517" t="s">
        <v>2699</v>
      </c>
      <c r="B3336" s="517" t="s">
        <v>2700</v>
      </c>
    </row>
    <row r="3337" spans="1:2" ht="15" hidden="1" x14ac:dyDescent="0.25">
      <c r="A3337" s="517" t="s">
        <v>246</v>
      </c>
      <c r="B3337" s="517" t="s">
        <v>396</v>
      </c>
    </row>
    <row r="3338" spans="1:2" ht="15" hidden="1" x14ac:dyDescent="0.25">
      <c r="A3338" s="517" t="s">
        <v>2701</v>
      </c>
      <c r="B3338" s="517" t="s">
        <v>2526</v>
      </c>
    </row>
    <row r="3339" spans="1:2" ht="15" hidden="1" x14ac:dyDescent="0.25">
      <c r="A3339" s="517" t="s">
        <v>2702</v>
      </c>
      <c r="B3339" s="517" t="s">
        <v>2529</v>
      </c>
    </row>
    <row r="3340" spans="1:2" ht="15" hidden="1" x14ac:dyDescent="0.25">
      <c r="A3340" s="517" t="s">
        <v>2703</v>
      </c>
      <c r="B3340" s="517" t="s">
        <v>2704</v>
      </c>
    </row>
    <row r="3341" spans="1:2" ht="15" hidden="1" x14ac:dyDescent="0.25">
      <c r="A3341" s="517" t="s">
        <v>2705</v>
      </c>
      <c r="B3341" s="517" t="s">
        <v>2706</v>
      </c>
    </row>
    <row r="3342" spans="1:2" ht="15" hidden="1" x14ac:dyDescent="0.25">
      <c r="A3342" s="517" t="s">
        <v>2707</v>
      </c>
      <c r="B3342" s="517" t="s">
        <v>2708</v>
      </c>
    </row>
    <row r="3343" spans="1:2" ht="15" hidden="1" x14ac:dyDescent="0.25">
      <c r="A3343" s="517" t="s">
        <v>2709</v>
      </c>
      <c r="B3343" s="517" t="s">
        <v>2710</v>
      </c>
    </row>
    <row r="3344" spans="1:2" ht="15" hidden="1" x14ac:dyDescent="0.25">
      <c r="A3344" s="517" t="s">
        <v>2711</v>
      </c>
      <c r="B3344" s="517" t="s">
        <v>2712</v>
      </c>
    </row>
    <row r="3345" spans="1:2" ht="15" hidden="1" x14ac:dyDescent="0.25">
      <c r="A3345" s="517" t="s">
        <v>2711</v>
      </c>
      <c r="B3345" s="517" t="s">
        <v>2712</v>
      </c>
    </row>
    <row r="3346" spans="1:2" ht="15" hidden="1" x14ac:dyDescent="0.25">
      <c r="A3346" s="517" t="s">
        <v>2713</v>
      </c>
      <c r="B3346" s="517" t="s">
        <v>2714</v>
      </c>
    </row>
    <row r="3347" spans="1:2" ht="15" hidden="1" x14ac:dyDescent="0.25">
      <c r="A3347" s="517" t="s">
        <v>2713</v>
      </c>
      <c r="B3347" s="517" t="s">
        <v>2714</v>
      </c>
    </row>
    <row r="3348" spans="1:2" ht="15" hidden="1" x14ac:dyDescent="0.25">
      <c r="A3348" s="517" t="s">
        <v>2715</v>
      </c>
      <c r="B3348" s="517" t="s">
        <v>2716</v>
      </c>
    </row>
    <row r="3349" spans="1:2" ht="15" hidden="1" x14ac:dyDescent="0.25">
      <c r="A3349" s="517" t="s">
        <v>2717</v>
      </c>
      <c r="B3349" s="517" t="s">
        <v>2718</v>
      </c>
    </row>
    <row r="3350" spans="1:2" ht="15" hidden="1" x14ac:dyDescent="0.25">
      <c r="A3350" s="517" t="s">
        <v>2719</v>
      </c>
      <c r="B3350" s="517" t="s">
        <v>2720</v>
      </c>
    </row>
    <row r="3351" spans="1:2" ht="15" hidden="1" x14ac:dyDescent="0.25">
      <c r="A3351" s="517" t="s">
        <v>2721</v>
      </c>
      <c r="B3351" s="517" t="s">
        <v>2538</v>
      </c>
    </row>
    <row r="3352" spans="1:2" ht="15" hidden="1" x14ac:dyDescent="0.25">
      <c r="A3352" s="517" t="s">
        <v>2722</v>
      </c>
      <c r="B3352" s="517" t="s">
        <v>2542</v>
      </c>
    </row>
    <row r="3353" spans="1:2" ht="15" hidden="1" x14ac:dyDescent="0.25">
      <c r="A3353" s="517" t="s">
        <v>2723</v>
      </c>
      <c r="B3353" s="517" t="s">
        <v>2724</v>
      </c>
    </row>
    <row r="3354" spans="1:2" ht="15" hidden="1" x14ac:dyDescent="0.25">
      <c r="A3354" s="517" t="s">
        <v>2725</v>
      </c>
      <c r="B3354" s="517" t="s">
        <v>2726</v>
      </c>
    </row>
    <row r="3355" spans="1:2" ht="15" hidden="1" x14ac:dyDescent="0.25">
      <c r="A3355" s="517" t="s">
        <v>2727</v>
      </c>
      <c r="B3355" s="517" t="s">
        <v>2728</v>
      </c>
    </row>
    <row r="3356" spans="1:2" ht="15" hidden="1" x14ac:dyDescent="0.25">
      <c r="A3356" s="517" t="s">
        <v>2729</v>
      </c>
      <c r="B3356" s="517" t="s">
        <v>2730</v>
      </c>
    </row>
    <row r="3357" spans="1:2" ht="15" hidden="1" x14ac:dyDescent="0.25">
      <c r="A3357" s="517" t="s">
        <v>2731</v>
      </c>
      <c r="B3357" s="517" t="s">
        <v>2732</v>
      </c>
    </row>
    <row r="3358" spans="1:2" ht="15" hidden="1" x14ac:dyDescent="0.25">
      <c r="A3358" s="517" t="s">
        <v>2733</v>
      </c>
      <c r="B3358" s="517" t="s">
        <v>2734</v>
      </c>
    </row>
    <row r="3359" spans="1:2" ht="15" hidden="1" x14ac:dyDescent="0.25">
      <c r="A3359" s="517" t="s">
        <v>2735</v>
      </c>
      <c r="B3359" s="517" t="s">
        <v>2736</v>
      </c>
    </row>
    <row r="3360" spans="1:2" ht="15" hidden="1" x14ac:dyDescent="0.25">
      <c r="A3360" s="517" t="s">
        <v>2737</v>
      </c>
      <c r="B3360" s="517" t="s">
        <v>2738</v>
      </c>
    </row>
    <row r="3361" spans="1:2" ht="15" hidden="1" x14ac:dyDescent="0.25">
      <c r="A3361" s="517" t="s">
        <v>1449</v>
      </c>
      <c r="B3361" s="517" t="s">
        <v>1450</v>
      </c>
    </row>
    <row r="3362" spans="1:2" ht="15" hidden="1" x14ac:dyDescent="0.25">
      <c r="A3362" s="517" t="s">
        <v>1449</v>
      </c>
      <c r="B3362" s="517" t="s">
        <v>1450</v>
      </c>
    </row>
    <row r="3363" spans="1:2" ht="15" hidden="1" x14ac:dyDescent="0.25">
      <c r="A3363" s="517" t="s">
        <v>2739</v>
      </c>
      <c r="B3363" s="517" t="s">
        <v>2740</v>
      </c>
    </row>
    <row r="3364" spans="1:2" ht="15" hidden="1" x14ac:dyDescent="0.25">
      <c r="A3364" s="519" t="s">
        <v>2741</v>
      </c>
      <c r="B3364" s="519" t="s">
        <v>2742</v>
      </c>
    </row>
    <row r="3365" spans="1:2" ht="15" hidden="1" x14ac:dyDescent="0.25">
      <c r="A3365" s="517" t="s">
        <v>2743</v>
      </c>
      <c r="B3365" s="517" t="s">
        <v>2744</v>
      </c>
    </row>
    <row r="3366" spans="1:2" ht="15" hidden="1" x14ac:dyDescent="0.25">
      <c r="A3366" s="517" t="s">
        <v>2743</v>
      </c>
      <c r="B3366" s="517" t="s">
        <v>2744</v>
      </c>
    </row>
    <row r="3367" spans="1:2" ht="15" hidden="1" x14ac:dyDescent="0.25">
      <c r="A3367" s="517" t="s">
        <v>2745</v>
      </c>
      <c r="B3367" s="517" t="s">
        <v>2746</v>
      </c>
    </row>
    <row r="3368" spans="1:2" ht="15" hidden="1" x14ac:dyDescent="0.25">
      <c r="A3368" s="517" t="s">
        <v>2745</v>
      </c>
      <c r="B3368" s="517" t="s">
        <v>2746</v>
      </c>
    </row>
    <row r="3369" spans="1:2" ht="15" hidden="1" x14ac:dyDescent="0.25">
      <c r="A3369" s="517" t="s">
        <v>2747</v>
      </c>
      <c r="B3369" s="517" t="s">
        <v>2748</v>
      </c>
    </row>
    <row r="3370" spans="1:2" ht="15" hidden="1" x14ac:dyDescent="0.25">
      <c r="A3370" s="517" t="s">
        <v>2749</v>
      </c>
      <c r="B3370" s="517" t="s">
        <v>2750</v>
      </c>
    </row>
    <row r="3371" spans="1:2" ht="15" hidden="1" x14ac:dyDescent="0.25">
      <c r="A3371" s="517" t="s">
        <v>2751</v>
      </c>
      <c r="B3371" s="517" t="s">
        <v>2752</v>
      </c>
    </row>
    <row r="3372" spans="1:2" ht="15" hidden="1" x14ac:dyDescent="0.25">
      <c r="A3372" s="517" t="s">
        <v>2753</v>
      </c>
      <c r="B3372" s="517" t="s">
        <v>2754</v>
      </c>
    </row>
    <row r="3373" spans="1:2" ht="15" hidden="1" x14ac:dyDescent="0.25">
      <c r="A3373" s="517" t="s">
        <v>2755</v>
      </c>
      <c r="B3373" s="517" t="s">
        <v>2756</v>
      </c>
    </row>
    <row r="3374" spans="1:2" ht="15" hidden="1" x14ac:dyDescent="0.25">
      <c r="A3374" s="517" t="s">
        <v>2757</v>
      </c>
      <c r="B3374" s="517" t="s">
        <v>2758</v>
      </c>
    </row>
    <row r="3375" spans="1:2" ht="15" hidden="1" x14ac:dyDescent="0.25">
      <c r="A3375" s="517" t="s">
        <v>2759</v>
      </c>
      <c r="B3375" s="517" t="s">
        <v>2760</v>
      </c>
    </row>
    <row r="3376" spans="1:2" ht="15" hidden="1" x14ac:dyDescent="0.25">
      <c r="A3376" s="517" t="s">
        <v>2761</v>
      </c>
      <c r="B3376" s="517" t="s">
        <v>2762</v>
      </c>
    </row>
    <row r="3377" spans="1:2" ht="15" hidden="1" x14ac:dyDescent="0.25">
      <c r="A3377" s="517" t="s">
        <v>2763</v>
      </c>
      <c r="B3377" s="517" t="s">
        <v>2764</v>
      </c>
    </row>
    <row r="3378" spans="1:2" ht="15" hidden="1" x14ac:dyDescent="0.25">
      <c r="A3378" s="517" t="s">
        <v>2765</v>
      </c>
      <c r="B3378" s="517" t="s">
        <v>2766</v>
      </c>
    </row>
    <row r="3379" spans="1:2" ht="15" hidden="1" x14ac:dyDescent="0.25">
      <c r="A3379" s="517" t="s">
        <v>2767</v>
      </c>
      <c r="B3379" s="517" t="s">
        <v>2768</v>
      </c>
    </row>
    <row r="3380" spans="1:2" ht="15" hidden="1" x14ac:dyDescent="0.25">
      <c r="A3380" s="517" t="s">
        <v>2769</v>
      </c>
      <c r="B3380" s="517" t="s">
        <v>2770</v>
      </c>
    </row>
    <row r="3381" spans="1:2" ht="15" hidden="1" x14ac:dyDescent="0.25">
      <c r="A3381" s="517" t="s">
        <v>2771</v>
      </c>
      <c r="B3381" s="517" t="s">
        <v>2772</v>
      </c>
    </row>
    <row r="3382" spans="1:2" ht="15" hidden="1" x14ac:dyDescent="0.25">
      <c r="A3382" s="517" t="s">
        <v>2773</v>
      </c>
      <c r="B3382" s="517" t="s">
        <v>2774</v>
      </c>
    </row>
    <row r="3383" spans="1:2" ht="15" hidden="1" x14ac:dyDescent="0.25">
      <c r="A3383" s="517" t="s">
        <v>2365</v>
      </c>
      <c r="B3383" s="517" t="s">
        <v>2366</v>
      </c>
    </row>
    <row r="3384" spans="1:2" ht="15" hidden="1" x14ac:dyDescent="0.25">
      <c r="A3384" s="517" t="s">
        <v>2365</v>
      </c>
      <c r="B3384" s="517" t="s">
        <v>2366</v>
      </c>
    </row>
    <row r="3385" spans="1:2" ht="15" hidden="1" x14ac:dyDescent="0.25">
      <c r="A3385" s="517" t="s">
        <v>2775</v>
      </c>
      <c r="B3385" s="517" t="s">
        <v>2776</v>
      </c>
    </row>
    <row r="3386" spans="1:2" ht="15" hidden="1" x14ac:dyDescent="0.25">
      <c r="A3386" s="517" t="s">
        <v>1461</v>
      </c>
      <c r="B3386" s="517" t="s">
        <v>1462</v>
      </c>
    </row>
    <row r="3387" spans="1:2" ht="15" hidden="1" x14ac:dyDescent="0.25">
      <c r="A3387" s="517" t="s">
        <v>1847</v>
      </c>
      <c r="B3387" s="517" t="s">
        <v>1848</v>
      </c>
    </row>
    <row r="3388" spans="1:2" ht="15" hidden="1" x14ac:dyDescent="0.25">
      <c r="A3388" s="517" t="s">
        <v>1847</v>
      </c>
      <c r="B3388" s="517" t="s">
        <v>1848</v>
      </c>
    </row>
    <row r="3389" spans="1:2" ht="15" hidden="1" x14ac:dyDescent="0.25">
      <c r="A3389" s="517" t="s">
        <v>2777</v>
      </c>
      <c r="B3389" s="517" t="s">
        <v>2778</v>
      </c>
    </row>
    <row r="3390" spans="1:2" ht="15" hidden="1" x14ac:dyDescent="0.25">
      <c r="A3390" s="517" t="s">
        <v>2779</v>
      </c>
      <c r="B3390" s="517" t="s">
        <v>2780</v>
      </c>
    </row>
    <row r="3391" spans="1:2" ht="15" hidden="1" x14ac:dyDescent="0.25">
      <c r="A3391" s="517" t="s">
        <v>220</v>
      </c>
      <c r="B3391" s="517" t="s">
        <v>321</v>
      </c>
    </row>
    <row r="3392" spans="1:2" ht="15" hidden="1" x14ac:dyDescent="0.25">
      <c r="A3392" s="517" t="s">
        <v>220</v>
      </c>
      <c r="B3392" s="517" t="s">
        <v>321</v>
      </c>
    </row>
    <row r="3393" spans="1:2" ht="15" hidden="1" x14ac:dyDescent="0.25">
      <c r="A3393" s="517" t="s">
        <v>220</v>
      </c>
      <c r="B3393" s="517" t="s">
        <v>321</v>
      </c>
    </row>
    <row r="3394" spans="1:2" ht="15" hidden="1" x14ac:dyDescent="0.25">
      <c r="A3394" s="517" t="s">
        <v>220</v>
      </c>
      <c r="B3394" s="517" t="s">
        <v>321</v>
      </c>
    </row>
    <row r="3395" spans="1:2" ht="15" hidden="1" x14ac:dyDescent="0.25">
      <c r="A3395" s="517" t="s">
        <v>190</v>
      </c>
      <c r="B3395" s="517" t="s">
        <v>322</v>
      </c>
    </row>
    <row r="3396" spans="1:2" ht="15" hidden="1" x14ac:dyDescent="0.25">
      <c r="A3396" s="517" t="s">
        <v>190</v>
      </c>
      <c r="B3396" s="517" t="s">
        <v>322</v>
      </c>
    </row>
    <row r="3397" spans="1:2" ht="15" hidden="1" x14ac:dyDescent="0.25">
      <c r="A3397" s="517" t="s">
        <v>190</v>
      </c>
      <c r="B3397" s="517" t="s">
        <v>322</v>
      </c>
    </row>
    <row r="3398" spans="1:2" ht="15" hidden="1" x14ac:dyDescent="0.25">
      <c r="A3398" s="517" t="s">
        <v>190</v>
      </c>
      <c r="B3398" s="517" t="s">
        <v>322</v>
      </c>
    </row>
    <row r="3399" spans="1:2" ht="15" hidden="1" x14ac:dyDescent="0.25">
      <c r="A3399" s="517" t="s">
        <v>190</v>
      </c>
      <c r="B3399" s="517" t="s">
        <v>322</v>
      </c>
    </row>
    <row r="3400" spans="1:2" ht="15" hidden="1" x14ac:dyDescent="0.25">
      <c r="A3400" s="517" t="s">
        <v>190</v>
      </c>
      <c r="B3400" s="517" t="s">
        <v>322</v>
      </c>
    </row>
    <row r="3401" spans="1:2" ht="15" hidden="1" x14ac:dyDescent="0.25">
      <c r="A3401" s="517" t="s">
        <v>1629</v>
      </c>
      <c r="B3401" s="517" t="s">
        <v>1630</v>
      </c>
    </row>
    <row r="3402" spans="1:2" ht="15" hidden="1" x14ac:dyDescent="0.25">
      <c r="A3402" s="517" t="s">
        <v>192</v>
      </c>
      <c r="B3402" s="517" t="s">
        <v>324</v>
      </c>
    </row>
    <row r="3403" spans="1:2" ht="15" hidden="1" x14ac:dyDescent="0.25">
      <c r="A3403" s="517" t="s">
        <v>192</v>
      </c>
      <c r="B3403" s="517" t="s">
        <v>324</v>
      </c>
    </row>
    <row r="3404" spans="1:2" ht="15" hidden="1" x14ac:dyDescent="0.25">
      <c r="A3404" s="517" t="s">
        <v>192</v>
      </c>
      <c r="B3404" s="517" t="s">
        <v>324</v>
      </c>
    </row>
    <row r="3405" spans="1:2" ht="15" hidden="1" x14ac:dyDescent="0.25">
      <c r="A3405" s="517" t="s">
        <v>407</v>
      </c>
      <c r="B3405" s="517" t="s">
        <v>408</v>
      </c>
    </row>
    <row r="3406" spans="1:2" ht="15" hidden="1" x14ac:dyDescent="0.25">
      <c r="A3406" s="517" t="s">
        <v>407</v>
      </c>
      <c r="B3406" s="517" t="s">
        <v>408</v>
      </c>
    </row>
    <row r="3407" spans="1:2" ht="15" hidden="1" x14ac:dyDescent="0.25">
      <c r="A3407" s="517" t="s">
        <v>407</v>
      </c>
      <c r="B3407" s="517" t="s">
        <v>408</v>
      </c>
    </row>
    <row r="3408" spans="1:2" ht="15" hidden="1" x14ac:dyDescent="0.25">
      <c r="A3408" s="517" t="s">
        <v>193</v>
      </c>
      <c r="B3408" s="517" t="s">
        <v>325</v>
      </c>
    </row>
    <row r="3409" spans="1:2" ht="15" hidden="1" x14ac:dyDescent="0.25">
      <c r="A3409" s="517" t="s">
        <v>193</v>
      </c>
      <c r="B3409" s="517" t="s">
        <v>325</v>
      </c>
    </row>
    <row r="3410" spans="1:2" ht="15" hidden="1" x14ac:dyDescent="0.25">
      <c r="A3410" s="517" t="s">
        <v>193</v>
      </c>
      <c r="B3410" s="517" t="s">
        <v>325</v>
      </c>
    </row>
    <row r="3411" spans="1:2" ht="15" hidden="1" x14ac:dyDescent="0.25">
      <c r="A3411" s="517" t="s">
        <v>193</v>
      </c>
      <c r="B3411" s="517" t="s">
        <v>325</v>
      </c>
    </row>
    <row r="3412" spans="1:2" ht="15" hidden="1" x14ac:dyDescent="0.25">
      <c r="A3412" s="517" t="s">
        <v>193</v>
      </c>
      <c r="B3412" s="517" t="s">
        <v>325</v>
      </c>
    </row>
    <row r="3413" spans="1:2" ht="15" hidden="1" x14ac:dyDescent="0.25">
      <c r="A3413" s="517" t="s">
        <v>193</v>
      </c>
      <c r="B3413" s="517" t="s">
        <v>325</v>
      </c>
    </row>
    <row r="3414" spans="1:2" ht="15" hidden="1" x14ac:dyDescent="0.25">
      <c r="A3414" s="517" t="s">
        <v>193</v>
      </c>
      <c r="B3414" s="517" t="s">
        <v>325</v>
      </c>
    </row>
    <row r="3415" spans="1:2" ht="15" hidden="1" x14ac:dyDescent="0.25">
      <c r="A3415" s="517" t="s">
        <v>193</v>
      </c>
      <c r="B3415" s="517" t="s">
        <v>325</v>
      </c>
    </row>
    <row r="3416" spans="1:2" ht="15" hidden="1" x14ac:dyDescent="0.25">
      <c r="A3416" s="517" t="s">
        <v>193</v>
      </c>
      <c r="B3416" s="517" t="s">
        <v>325</v>
      </c>
    </row>
    <row r="3417" spans="1:2" ht="15" hidden="1" x14ac:dyDescent="0.25">
      <c r="A3417" s="517" t="s">
        <v>193</v>
      </c>
      <c r="B3417" s="517" t="s">
        <v>325</v>
      </c>
    </row>
    <row r="3418" spans="1:2" ht="15" hidden="1" x14ac:dyDescent="0.25">
      <c r="A3418" s="517" t="s">
        <v>193</v>
      </c>
      <c r="B3418" s="517" t="s">
        <v>325</v>
      </c>
    </row>
    <row r="3419" spans="1:2" ht="15" hidden="1" x14ac:dyDescent="0.25">
      <c r="A3419" s="517" t="s">
        <v>193</v>
      </c>
      <c r="B3419" s="517" t="s">
        <v>325</v>
      </c>
    </row>
    <row r="3420" spans="1:2" ht="15" hidden="1" x14ac:dyDescent="0.25">
      <c r="A3420" s="517" t="s">
        <v>193</v>
      </c>
      <c r="B3420" s="517" t="s">
        <v>325</v>
      </c>
    </row>
    <row r="3421" spans="1:2" ht="15" hidden="1" x14ac:dyDescent="0.25">
      <c r="A3421" s="517" t="s">
        <v>193</v>
      </c>
      <c r="B3421" s="517" t="s">
        <v>325</v>
      </c>
    </row>
    <row r="3422" spans="1:2" ht="15" hidden="1" x14ac:dyDescent="0.25">
      <c r="A3422" s="517" t="s">
        <v>193</v>
      </c>
      <c r="B3422" s="517" t="s">
        <v>325</v>
      </c>
    </row>
    <row r="3423" spans="1:2" ht="15" hidden="1" x14ac:dyDescent="0.25">
      <c r="A3423" s="517" t="s">
        <v>193</v>
      </c>
      <c r="B3423" s="517" t="s">
        <v>325</v>
      </c>
    </row>
    <row r="3424" spans="1:2" ht="15" hidden="1" x14ac:dyDescent="0.25">
      <c r="A3424" s="517" t="s">
        <v>193</v>
      </c>
      <c r="B3424" s="517" t="s">
        <v>325</v>
      </c>
    </row>
    <row r="3425" spans="1:2" ht="15" hidden="1" x14ac:dyDescent="0.25">
      <c r="A3425" s="517" t="s">
        <v>193</v>
      </c>
      <c r="B3425" s="517" t="s">
        <v>325</v>
      </c>
    </row>
    <row r="3426" spans="1:2" ht="15" hidden="1" x14ac:dyDescent="0.25">
      <c r="A3426" s="517" t="s">
        <v>193</v>
      </c>
      <c r="B3426" s="517" t="s">
        <v>325</v>
      </c>
    </row>
    <row r="3427" spans="1:2" ht="15" hidden="1" x14ac:dyDescent="0.25">
      <c r="A3427" s="517" t="s">
        <v>194</v>
      </c>
      <c r="B3427" s="517" t="s">
        <v>327</v>
      </c>
    </row>
    <row r="3428" spans="1:2" ht="15" hidden="1" x14ac:dyDescent="0.25">
      <c r="A3428" s="517" t="s">
        <v>194</v>
      </c>
      <c r="B3428" s="517" t="s">
        <v>327</v>
      </c>
    </row>
    <row r="3429" spans="1:2" ht="15" hidden="1" x14ac:dyDescent="0.25">
      <c r="A3429" s="517" t="s">
        <v>194</v>
      </c>
      <c r="B3429" s="517" t="s">
        <v>327</v>
      </c>
    </row>
    <row r="3430" spans="1:2" ht="15" hidden="1" x14ac:dyDescent="0.25">
      <c r="A3430" s="517" t="s">
        <v>194</v>
      </c>
      <c r="B3430" s="517" t="s">
        <v>327</v>
      </c>
    </row>
    <row r="3431" spans="1:2" ht="15" hidden="1" x14ac:dyDescent="0.25">
      <c r="A3431" s="517" t="s">
        <v>194</v>
      </c>
      <c r="B3431" s="517" t="s">
        <v>327</v>
      </c>
    </row>
    <row r="3432" spans="1:2" ht="15" hidden="1" x14ac:dyDescent="0.25">
      <c r="A3432" s="517" t="s">
        <v>194</v>
      </c>
      <c r="B3432" s="517" t="s">
        <v>327</v>
      </c>
    </row>
    <row r="3433" spans="1:2" ht="15" hidden="1" x14ac:dyDescent="0.25">
      <c r="A3433" s="517" t="s">
        <v>194</v>
      </c>
      <c r="B3433" s="517" t="s">
        <v>327</v>
      </c>
    </row>
    <row r="3434" spans="1:2" ht="15" hidden="1" x14ac:dyDescent="0.25">
      <c r="A3434" s="517" t="s">
        <v>194</v>
      </c>
      <c r="B3434" s="517" t="s">
        <v>327</v>
      </c>
    </row>
    <row r="3435" spans="1:2" ht="15" hidden="1" x14ac:dyDescent="0.25">
      <c r="A3435" s="517" t="s">
        <v>194</v>
      </c>
      <c r="B3435" s="517" t="s">
        <v>327</v>
      </c>
    </row>
    <row r="3436" spans="1:2" ht="15" hidden="1" x14ac:dyDescent="0.25">
      <c r="A3436" s="517" t="s">
        <v>194</v>
      </c>
      <c r="B3436" s="517" t="s">
        <v>327</v>
      </c>
    </row>
    <row r="3437" spans="1:2" ht="15" hidden="1" x14ac:dyDescent="0.25">
      <c r="A3437" s="517" t="s">
        <v>194</v>
      </c>
      <c r="B3437" s="517" t="s">
        <v>327</v>
      </c>
    </row>
    <row r="3438" spans="1:2" ht="15" hidden="1" x14ac:dyDescent="0.25">
      <c r="A3438" s="517" t="s">
        <v>194</v>
      </c>
      <c r="B3438" s="517" t="s">
        <v>327</v>
      </c>
    </row>
    <row r="3439" spans="1:2" ht="15" hidden="1" x14ac:dyDescent="0.25">
      <c r="A3439" s="517" t="s">
        <v>194</v>
      </c>
      <c r="B3439" s="517" t="s">
        <v>327</v>
      </c>
    </row>
    <row r="3440" spans="1:2" ht="15" hidden="1" x14ac:dyDescent="0.25">
      <c r="A3440" s="517" t="s">
        <v>194</v>
      </c>
      <c r="B3440" s="517" t="s">
        <v>327</v>
      </c>
    </row>
    <row r="3441" spans="1:2" ht="15" hidden="1" x14ac:dyDescent="0.25">
      <c r="A3441" s="517" t="s">
        <v>194</v>
      </c>
      <c r="B3441" s="517" t="s">
        <v>327</v>
      </c>
    </row>
    <row r="3442" spans="1:2" ht="15" hidden="1" x14ac:dyDescent="0.25">
      <c r="A3442" s="517" t="s">
        <v>194</v>
      </c>
      <c r="B3442" s="517" t="s">
        <v>327</v>
      </c>
    </row>
    <row r="3443" spans="1:2" ht="15" hidden="1" x14ac:dyDescent="0.25">
      <c r="A3443" s="517" t="s">
        <v>194</v>
      </c>
      <c r="B3443" s="517" t="s">
        <v>327</v>
      </c>
    </row>
    <row r="3444" spans="1:2" ht="15" hidden="1" x14ac:dyDescent="0.25">
      <c r="A3444" s="517" t="s">
        <v>194</v>
      </c>
      <c r="B3444" s="517" t="s">
        <v>327</v>
      </c>
    </row>
    <row r="3445" spans="1:2" ht="15" hidden="1" x14ac:dyDescent="0.25">
      <c r="A3445" s="517" t="s">
        <v>194</v>
      </c>
      <c r="B3445" s="517" t="s">
        <v>327</v>
      </c>
    </row>
    <row r="3446" spans="1:2" ht="15" hidden="1" x14ac:dyDescent="0.25">
      <c r="A3446" s="517" t="s">
        <v>194</v>
      </c>
      <c r="B3446" s="517" t="s">
        <v>327</v>
      </c>
    </row>
    <row r="3447" spans="1:2" ht="15" hidden="1" x14ac:dyDescent="0.25">
      <c r="A3447" s="517" t="s">
        <v>194</v>
      </c>
      <c r="B3447" s="517" t="s">
        <v>327</v>
      </c>
    </row>
    <row r="3448" spans="1:2" ht="15" hidden="1" x14ac:dyDescent="0.25">
      <c r="A3448" s="517" t="s">
        <v>194</v>
      </c>
      <c r="B3448" s="517" t="s">
        <v>327</v>
      </c>
    </row>
    <row r="3449" spans="1:2" ht="15" hidden="1" x14ac:dyDescent="0.25">
      <c r="A3449" s="517" t="s">
        <v>194</v>
      </c>
      <c r="B3449" s="517" t="s">
        <v>327</v>
      </c>
    </row>
    <row r="3450" spans="1:2" ht="15" hidden="1" x14ac:dyDescent="0.25">
      <c r="A3450" s="517" t="s">
        <v>194</v>
      </c>
      <c r="B3450" s="517" t="s">
        <v>327</v>
      </c>
    </row>
    <row r="3451" spans="1:2" ht="15" hidden="1" x14ac:dyDescent="0.25">
      <c r="A3451" s="517" t="s">
        <v>195</v>
      </c>
      <c r="B3451" s="517" t="s">
        <v>329</v>
      </c>
    </row>
    <row r="3452" spans="1:2" ht="15" hidden="1" x14ac:dyDescent="0.25">
      <c r="A3452" s="517" t="s">
        <v>195</v>
      </c>
      <c r="B3452" s="517" t="s">
        <v>329</v>
      </c>
    </row>
    <row r="3453" spans="1:2" ht="15" hidden="1" x14ac:dyDescent="0.25">
      <c r="A3453" s="517" t="s">
        <v>195</v>
      </c>
      <c r="B3453" s="517" t="s">
        <v>329</v>
      </c>
    </row>
    <row r="3454" spans="1:2" ht="15" hidden="1" x14ac:dyDescent="0.25">
      <c r="A3454" s="517" t="s">
        <v>195</v>
      </c>
      <c r="B3454" s="517" t="s">
        <v>329</v>
      </c>
    </row>
    <row r="3455" spans="1:2" ht="15" hidden="1" x14ac:dyDescent="0.25">
      <c r="A3455" s="517" t="s">
        <v>195</v>
      </c>
      <c r="B3455" s="517" t="s">
        <v>329</v>
      </c>
    </row>
    <row r="3456" spans="1:2" ht="15" hidden="1" x14ac:dyDescent="0.25">
      <c r="A3456" s="517" t="s">
        <v>195</v>
      </c>
      <c r="B3456" s="517" t="s">
        <v>329</v>
      </c>
    </row>
    <row r="3457" spans="1:2" ht="15" hidden="1" x14ac:dyDescent="0.25">
      <c r="A3457" s="517" t="s">
        <v>195</v>
      </c>
      <c r="B3457" s="517" t="s">
        <v>329</v>
      </c>
    </row>
    <row r="3458" spans="1:2" ht="15" hidden="1" x14ac:dyDescent="0.25">
      <c r="A3458" s="517" t="s">
        <v>195</v>
      </c>
      <c r="B3458" s="517" t="s">
        <v>329</v>
      </c>
    </row>
    <row r="3459" spans="1:2" ht="15" hidden="1" x14ac:dyDescent="0.25">
      <c r="A3459" s="517" t="s">
        <v>195</v>
      </c>
      <c r="B3459" s="517" t="s">
        <v>329</v>
      </c>
    </row>
    <row r="3460" spans="1:2" ht="15" hidden="1" x14ac:dyDescent="0.25">
      <c r="A3460" s="517" t="s">
        <v>195</v>
      </c>
      <c r="B3460" s="517" t="s">
        <v>329</v>
      </c>
    </row>
    <row r="3461" spans="1:2" ht="15" hidden="1" x14ac:dyDescent="0.25">
      <c r="A3461" s="517" t="s">
        <v>413</v>
      </c>
      <c r="B3461" s="517" t="s">
        <v>414</v>
      </c>
    </row>
    <row r="3462" spans="1:2" ht="15" hidden="1" x14ac:dyDescent="0.25">
      <c r="A3462" s="517" t="s">
        <v>413</v>
      </c>
      <c r="B3462" s="517" t="s">
        <v>414</v>
      </c>
    </row>
    <row r="3463" spans="1:2" ht="15" hidden="1" x14ac:dyDescent="0.25">
      <c r="A3463" s="517" t="s">
        <v>413</v>
      </c>
      <c r="B3463" s="517" t="s">
        <v>414</v>
      </c>
    </row>
    <row r="3464" spans="1:2" ht="15" hidden="1" x14ac:dyDescent="0.25">
      <c r="A3464" s="517" t="s">
        <v>868</v>
      </c>
      <c r="B3464" s="517" t="s">
        <v>869</v>
      </c>
    </row>
    <row r="3465" spans="1:2" ht="15" hidden="1" x14ac:dyDescent="0.25">
      <c r="A3465" s="517" t="s">
        <v>2781</v>
      </c>
      <c r="B3465" s="517" t="s">
        <v>2781</v>
      </c>
    </row>
    <row r="3466" spans="1:2" ht="15" hidden="1" x14ac:dyDescent="0.25">
      <c r="A3466" s="517" t="s">
        <v>2782</v>
      </c>
      <c r="B3466" s="517" t="s">
        <v>2782</v>
      </c>
    </row>
    <row r="3467" spans="1:2" ht="15" hidden="1" x14ac:dyDescent="0.25">
      <c r="A3467" s="517" t="s">
        <v>2783</v>
      </c>
      <c r="B3467" s="517" t="s">
        <v>2783</v>
      </c>
    </row>
    <row r="3468" spans="1:2" ht="15" hidden="1" x14ac:dyDescent="0.25">
      <c r="A3468" s="517" t="s">
        <v>2784</v>
      </c>
      <c r="B3468" s="517" t="s">
        <v>2784</v>
      </c>
    </row>
    <row r="3469" spans="1:2" ht="15" hidden="1" x14ac:dyDescent="0.25">
      <c r="A3469" s="517" t="s">
        <v>2785</v>
      </c>
      <c r="B3469" s="517" t="s">
        <v>2785</v>
      </c>
    </row>
    <row r="3470" spans="1:2" ht="15" hidden="1" x14ac:dyDescent="0.25">
      <c r="A3470" s="517" t="s">
        <v>2786</v>
      </c>
      <c r="B3470" s="517" t="s">
        <v>2786</v>
      </c>
    </row>
    <row r="3471" spans="1:2" ht="15" hidden="1" x14ac:dyDescent="0.25">
      <c r="A3471" s="517" t="s">
        <v>2787</v>
      </c>
      <c r="B3471" s="517" t="s">
        <v>2787</v>
      </c>
    </row>
    <row r="3472" spans="1:2" ht="15" hidden="1" x14ac:dyDescent="0.25">
      <c r="A3472" s="517" t="s">
        <v>2788</v>
      </c>
      <c r="B3472" s="517" t="s">
        <v>2788</v>
      </c>
    </row>
    <row r="3473" spans="1:2" ht="15" hidden="1" x14ac:dyDescent="0.25">
      <c r="A3473" s="517" t="s">
        <v>2789</v>
      </c>
      <c r="B3473" s="517" t="s">
        <v>2789</v>
      </c>
    </row>
    <row r="3474" spans="1:2" ht="15" hidden="1" x14ac:dyDescent="0.25">
      <c r="A3474" s="517" t="s">
        <v>2790</v>
      </c>
      <c r="B3474" s="517" t="s">
        <v>2790</v>
      </c>
    </row>
    <row r="3475" spans="1:2" ht="15" hidden="1" x14ac:dyDescent="0.25">
      <c r="A3475" s="517" t="s">
        <v>2791</v>
      </c>
      <c r="B3475" s="517" t="s">
        <v>2791</v>
      </c>
    </row>
    <row r="3476" spans="1:2" ht="15" hidden="1" x14ac:dyDescent="0.25">
      <c r="A3476" s="517" t="s">
        <v>2792</v>
      </c>
      <c r="B3476" s="517" t="s">
        <v>2792</v>
      </c>
    </row>
    <row r="3477" spans="1:2" ht="15" hidden="1" x14ac:dyDescent="0.25">
      <c r="A3477" s="517" t="s">
        <v>2793</v>
      </c>
      <c r="B3477" s="517" t="s">
        <v>2793</v>
      </c>
    </row>
    <row r="3478" spans="1:2" ht="15" hidden="1" x14ac:dyDescent="0.25">
      <c r="A3478" s="517" t="s">
        <v>2794</v>
      </c>
      <c r="B3478" s="517" t="s">
        <v>2794</v>
      </c>
    </row>
    <row r="3479" spans="1:2" ht="15" hidden="1" x14ac:dyDescent="0.25">
      <c r="A3479" s="517" t="s">
        <v>2795</v>
      </c>
      <c r="B3479" s="517" t="s">
        <v>2795</v>
      </c>
    </row>
    <row r="3480" spans="1:2" ht="15" hidden="1" x14ac:dyDescent="0.25">
      <c r="A3480" s="517" t="s">
        <v>2796</v>
      </c>
      <c r="B3480" s="517" t="s">
        <v>2796</v>
      </c>
    </row>
    <row r="3481" spans="1:2" ht="15" hidden="1" x14ac:dyDescent="0.25">
      <c r="A3481" s="517" t="s">
        <v>2797</v>
      </c>
      <c r="B3481" s="517" t="s">
        <v>2797</v>
      </c>
    </row>
    <row r="3482" spans="1:2" ht="15" hidden="1" x14ac:dyDescent="0.25">
      <c r="A3482" s="517" t="s">
        <v>2798</v>
      </c>
      <c r="B3482" s="517" t="s">
        <v>2798</v>
      </c>
    </row>
    <row r="3483" spans="1:2" ht="15" hidden="1" x14ac:dyDescent="0.25">
      <c r="A3483" s="517" t="s">
        <v>2799</v>
      </c>
      <c r="B3483" s="517" t="s">
        <v>2799</v>
      </c>
    </row>
    <row r="3484" spans="1:2" ht="15" hidden="1" x14ac:dyDescent="0.25">
      <c r="A3484" s="517" t="s">
        <v>2800</v>
      </c>
      <c r="B3484" s="517" t="s">
        <v>2800</v>
      </c>
    </row>
    <row r="3485" spans="1:2" ht="15" hidden="1" x14ac:dyDescent="0.25">
      <c r="A3485" s="517" t="s">
        <v>2801</v>
      </c>
      <c r="B3485" s="517" t="s">
        <v>2801</v>
      </c>
    </row>
    <row r="3486" spans="1:2" ht="15" hidden="1" x14ac:dyDescent="0.25">
      <c r="A3486" s="517" t="s">
        <v>2802</v>
      </c>
      <c r="B3486" s="517" t="s">
        <v>2802</v>
      </c>
    </row>
    <row r="3487" spans="1:2" ht="15" hidden="1" x14ac:dyDescent="0.25">
      <c r="A3487" s="517" t="s">
        <v>2803</v>
      </c>
      <c r="B3487" s="517" t="s">
        <v>2803</v>
      </c>
    </row>
    <row r="3488" spans="1:2" ht="15" hidden="1" x14ac:dyDescent="0.25">
      <c r="A3488" s="517" t="s">
        <v>2804</v>
      </c>
      <c r="B3488" s="517" t="s">
        <v>2804</v>
      </c>
    </row>
    <row r="3489" spans="1:2" ht="15" hidden="1" x14ac:dyDescent="0.25">
      <c r="A3489" s="517" t="s">
        <v>2805</v>
      </c>
      <c r="B3489" s="517" t="s">
        <v>2805</v>
      </c>
    </row>
    <row r="3490" spans="1:2" ht="15" hidden="1" x14ac:dyDescent="0.25">
      <c r="A3490" s="517" t="s">
        <v>2806</v>
      </c>
      <c r="B3490" s="517" t="s">
        <v>2806</v>
      </c>
    </row>
    <row r="3491" spans="1:2" ht="15" hidden="1" x14ac:dyDescent="0.25">
      <c r="A3491" s="517" t="s">
        <v>2807</v>
      </c>
      <c r="B3491" s="517" t="s">
        <v>2807</v>
      </c>
    </row>
    <row r="3492" spans="1:2" ht="15" hidden="1" x14ac:dyDescent="0.25">
      <c r="A3492" s="517" t="s">
        <v>2808</v>
      </c>
      <c r="B3492" s="517" t="s">
        <v>2808</v>
      </c>
    </row>
    <row r="3493" spans="1:2" ht="15" hidden="1" x14ac:dyDescent="0.25">
      <c r="A3493" s="517" t="s">
        <v>2809</v>
      </c>
      <c r="B3493" s="517" t="s">
        <v>2809</v>
      </c>
    </row>
    <row r="3494" spans="1:2" ht="15" hidden="1" x14ac:dyDescent="0.25">
      <c r="A3494" s="517" t="s">
        <v>2810</v>
      </c>
      <c r="B3494" s="517" t="s">
        <v>2810</v>
      </c>
    </row>
    <row r="3495" spans="1:2" ht="15" hidden="1" x14ac:dyDescent="0.25">
      <c r="A3495" s="517" t="s">
        <v>2811</v>
      </c>
      <c r="B3495" s="517" t="s">
        <v>2811</v>
      </c>
    </row>
    <row r="3496" spans="1:2" ht="15" hidden="1" x14ac:dyDescent="0.25">
      <c r="A3496" s="517" t="s">
        <v>2811</v>
      </c>
      <c r="B3496" s="517" t="s">
        <v>2811</v>
      </c>
    </row>
    <row r="3497" spans="1:2" ht="15" hidden="1" x14ac:dyDescent="0.25">
      <c r="A3497" s="517" t="s">
        <v>2812</v>
      </c>
      <c r="B3497" s="517" t="s">
        <v>2812</v>
      </c>
    </row>
    <row r="3498" spans="1:2" ht="15" hidden="1" x14ac:dyDescent="0.25">
      <c r="A3498" s="517" t="s">
        <v>2813</v>
      </c>
      <c r="B3498" s="517" t="s">
        <v>2813</v>
      </c>
    </row>
    <row r="3499" spans="1:2" ht="15" hidden="1" x14ac:dyDescent="0.25">
      <c r="A3499" s="517" t="s">
        <v>2814</v>
      </c>
      <c r="B3499" s="517" t="s">
        <v>2814</v>
      </c>
    </row>
    <row r="3500" spans="1:2" ht="15" hidden="1" x14ac:dyDescent="0.25">
      <c r="A3500" s="517" t="s">
        <v>2815</v>
      </c>
      <c r="B3500" s="517" t="s">
        <v>2815</v>
      </c>
    </row>
    <row r="3501" spans="1:2" ht="15" hidden="1" x14ac:dyDescent="0.25">
      <c r="A3501" s="517" t="s">
        <v>2816</v>
      </c>
      <c r="B3501" s="517" t="s">
        <v>2816</v>
      </c>
    </row>
    <row r="3502" spans="1:2" ht="15" hidden="1" x14ac:dyDescent="0.25">
      <c r="A3502" s="517" t="s">
        <v>2817</v>
      </c>
      <c r="B3502" s="517" t="s">
        <v>2817</v>
      </c>
    </row>
    <row r="3503" spans="1:2" ht="15" hidden="1" x14ac:dyDescent="0.25">
      <c r="A3503" s="517" t="s">
        <v>2818</v>
      </c>
      <c r="B3503" s="517" t="s">
        <v>2818</v>
      </c>
    </row>
    <row r="3504" spans="1:2" ht="15" hidden="1" x14ac:dyDescent="0.25">
      <c r="A3504" s="517" t="s">
        <v>2819</v>
      </c>
      <c r="B3504" s="517" t="s">
        <v>2819</v>
      </c>
    </row>
    <row r="3505" spans="1:2" ht="15" hidden="1" x14ac:dyDescent="0.25">
      <c r="A3505" s="517" t="s">
        <v>2820</v>
      </c>
      <c r="B3505" s="517" t="s">
        <v>2820</v>
      </c>
    </row>
    <row r="3506" spans="1:2" ht="15" hidden="1" x14ac:dyDescent="0.25">
      <c r="A3506" s="517" t="s">
        <v>2821</v>
      </c>
      <c r="B3506" s="517" t="s">
        <v>2821</v>
      </c>
    </row>
    <row r="3507" spans="1:2" ht="15" hidden="1" x14ac:dyDescent="0.25">
      <c r="A3507" s="517" t="s">
        <v>2822</v>
      </c>
      <c r="B3507" s="517" t="s">
        <v>2822</v>
      </c>
    </row>
    <row r="3508" spans="1:2" ht="15" hidden="1" x14ac:dyDescent="0.25">
      <c r="A3508" s="517" t="s">
        <v>2823</v>
      </c>
      <c r="B3508" s="517" t="s">
        <v>2823</v>
      </c>
    </row>
    <row r="3509" spans="1:2" ht="15" hidden="1" x14ac:dyDescent="0.25">
      <c r="A3509" s="517" t="s">
        <v>2824</v>
      </c>
      <c r="B3509" s="517" t="s">
        <v>2824</v>
      </c>
    </row>
    <row r="3510" spans="1:2" ht="15" hidden="1" x14ac:dyDescent="0.25">
      <c r="A3510" s="517" t="s">
        <v>2825</v>
      </c>
      <c r="B3510" s="517" t="s">
        <v>2825</v>
      </c>
    </row>
    <row r="3511" spans="1:2" ht="15" hidden="1" x14ac:dyDescent="0.25">
      <c r="A3511" s="517" t="s">
        <v>2826</v>
      </c>
      <c r="B3511" s="517" t="s">
        <v>2826</v>
      </c>
    </row>
    <row r="3512" spans="1:2" ht="15" hidden="1" x14ac:dyDescent="0.25">
      <c r="A3512" s="517" t="s">
        <v>2827</v>
      </c>
      <c r="B3512" s="517" t="s">
        <v>2827</v>
      </c>
    </row>
    <row r="3513" spans="1:2" ht="15" hidden="1" x14ac:dyDescent="0.25">
      <c r="A3513" s="517" t="s">
        <v>2828</v>
      </c>
      <c r="B3513" s="517" t="s">
        <v>2828</v>
      </c>
    </row>
    <row r="3514" spans="1:2" ht="15" hidden="1" x14ac:dyDescent="0.25">
      <c r="A3514" s="517" t="s">
        <v>2829</v>
      </c>
      <c r="B3514" s="517" t="s">
        <v>2829</v>
      </c>
    </row>
    <row r="3515" spans="1:2" ht="15" hidden="1" x14ac:dyDescent="0.25">
      <c r="A3515" s="517" t="s">
        <v>2830</v>
      </c>
      <c r="B3515" s="517" t="s">
        <v>2830</v>
      </c>
    </row>
    <row r="3516" spans="1:2" ht="15" hidden="1" x14ac:dyDescent="0.25">
      <c r="A3516" s="517" t="s">
        <v>2830</v>
      </c>
      <c r="B3516" s="517" t="s">
        <v>2830</v>
      </c>
    </row>
    <row r="3517" spans="1:2" ht="15" hidden="1" x14ac:dyDescent="0.25">
      <c r="A3517" s="517" t="s">
        <v>2831</v>
      </c>
      <c r="B3517" s="517" t="s">
        <v>2831</v>
      </c>
    </row>
    <row r="3518" spans="1:2" ht="15" hidden="1" x14ac:dyDescent="0.25">
      <c r="A3518" s="517" t="s">
        <v>2832</v>
      </c>
      <c r="B3518" s="517" t="s">
        <v>2832</v>
      </c>
    </row>
    <row r="3519" spans="1:2" ht="15" hidden="1" x14ac:dyDescent="0.25">
      <c r="A3519" s="517" t="s">
        <v>2833</v>
      </c>
      <c r="B3519" s="517" t="s">
        <v>2833</v>
      </c>
    </row>
    <row r="3520" spans="1:2" ht="15" hidden="1" x14ac:dyDescent="0.25">
      <c r="A3520" s="517" t="s">
        <v>2834</v>
      </c>
      <c r="B3520" s="517" t="s">
        <v>2834</v>
      </c>
    </row>
    <row r="3521" spans="1:2" ht="15" hidden="1" x14ac:dyDescent="0.25">
      <c r="A3521" s="517" t="s">
        <v>2835</v>
      </c>
      <c r="B3521" s="517" t="s">
        <v>2835</v>
      </c>
    </row>
    <row r="3522" spans="1:2" ht="15" hidden="1" x14ac:dyDescent="0.25">
      <c r="A3522" s="517" t="s">
        <v>2836</v>
      </c>
      <c r="B3522" s="517" t="s">
        <v>2836</v>
      </c>
    </row>
    <row r="3523" spans="1:2" ht="15" hidden="1" x14ac:dyDescent="0.25">
      <c r="A3523" s="517" t="s">
        <v>2837</v>
      </c>
      <c r="B3523" s="517" t="s">
        <v>2837</v>
      </c>
    </row>
    <row r="3524" spans="1:2" ht="15" hidden="1" x14ac:dyDescent="0.25">
      <c r="A3524" s="517" t="s">
        <v>2838</v>
      </c>
      <c r="B3524" s="517" t="s">
        <v>2838</v>
      </c>
    </row>
    <row r="3525" spans="1:2" ht="15" hidden="1" x14ac:dyDescent="0.25">
      <c r="A3525" s="517" t="s">
        <v>2839</v>
      </c>
      <c r="B3525" s="517" t="s">
        <v>2839</v>
      </c>
    </row>
    <row r="3526" spans="1:2" ht="15" hidden="1" x14ac:dyDescent="0.25">
      <c r="A3526" s="517" t="s">
        <v>2840</v>
      </c>
      <c r="B3526" s="517" t="s">
        <v>2840</v>
      </c>
    </row>
    <row r="3527" spans="1:2" ht="15" hidden="1" x14ac:dyDescent="0.25">
      <c r="A3527" s="517" t="s">
        <v>2841</v>
      </c>
      <c r="B3527" s="517" t="s">
        <v>2841</v>
      </c>
    </row>
    <row r="3528" spans="1:2" ht="15" hidden="1" x14ac:dyDescent="0.25">
      <c r="A3528" s="517" t="s">
        <v>2842</v>
      </c>
      <c r="B3528" s="517" t="s">
        <v>2842</v>
      </c>
    </row>
    <row r="3529" spans="1:2" ht="15" hidden="1" x14ac:dyDescent="0.25">
      <c r="A3529" s="517" t="s">
        <v>2843</v>
      </c>
      <c r="B3529" s="517" t="s">
        <v>2843</v>
      </c>
    </row>
    <row r="3530" spans="1:2" ht="15" hidden="1" x14ac:dyDescent="0.25">
      <c r="A3530" s="517" t="s">
        <v>2844</v>
      </c>
      <c r="B3530" s="517" t="s">
        <v>2844</v>
      </c>
    </row>
    <row r="3531" spans="1:2" ht="15" hidden="1" x14ac:dyDescent="0.25">
      <c r="A3531" s="517" t="s">
        <v>2845</v>
      </c>
      <c r="B3531" s="517" t="s">
        <v>2845</v>
      </c>
    </row>
    <row r="3532" spans="1:2" ht="15" hidden="1" x14ac:dyDescent="0.25">
      <c r="A3532" s="517" t="s">
        <v>2846</v>
      </c>
      <c r="B3532" s="517" t="s">
        <v>2846</v>
      </c>
    </row>
    <row r="3533" spans="1:2" ht="15" hidden="1" x14ac:dyDescent="0.25">
      <c r="A3533" s="517" t="s">
        <v>2847</v>
      </c>
      <c r="B3533" s="517" t="s">
        <v>2847</v>
      </c>
    </row>
    <row r="3534" spans="1:2" ht="15" hidden="1" x14ac:dyDescent="0.25">
      <c r="A3534" s="517" t="s">
        <v>2848</v>
      </c>
      <c r="B3534" s="517" t="s">
        <v>2848</v>
      </c>
    </row>
    <row r="3535" spans="1:2" ht="15" hidden="1" x14ac:dyDescent="0.25">
      <c r="A3535" s="517" t="s">
        <v>2849</v>
      </c>
      <c r="B3535" s="517" t="s">
        <v>2849</v>
      </c>
    </row>
    <row r="3536" spans="1:2" ht="15" hidden="1" x14ac:dyDescent="0.25">
      <c r="A3536" s="517" t="s">
        <v>2850</v>
      </c>
      <c r="B3536" s="517" t="s">
        <v>2850</v>
      </c>
    </row>
    <row r="3537" spans="1:2" ht="15" hidden="1" x14ac:dyDescent="0.25">
      <c r="A3537" s="517" t="s">
        <v>2851</v>
      </c>
      <c r="B3537" s="517" t="s">
        <v>2851</v>
      </c>
    </row>
    <row r="3538" spans="1:2" ht="15" hidden="1" x14ac:dyDescent="0.25">
      <c r="A3538" s="517" t="s">
        <v>2852</v>
      </c>
      <c r="B3538" s="517" t="s">
        <v>2852</v>
      </c>
    </row>
    <row r="3539" spans="1:2" ht="15" hidden="1" x14ac:dyDescent="0.25">
      <c r="A3539" s="517" t="s">
        <v>2853</v>
      </c>
      <c r="B3539" s="517" t="s">
        <v>2853</v>
      </c>
    </row>
    <row r="3540" spans="1:2" ht="15" hidden="1" x14ac:dyDescent="0.25">
      <c r="A3540" s="517" t="s">
        <v>2854</v>
      </c>
      <c r="B3540" s="517" t="s">
        <v>2854</v>
      </c>
    </row>
    <row r="3541" spans="1:2" ht="15" hidden="1" x14ac:dyDescent="0.25">
      <c r="A3541" s="517" t="s">
        <v>2855</v>
      </c>
      <c r="B3541" s="517" t="s">
        <v>2855</v>
      </c>
    </row>
    <row r="3542" spans="1:2" ht="15" hidden="1" x14ac:dyDescent="0.25">
      <c r="A3542" s="517" t="s">
        <v>2856</v>
      </c>
      <c r="B3542" s="517" t="s">
        <v>2856</v>
      </c>
    </row>
    <row r="3543" spans="1:2" ht="15" hidden="1" x14ac:dyDescent="0.25">
      <c r="A3543" s="517" t="s">
        <v>2857</v>
      </c>
      <c r="B3543" s="517" t="s">
        <v>2857</v>
      </c>
    </row>
    <row r="3544" spans="1:2" ht="15" hidden="1" x14ac:dyDescent="0.25">
      <c r="A3544" s="517" t="s">
        <v>2858</v>
      </c>
      <c r="B3544" s="517" t="s">
        <v>2858</v>
      </c>
    </row>
    <row r="3545" spans="1:2" ht="15" hidden="1" x14ac:dyDescent="0.25">
      <c r="A3545" s="517" t="s">
        <v>2859</v>
      </c>
      <c r="B3545" s="517" t="s">
        <v>2859</v>
      </c>
    </row>
    <row r="3546" spans="1:2" ht="15" hidden="1" x14ac:dyDescent="0.25">
      <c r="A3546" s="517" t="s">
        <v>2860</v>
      </c>
      <c r="B3546" s="517" t="s">
        <v>2860</v>
      </c>
    </row>
    <row r="3547" spans="1:2" ht="15" hidden="1" x14ac:dyDescent="0.25">
      <c r="A3547" s="517" t="s">
        <v>2861</v>
      </c>
      <c r="B3547" s="517" t="s">
        <v>2861</v>
      </c>
    </row>
    <row r="3548" spans="1:2" ht="15" hidden="1" x14ac:dyDescent="0.25">
      <c r="A3548" s="517" t="s">
        <v>2862</v>
      </c>
      <c r="B3548" s="517" t="s">
        <v>2862</v>
      </c>
    </row>
    <row r="3549" spans="1:2" ht="15" hidden="1" x14ac:dyDescent="0.25">
      <c r="A3549" s="517" t="s">
        <v>2863</v>
      </c>
      <c r="B3549" s="517" t="s">
        <v>2864</v>
      </c>
    </row>
    <row r="3550" spans="1:2" ht="15" hidden="1" x14ac:dyDescent="0.25">
      <c r="A3550" s="517" t="s">
        <v>2865</v>
      </c>
      <c r="B3550" s="517" t="s">
        <v>2866</v>
      </c>
    </row>
    <row r="3551" spans="1:2" ht="15" hidden="1" x14ac:dyDescent="0.25">
      <c r="A3551" s="517" t="s">
        <v>2865</v>
      </c>
      <c r="B3551" s="517" t="s">
        <v>2866</v>
      </c>
    </row>
    <row r="3552" spans="1:2" ht="15" hidden="1" x14ac:dyDescent="0.25">
      <c r="A3552" s="517" t="s">
        <v>2867</v>
      </c>
      <c r="B3552" s="517" t="s">
        <v>2868</v>
      </c>
    </row>
    <row r="3553" spans="1:2" ht="15" hidden="1" x14ac:dyDescent="0.25">
      <c r="A3553" s="517" t="s">
        <v>2867</v>
      </c>
      <c r="B3553" s="517" t="s">
        <v>2868</v>
      </c>
    </row>
    <row r="3554" spans="1:2" ht="15" hidden="1" x14ac:dyDescent="0.25">
      <c r="A3554" s="517" t="s">
        <v>2869</v>
      </c>
      <c r="B3554" s="517" t="s">
        <v>2870</v>
      </c>
    </row>
    <row r="3555" spans="1:2" ht="15" hidden="1" x14ac:dyDescent="0.25">
      <c r="A3555" s="517" t="s">
        <v>2869</v>
      </c>
      <c r="B3555" s="517" t="s">
        <v>2870</v>
      </c>
    </row>
    <row r="3556" spans="1:2" ht="15" hidden="1" x14ac:dyDescent="0.25">
      <c r="A3556" s="517" t="s">
        <v>2871</v>
      </c>
      <c r="B3556" s="517" t="s">
        <v>2872</v>
      </c>
    </row>
    <row r="3557" spans="1:2" ht="15" hidden="1" x14ac:dyDescent="0.25">
      <c r="A3557" s="517" t="s">
        <v>2873</v>
      </c>
      <c r="B3557" s="517" t="s">
        <v>2874</v>
      </c>
    </row>
    <row r="3558" spans="1:2" ht="15" hidden="1" x14ac:dyDescent="0.25">
      <c r="A3558" s="517" t="s">
        <v>2875</v>
      </c>
      <c r="B3558" s="517" t="s">
        <v>2876</v>
      </c>
    </row>
    <row r="3559" spans="1:2" ht="15" hidden="1" x14ac:dyDescent="0.25">
      <c r="A3559" s="517" t="s">
        <v>635</v>
      </c>
      <c r="B3559" s="517" t="s">
        <v>636</v>
      </c>
    </row>
    <row r="3560" spans="1:2" ht="15" hidden="1" x14ac:dyDescent="0.25">
      <c r="A3560" s="517" t="s">
        <v>2877</v>
      </c>
      <c r="B3560" s="517" t="s">
        <v>2878</v>
      </c>
    </row>
    <row r="3561" spans="1:2" ht="15" hidden="1" x14ac:dyDescent="0.25">
      <c r="A3561" s="517" t="s">
        <v>2877</v>
      </c>
      <c r="B3561" s="517" t="s">
        <v>2878</v>
      </c>
    </row>
    <row r="3562" spans="1:2" ht="15" hidden="1" x14ac:dyDescent="0.25">
      <c r="A3562" s="517" t="s">
        <v>2879</v>
      </c>
      <c r="B3562" s="517" t="s">
        <v>2880</v>
      </c>
    </row>
    <row r="3563" spans="1:2" ht="15" hidden="1" x14ac:dyDescent="0.25">
      <c r="A3563" s="517" t="s">
        <v>2879</v>
      </c>
      <c r="B3563" s="517" t="s">
        <v>2880</v>
      </c>
    </row>
    <row r="3564" spans="1:2" ht="15" hidden="1" x14ac:dyDescent="0.25">
      <c r="A3564" s="517" t="s">
        <v>2879</v>
      </c>
      <c r="B3564" s="517" t="s">
        <v>2880</v>
      </c>
    </row>
    <row r="3565" spans="1:2" ht="15" hidden="1" x14ac:dyDescent="0.25">
      <c r="A3565" s="517" t="s">
        <v>219</v>
      </c>
      <c r="B3565" s="517" t="s">
        <v>367</v>
      </c>
    </row>
    <row r="3566" spans="1:2" ht="15" hidden="1" x14ac:dyDescent="0.25">
      <c r="A3566" s="517" t="s">
        <v>1671</v>
      </c>
      <c r="B3566" s="517" t="s">
        <v>1672</v>
      </c>
    </row>
    <row r="3567" spans="1:2" ht="15" hidden="1" x14ac:dyDescent="0.25">
      <c r="A3567" s="517" t="s">
        <v>2881</v>
      </c>
      <c r="B3567" s="517" t="s">
        <v>2882</v>
      </c>
    </row>
    <row r="3568" spans="1:2" ht="15" hidden="1" x14ac:dyDescent="0.25">
      <c r="A3568" s="517" t="s">
        <v>2883</v>
      </c>
      <c r="B3568" s="517" t="s">
        <v>2884</v>
      </c>
    </row>
    <row r="3569" spans="1:2" ht="15" hidden="1" x14ac:dyDescent="0.25">
      <c r="A3569" s="517" t="s">
        <v>2885</v>
      </c>
      <c r="B3569" s="517" t="s">
        <v>2886</v>
      </c>
    </row>
    <row r="3570" spans="1:2" ht="15" hidden="1" x14ac:dyDescent="0.25">
      <c r="A3570" s="517" t="s">
        <v>2887</v>
      </c>
      <c r="B3570" s="517" t="s">
        <v>2888</v>
      </c>
    </row>
    <row r="3571" spans="1:2" ht="15" hidden="1" x14ac:dyDescent="0.25">
      <c r="A3571" s="517" t="s">
        <v>2889</v>
      </c>
      <c r="B3571" s="517" t="s">
        <v>2890</v>
      </c>
    </row>
    <row r="3572" spans="1:2" ht="15" hidden="1" x14ac:dyDescent="0.25">
      <c r="A3572" s="517" t="s">
        <v>2889</v>
      </c>
      <c r="B3572" s="517" t="s">
        <v>2890</v>
      </c>
    </row>
    <row r="3573" spans="1:2" ht="15" hidden="1" x14ac:dyDescent="0.25">
      <c r="A3573" s="517" t="s">
        <v>2889</v>
      </c>
      <c r="B3573" s="517" t="s">
        <v>2890</v>
      </c>
    </row>
    <row r="3574" spans="1:2" ht="15" hidden="1" x14ac:dyDescent="0.25">
      <c r="A3574" s="517" t="s">
        <v>2891</v>
      </c>
      <c r="B3574" s="517" t="s">
        <v>2892</v>
      </c>
    </row>
    <row r="3575" spans="1:2" ht="15" hidden="1" x14ac:dyDescent="0.25">
      <c r="A3575" s="517" t="s">
        <v>2893</v>
      </c>
      <c r="B3575" s="517" t="s">
        <v>2894</v>
      </c>
    </row>
    <row r="3576" spans="1:2" ht="15" hidden="1" x14ac:dyDescent="0.25">
      <c r="A3576" s="517" t="s">
        <v>2893</v>
      </c>
      <c r="B3576" s="517" t="s">
        <v>2894</v>
      </c>
    </row>
    <row r="3577" spans="1:2" ht="15" hidden="1" x14ac:dyDescent="0.25">
      <c r="A3577" s="517" t="s">
        <v>2893</v>
      </c>
      <c r="B3577" s="517" t="s">
        <v>2894</v>
      </c>
    </row>
    <row r="3578" spans="1:2" ht="15" hidden="1" x14ac:dyDescent="0.25">
      <c r="A3578" s="517" t="s">
        <v>2895</v>
      </c>
      <c r="B3578" s="517" t="s">
        <v>2896</v>
      </c>
    </row>
    <row r="3579" spans="1:2" ht="15" hidden="1" x14ac:dyDescent="0.25">
      <c r="A3579" s="517" t="s">
        <v>2895</v>
      </c>
      <c r="B3579" s="517" t="s">
        <v>2896</v>
      </c>
    </row>
    <row r="3580" spans="1:2" ht="15" hidden="1" x14ac:dyDescent="0.25">
      <c r="A3580" s="517" t="s">
        <v>2895</v>
      </c>
      <c r="B3580" s="517" t="s">
        <v>2896</v>
      </c>
    </row>
    <row r="3581" spans="1:2" ht="15" hidden="1" x14ac:dyDescent="0.25">
      <c r="A3581" s="517" t="s">
        <v>2897</v>
      </c>
      <c r="B3581" s="517" t="s">
        <v>2898</v>
      </c>
    </row>
    <row r="3582" spans="1:2" ht="15" hidden="1" x14ac:dyDescent="0.25">
      <c r="A3582" s="517" t="s">
        <v>234</v>
      </c>
      <c r="B3582" s="517" t="s">
        <v>378</v>
      </c>
    </row>
    <row r="3583" spans="1:2" ht="15" hidden="1" x14ac:dyDescent="0.25">
      <c r="A3583" s="517" t="s">
        <v>2899</v>
      </c>
      <c r="B3583" s="517" t="s">
        <v>2900</v>
      </c>
    </row>
    <row r="3584" spans="1:2" ht="15" hidden="1" x14ac:dyDescent="0.25">
      <c r="A3584" s="517" t="s">
        <v>2899</v>
      </c>
      <c r="B3584" s="517" t="s">
        <v>2900</v>
      </c>
    </row>
    <row r="3585" spans="1:2" ht="15" hidden="1" x14ac:dyDescent="0.25">
      <c r="A3585" s="517" t="s">
        <v>2901</v>
      </c>
      <c r="B3585" s="517" t="s">
        <v>2902</v>
      </c>
    </row>
    <row r="3586" spans="1:2" ht="15" hidden="1" x14ac:dyDescent="0.25">
      <c r="A3586" s="517" t="s">
        <v>2903</v>
      </c>
      <c r="B3586" s="517" t="s">
        <v>2904</v>
      </c>
    </row>
    <row r="3587" spans="1:2" ht="15" hidden="1" x14ac:dyDescent="0.25">
      <c r="A3587" s="517" t="s">
        <v>2903</v>
      </c>
      <c r="B3587" s="517" t="s">
        <v>2904</v>
      </c>
    </row>
    <row r="3588" spans="1:2" ht="15" hidden="1" x14ac:dyDescent="0.25">
      <c r="A3588" s="517" t="s">
        <v>2903</v>
      </c>
      <c r="B3588" s="517" t="s">
        <v>2904</v>
      </c>
    </row>
    <row r="3589" spans="1:2" ht="15" hidden="1" x14ac:dyDescent="0.25">
      <c r="A3589" s="517" t="s">
        <v>2905</v>
      </c>
      <c r="B3589" s="517" t="s">
        <v>2906</v>
      </c>
    </row>
    <row r="3590" spans="1:2" ht="15" hidden="1" x14ac:dyDescent="0.25">
      <c r="A3590" s="517" t="s">
        <v>2907</v>
      </c>
      <c r="B3590" s="517" t="s">
        <v>2908</v>
      </c>
    </row>
    <row r="3591" spans="1:2" ht="15" hidden="1" x14ac:dyDescent="0.25">
      <c r="A3591" s="517" t="s">
        <v>2907</v>
      </c>
      <c r="B3591" s="517" t="s">
        <v>2908</v>
      </c>
    </row>
    <row r="3592" spans="1:2" ht="15" hidden="1" x14ac:dyDescent="0.25">
      <c r="A3592" s="517" t="s">
        <v>2907</v>
      </c>
      <c r="B3592" s="517" t="s">
        <v>2908</v>
      </c>
    </row>
    <row r="3593" spans="1:2" ht="15" hidden="1" x14ac:dyDescent="0.25">
      <c r="A3593" s="517" t="s">
        <v>2909</v>
      </c>
      <c r="B3593" s="517" t="s">
        <v>2910</v>
      </c>
    </row>
    <row r="3594" spans="1:2" ht="15" hidden="1" x14ac:dyDescent="0.25">
      <c r="A3594" s="517" t="s">
        <v>2911</v>
      </c>
      <c r="B3594" s="517" t="s">
        <v>2912</v>
      </c>
    </row>
    <row r="3595" spans="1:2" ht="15" hidden="1" x14ac:dyDescent="0.25">
      <c r="A3595" s="517" t="s">
        <v>1693</v>
      </c>
      <c r="B3595" s="517" t="s">
        <v>2913</v>
      </c>
    </row>
    <row r="3596" spans="1:2" ht="15" hidden="1" x14ac:dyDescent="0.25">
      <c r="A3596" s="517" t="s">
        <v>2914</v>
      </c>
      <c r="B3596" s="517" t="s">
        <v>2915</v>
      </c>
    </row>
    <row r="3597" spans="1:2" ht="15" hidden="1" x14ac:dyDescent="0.25">
      <c r="A3597" s="517" t="s">
        <v>2916</v>
      </c>
      <c r="B3597" s="517" t="s">
        <v>2917</v>
      </c>
    </row>
    <row r="3598" spans="1:2" ht="15" hidden="1" x14ac:dyDescent="0.25">
      <c r="A3598" s="517" t="s">
        <v>1697</v>
      </c>
      <c r="B3598" s="517" t="s">
        <v>1698</v>
      </c>
    </row>
    <row r="3599" spans="1:2" ht="15" hidden="1" x14ac:dyDescent="0.25">
      <c r="A3599" s="517" t="s">
        <v>2918</v>
      </c>
      <c r="B3599" s="517" t="s">
        <v>2919</v>
      </c>
    </row>
    <row r="3600" spans="1:2" ht="15" hidden="1" x14ac:dyDescent="0.25">
      <c r="A3600" s="517" t="s">
        <v>2920</v>
      </c>
      <c r="B3600" s="517" t="s">
        <v>2921</v>
      </c>
    </row>
    <row r="3601" spans="1:2" ht="15" hidden="1" x14ac:dyDescent="0.25">
      <c r="A3601" s="517" t="s">
        <v>2922</v>
      </c>
      <c r="B3601" s="517" t="s">
        <v>2923</v>
      </c>
    </row>
    <row r="3602" spans="1:2" ht="15" hidden="1" x14ac:dyDescent="0.25">
      <c r="A3602" s="517" t="s">
        <v>1707</v>
      </c>
      <c r="B3602" s="517" t="s">
        <v>1708</v>
      </c>
    </row>
    <row r="3603" spans="1:2" ht="15" hidden="1" x14ac:dyDescent="0.25">
      <c r="A3603" s="517" t="s">
        <v>2924</v>
      </c>
      <c r="B3603" s="517" t="s">
        <v>2925</v>
      </c>
    </row>
    <row r="3604" spans="1:2" ht="15" hidden="1" x14ac:dyDescent="0.25">
      <c r="A3604" s="517" t="s">
        <v>2924</v>
      </c>
      <c r="B3604" s="517" t="s">
        <v>2925</v>
      </c>
    </row>
    <row r="3605" spans="1:2" ht="15" hidden="1" x14ac:dyDescent="0.25">
      <c r="A3605" s="517" t="s">
        <v>2926</v>
      </c>
      <c r="B3605" s="517" t="s">
        <v>2927</v>
      </c>
    </row>
    <row r="3606" spans="1:2" ht="15" hidden="1" x14ac:dyDescent="0.25">
      <c r="A3606" s="517" t="s">
        <v>2928</v>
      </c>
      <c r="B3606" s="517" t="s">
        <v>2929</v>
      </c>
    </row>
    <row r="3607" spans="1:2" ht="15" hidden="1" x14ac:dyDescent="0.25">
      <c r="A3607" s="517" t="s">
        <v>2928</v>
      </c>
      <c r="B3607" s="517" t="s">
        <v>2929</v>
      </c>
    </row>
    <row r="3608" spans="1:2" ht="15" hidden="1" x14ac:dyDescent="0.25">
      <c r="A3608" s="517" t="s">
        <v>2928</v>
      </c>
      <c r="B3608" s="517" t="s">
        <v>2929</v>
      </c>
    </row>
    <row r="3609" spans="1:2" ht="15" hidden="1" x14ac:dyDescent="0.25">
      <c r="A3609" s="517" t="s">
        <v>2928</v>
      </c>
      <c r="B3609" s="517" t="s">
        <v>2929</v>
      </c>
    </row>
    <row r="3610" spans="1:2" ht="15" hidden="1" x14ac:dyDescent="0.25">
      <c r="A3610" s="517" t="s">
        <v>2928</v>
      </c>
      <c r="B3610" s="517" t="s">
        <v>2929</v>
      </c>
    </row>
    <row r="3611" spans="1:2" ht="15" hidden="1" x14ac:dyDescent="0.25">
      <c r="A3611" s="517" t="s">
        <v>2928</v>
      </c>
      <c r="B3611" s="517" t="s">
        <v>2929</v>
      </c>
    </row>
    <row r="3612" spans="1:2" ht="15" hidden="1" x14ac:dyDescent="0.25">
      <c r="A3612" s="517" t="s">
        <v>2928</v>
      </c>
      <c r="B3612" s="517" t="s">
        <v>2929</v>
      </c>
    </row>
    <row r="3613" spans="1:2" ht="15" hidden="1" x14ac:dyDescent="0.25">
      <c r="A3613" s="517" t="s">
        <v>2930</v>
      </c>
      <c r="B3613" s="517" t="s">
        <v>2931</v>
      </c>
    </row>
    <row r="3614" spans="1:2" ht="15" hidden="1" x14ac:dyDescent="0.25">
      <c r="A3614" s="517" t="s">
        <v>2932</v>
      </c>
      <c r="B3614" s="517" t="s">
        <v>2933</v>
      </c>
    </row>
    <row r="3615" spans="1:2" ht="15" hidden="1" x14ac:dyDescent="0.25">
      <c r="A3615" s="517" t="s">
        <v>2934</v>
      </c>
      <c r="B3615" s="517" t="s">
        <v>2935</v>
      </c>
    </row>
    <row r="3616" spans="1:2" ht="15" hidden="1" x14ac:dyDescent="0.25">
      <c r="A3616" s="517" t="s">
        <v>2934</v>
      </c>
      <c r="B3616" s="517" t="s">
        <v>2935</v>
      </c>
    </row>
    <row r="3617" spans="1:2" ht="15" hidden="1" x14ac:dyDescent="0.25">
      <c r="A3617" s="517" t="s">
        <v>2936</v>
      </c>
      <c r="B3617" s="517" t="s">
        <v>2937</v>
      </c>
    </row>
    <row r="3618" spans="1:2" ht="15" hidden="1" x14ac:dyDescent="0.25">
      <c r="A3618" s="517" t="s">
        <v>2936</v>
      </c>
      <c r="B3618" s="517" t="s">
        <v>2937</v>
      </c>
    </row>
    <row r="3619" spans="1:2" ht="15" hidden="1" x14ac:dyDescent="0.25">
      <c r="A3619" s="517" t="s">
        <v>204</v>
      </c>
      <c r="B3619" s="517" t="s">
        <v>400</v>
      </c>
    </row>
    <row r="3620" spans="1:2" ht="15" hidden="1" x14ac:dyDescent="0.25">
      <c r="A3620" s="517" t="s">
        <v>2938</v>
      </c>
      <c r="B3620" s="517" t="s">
        <v>2939</v>
      </c>
    </row>
    <row r="3621" spans="1:2" ht="15" hidden="1" x14ac:dyDescent="0.25">
      <c r="A3621" s="517" t="s">
        <v>2940</v>
      </c>
      <c r="B3621" s="517" t="s">
        <v>2941</v>
      </c>
    </row>
    <row r="3622" spans="1:2" ht="15" hidden="1" x14ac:dyDescent="0.25">
      <c r="A3622" s="517" t="s">
        <v>2942</v>
      </c>
      <c r="B3622" s="517" t="s">
        <v>2943</v>
      </c>
    </row>
    <row r="3623" spans="1:2" ht="15" hidden="1" x14ac:dyDescent="0.25">
      <c r="A3623" s="517" t="s">
        <v>2944</v>
      </c>
      <c r="B3623" s="517" t="s">
        <v>2945</v>
      </c>
    </row>
    <row r="3624" spans="1:2" ht="15" hidden="1" x14ac:dyDescent="0.25">
      <c r="A3624" s="517" t="s">
        <v>2946</v>
      </c>
      <c r="B3624" s="517" t="s">
        <v>2947</v>
      </c>
    </row>
    <row r="3625" spans="1:2" ht="15" hidden="1" x14ac:dyDescent="0.25">
      <c r="A3625" s="517" t="s">
        <v>2946</v>
      </c>
      <c r="B3625" s="517" t="s">
        <v>2947</v>
      </c>
    </row>
    <row r="3626" spans="1:2" ht="15" hidden="1" x14ac:dyDescent="0.25">
      <c r="A3626" s="517" t="s">
        <v>2948</v>
      </c>
      <c r="B3626" s="517" t="s">
        <v>2949</v>
      </c>
    </row>
    <row r="3627" spans="1:2" ht="15" hidden="1" x14ac:dyDescent="0.25">
      <c r="A3627" s="517" t="s">
        <v>2950</v>
      </c>
      <c r="B3627" s="517" t="s">
        <v>2951</v>
      </c>
    </row>
    <row r="3628" spans="1:2" ht="15" hidden="1" x14ac:dyDescent="0.25">
      <c r="A3628" s="517" t="s">
        <v>2952</v>
      </c>
      <c r="B3628" s="517" t="s">
        <v>2953</v>
      </c>
    </row>
    <row r="3629" spans="1:2" ht="15" hidden="1" x14ac:dyDescent="0.25">
      <c r="A3629" s="517" t="s">
        <v>1231</v>
      </c>
      <c r="B3629" s="517" t="s">
        <v>1232</v>
      </c>
    </row>
    <row r="3630" spans="1:2" ht="15" hidden="1" x14ac:dyDescent="0.25">
      <c r="A3630" s="517" t="s">
        <v>2954</v>
      </c>
      <c r="B3630" s="517" t="s">
        <v>2955</v>
      </c>
    </row>
    <row r="3631" spans="1:2" ht="15" hidden="1" x14ac:dyDescent="0.25">
      <c r="A3631" s="517" t="s">
        <v>2956</v>
      </c>
      <c r="B3631" s="517" t="s">
        <v>2957</v>
      </c>
    </row>
    <row r="3632" spans="1:2" ht="15" hidden="1" x14ac:dyDescent="0.25">
      <c r="A3632" s="517" t="s">
        <v>2956</v>
      </c>
      <c r="B3632" s="517" t="s">
        <v>2957</v>
      </c>
    </row>
    <row r="3633" spans="1:2" ht="15" hidden="1" x14ac:dyDescent="0.25">
      <c r="A3633" s="517" t="s">
        <v>2956</v>
      </c>
      <c r="B3633" s="517" t="s">
        <v>2957</v>
      </c>
    </row>
    <row r="3634" spans="1:2" ht="15" hidden="1" x14ac:dyDescent="0.25">
      <c r="A3634" s="517" t="s">
        <v>2958</v>
      </c>
      <c r="B3634" s="517" t="s">
        <v>2959</v>
      </c>
    </row>
    <row r="3635" spans="1:2" ht="15" hidden="1" x14ac:dyDescent="0.25">
      <c r="A3635" s="517" t="s">
        <v>2960</v>
      </c>
      <c r="B3635" s="517" t="s">
        <v>2961</v>
      </c>
    </row>
    <row r="3636" spans="1:2" ht="15" hidden="1" x14ac:dyDescent="0.25">
      <c r="A3636" s="517" t="s">
        <v>2960</v>
      </c>
      <c r="B3636" s="517" t="s">
        <v>2961</v>
      </c>
    </row>
    <row r="3637" spans="1:2" ht="15" hidden="1" x14ac:dyDescent="0.25">
      <c r="A3637" s="517" t="s">
        <v>2962</v>
      </c>
      <c r="B3637" s="517" t="s">
        <v>2963</v>
      </c>
    </row>
    <row r="3638" spans="1:2" ht="15" hidden="1" x14ac:dyDescent="0.25">
      <c r="A3638" s="517" t="s">
        <v>2962</v>
      </c>
      <c r="B3638" s="517" t="s">
        <v>2963</v>
      </c>
    </row>
    <row r="3639" spans="1:2" ht="15" hidden="1" x14ac:dyDescent="0.25">
      <c r="A3639" s="517" t="s">
        <v>2964</v>
      </c>
      <c r="B3639" s="517" t="s">
        <v>2965</v>
      </c>
    </row>
    <row r="3640" spans="1:2" ht="15" hidden="1" x14ac:dyDescent="0.25">
      <c r="A3640" s="517" t="s">
        <v>2966</v>
      </c>
      <c r="B3640" s="517" t="s">
        <v>2967</v>
      </c>
    </row>
    <row r="3641" spans="1:2" ht="15" hidden="1" x14ac:dyDescent="0.25">
      <c r="A3641" s="517" t="s">
        <v>2968</v>
      </c>
      <c r="B3641" s="517" t="s">
        <v>2969</v>
      </c>
    </row>
    <row r="3642" spans="1:2" ht="15" hidden="1" x14ac:dyDescent="0.25">
      <c r="A3642" s="517" t="s">
        <v>2970</v>
      </c>
      <c r="B3642" s="517" t="s">
        <v>2971</v>
      </c>
    </row>
    <row r="3643" spans="1:2" ht="15" hidden="1" x14ac:dyDescent="0.25">
      <c r="A3643" s="517" t="s">
        <v>2970</v>
      </c>
      <c r="B3643" s="517" t="s">
        <v>2971</v>
      </c>
    </row>
    <row r="3644" spans="1:2" ht="15" hidden="1" x14ac:dyDescent="0.25">
      <c r="A3644" s="517" t="s">
        <v>2972</v>
      </c>
      <c r="B3644" s="517" t="s">
        <v>2973</v>
      </c>
    </row>
    <row r="3645" spans="1:2" ht="15" hidden="1" x14ac:dyDescent="0.25">
      <c r="A3645" s="517" t="s">
        <v>2974</v>
      </c>
      <c r="B3645" s="517" t="s">
        <v>2975</v>
      </c>
    </row>
    <row r="3646" spans="1:2" ht="15" hidden="1" x14ac:dyDescent="0.25">
      <c r="A3646" s="517" t="s">
        <v>220</v>
      </c>
      <c r="B3646" s="517" t="s">
        <v>321</v>
      </c>
    </row>
    <row r="3647" spans="1:2" ht="15" hidden="1" x14ac:dyDescent="0.25">
      <c r="A3647" s="517" t="s">
        <v>220</v>
      </c>
      <c r="B3647" s="517" t="s">
        <v>321</v>
      </c>
    </row>
    <row r="3648" spans="1:2" ht="15" hidden="1" x14ac:dyDescent="0.25">
      <c r="A3648" s="517" t="s">
        <v>220</v>
      </c>
      <c r="B3648" s="517" t="s">
        <v>321</v>
      </c>
    </row>
    <row r="3649" spans="1:2" ht="15" hidden="1" x14ac:dyDescent="0.25">
      <c r="A3649" s="517" t="s">
        <v>220</v>
      </c>
      <c r="B3649" s="517" t="s">
        <v>321</v>
      </c>
    </row>
    <row r="3650" spans="1:2" ht="15" hidden="1" x14ac:dyDescent="0.25">
      <c r="A3650" s="517" t="s">
        <v>220</v>
      </c>
      <c r="B3650" s="517" t="s">
        <v>321</v>
      </c>
    </row>
    <row r="3651" spans="1:2" ht="15" hidden="1" x14ac:dyDescent="0.25">
      <c r="A3651" s="517" t="s">
        <v>220</v>
      </c>
      <c r="B3651" s="517" t="s">
        <v>321</v>
      </c>
    </row>
    <row r="3652" spans="1:2" ht="15" hidden="1" x14ac:dyDescent="0.25">
      <c r="A3652" s="517" t="s">
        <v>2047</v>
      </c>
      <c r="B3652" s="517" t="s">
        <v>2048</v>
      </c>
    </row>
    <row r="3653" spans="1:2" ht="15" hidden="1" x14ac:dyDescent="0.25">
      <c r="A3653" s="517" t="s">
        <v>407</v>
      </c>
      <c r="B3653" s="517" t="s">
        <v>408</v>
      </c>
    </row>
    <row r="3654" spans="1:2" ht="15" hidden="1" x14ac:dyDescent="0.25">
      <c r="A3654" s="517" t="s">
        <v>407</v>
      </c>
      <c r="B3654" s="517" t="s">
        <v>408</v>
      </c>
    </row>
    <row r="3655" spans="1:2" ht="15" hidden="1" x14ac:dyDescent="0.25">
      <c r="A3655" s="517" t="s">
        <v>407</v>
      </c>
      <c r="B3655" s="517" t="s">
        <v>408</v>
      </c>
    </row>
    <row r="3656" spans="1:2" ht="15" hidden="1" x14ac:dyDescent="0.25">
      <c r="A3656" s="517" t="s">
        <v>194</v>
      </c>
      <c r="B3656" s="517" t="s">
        <v>327</v>
      </c>
    </row>
    <row r="3657" spans="1:2" ht="15" hidden="1" x14ac:dyDescent="0.25">
      <c r="A3657" s="517" t="s">
        <v>194</v>
      </c>
      <c r="B3657" s="517" t="s">
        <v>327</v>
      </c>
    </row>
    <row r="3658" spans="1:2" ht="15" hidden="1" x14ac:dyDescent="0.25">
      <c r="A3658" s="517" t="s">
        <v>194</v>
      </c>
      <c r="B3658" s="517" t="s">
        <v>327</v>
      </c>
    </row>
    <row r="3659" spans="1:2" ht="15" hidden="1" x14ac:dyDescent="0.25">
      <c r="A3659" s="517" t="s">
        <v>194</v>
      </c>
      <c r="B3659" s="517" t="s">
        <v>327</v>
      </c>
    </row>
    <row r="3660" spans="1:2" ht="15" hidden="1" x14ac:dyDescent="0.25">
      <c r="A3660" s="517" t="s">
        <v>194</v>
      </c>
      <c r="B3660" s="517" t="s">
        <v>327</v>
      </c>
    </row>
    <row r="3661" spans="1:2" ht="15" hidden="1" x14ac:dyDescent="0.25">
      <c r="A3661" s="517" t="s">
        <v>194</v>
      </c>
      <c r="B3661" s="517" t="s">
        <v>327</v>
      </c>
    </row>
    <row r="3662" spans="1:2" ht="15" hidden="1" x14ac:dyDescent="0.25">
      <c r="A3662" s="517" t="s">
        <v>194</v>
      </c>
      <c r="B3662" s="517" t="s">
        <v>327</v>
      </c>
    </row>
    <row r="3663" spans="1:2" ht="15" hidden="1" x14ac:dyDescent="0.25">
      <c r="A3663" s="517" t="s">
        <v>194</v>
      </c>
      <c r="B3663" s="517" t="s">
        <v>327</v>
      </c>
    </row>
    <row r="3664" spans="1:2" ht="15" hidden="1" x14ac:dyDescent="0.25">
      <c r="A3664" s="517" t="s">
        <v>194</v>
      </c>
      <c r="B3664" s="517" t="s">
        <v>327</v>
      </c>
    </row>
    <row r="3665" spans="1:2" ht="15" hidden="1" x14ac:dyDescent="0.25">
      <c r="A3665" s="517" t="s">
        <v>194</v>
      </c>
      <c r="B3665" s="517" t="s">
        <v>327</v>
      </c>
    </row>
    <row r="3666" spans="1:2" ht="15" hidden="1" x14ac:dyDescent="0.25">
      <c r="A3666" s="517" t="s">
        <v>194</v>
      </c>
      <c r="B3666" s="517" t="s">
        <v>327</v>
      </c>
    </row>
    <row r="3667" spans="1:2" ht="15" hidden="1" x14ac:dyDescent="0.25">
      <c r="A3667" s="517" t="s">
        <v>194</v>
      </c>
      <c r="B3667" s="517" t="s">
        <v>327</v>
      </c>
    </row>
    <row r="3668" spans="1:2" ht="15" hidden="1" x14ac:dyDescent="0.25">
      <c r="A3668" s="517" t="s">
        <v>194</v>
      </c>
      <c r="B3668" s="517" t="s">
        <v>327</v>
      </c>
    </row>
    <row r="3669" spans="1:2" ht="15" hidden="1" x14ac:dyDescent="0.25">
      <c r="A3669" s="517" t="s">
        <v>194</v>
      </c>
      <c r="B3669" s="517" t="s">
        <v>327</v>
      </c>
    </row>
    <row r="3670" spans="1:2" ht="15" hidden="1" x14ac:dyDescent="0.25">
      <c r="A3670" s="517" t="s">
        <v>194</v>
      </c>
      <c r="B3670" s="517" t="s">
        <v>327</v>
      </c>
    </row>
    <row r="3671" spans="1:2" ht="15" hidden="1" x14ac:dyDescent="0.25">
      <c r="A3671" s="517" t="s">
        <v>194</v>
      </c>
      <c r="B3671" s="517" t="s">
        <v>327</v>
      </c>
    </row>
    <row r="3672" spans="1:2" ht="15" hidden="1" x14ac:dyDescent="0.25">
      <c r="A3672" s="517" t="s">
        <v>194</v>
      </c>
      <c r="B3672" s="517" t="s">
        <v>327</v>
      </c>
    </row>
    <row r="3673" spans="1:2" ht="15" hidden="1" x14ac:dyDescent="0.25">
      <c r="A3673" s="517" t="s">
        <v>194</v>
      </c>
      <c r="B3673" s="517" t="s">
        <v>327</v>
      </c>
    </row>
    <row r="3674" spans="1:2" ht="15" hidden="1" x14ac:dyDescent="0.25">
      <c r="A3674" s="517" t="s">
        <v>194</v>
      </c>
      <c r="B3674" s="517" t="s">
        <v>327</v>
      </c>
    </row>
    <row r="3675" spans="1:2" ht="15" hidden="1" x14ac:dyDescent="0.25">
      <c r="A3675" s="517" t="s">
        <v>194</v>
      </c>
      <c r="B3675" s="517" t="s">
        <v>327</v>
      </c>
    </row>
    <row r="3676" spans="1:2" ht="15" hidden="1" x14ac:dyDescent="0.25">
      <c r="A3676" s="517" t="s">
        <v>194</v>
      </c>
      <c r="B3676" s="517" t="s">
        <v>327</v>
      </c>
    </row>
    <row r="3677" spans="1:2" ht="15" hidden="1" x14ac:dyDescent="0.25">
      <c r="A3677" s="517" t="s">
        <v>194</v>
      </c>
      <c r="B3677" s="517" t="s">
        <v>327</v>
      </c>
    </row>
    <row r="3678" spans="1:2" ht="15" hidden="1" x14ac:dyDescent="0.25">
      <c r="A3678" s="517" t="s">
        <v>194</v>
      </c>
      <c r="B3678" s="517" t="s">
        <v>327</v>
      </c>
    </row>
    <row r="3679" spans="1:2" ht="15" hidden="1" x14ac:dyDescent="0.25">
      <c r="A3679" s="517" t="s">
        <v>194</v>
      </c>
      <c r="B3679" s="517" t="s">
        <v>327</v>
      </c>
    </row>
    <row r="3680" spans="1:2" ht="15" hidden="1" x14ac:dyDescent="0.25">
      <c r="A3680" s="517" t="s">
        <v>194</v>
      </c>
      <c r="B3680" s="517" t="s">
        <v>327</v>
      </c>
    </row>
    <row r="3681" spans="1:2" ht="15" hidden="1" x14ac:dyDescent="0.25">
      <c r="A3681" s="517" t="s">
        <v>194</v>
      </c>
      <c r="B3681" s="517" t="s">
        <v>327</v>
      </c>
    </row>
    <row r="3682" spans="1:2" ht="15" hidden="1" x14ac:dyDescent="0.25">
      <c r="A3682" s="517" t="s">
        <v>194</v>
      </c>
      <c r="B3682" s="517" t="s">
        <v>327</v>
      </c>
    </row>
    <row r="3683" spans="1:2" ht="15" hidden="1" x14ac:dyDescent="0.25">
      <c r="A3683" s="517" t="s">
        <v>194</v>
      </c>
      <c r="B3683" s="517" t="s">
        <v>327</v>
      </c>
    </row>
    <row r="3684" spans="1:2" ht="15" hidden="1" x14ac:dyDescent="0.25">
      <c r="A3684" s="517" t="s">
        <v>194</v>
      </c>
      <c r="B3684" s="517" t="s">
        <v>327</v>
      </c>
    </row>
    <row r="3685" spans="1:2" ht="15" hidden="1" x14ac:dyDescent="0.25">
      <c r="A3685" s="517" t="s">
        <v>194</v>
      </c>
      <c r="B3685" s="517" t="s">
        <v>327</v>
      </c>
    </row>
    <row r="3686" spans="1:2" ht="15" hidden="1" x14ac:dyDescent="0.25">
      <c r="A3686" s="517" t="s">
        <v>194</v>
      </c>
      <c r="B3686" s="517" t="s">
        <v>327</v>
      </c>
    </row>
    <row r="3687" spans="1:2" ht="15" hidden="1" x14ac:dyDescent="0.25">
      <c r="A3687" s="517" t="s">
        <v>194</v>
      </c>
      <c r="B3687" s="517" t="s">
        <v>327</v>
      </c>
    </row>
    <row r="3688" spans="1:2" ht="15" hidden="1" x14ac:dyDescent="0.25">
      <c r="A3688" s="517" t="s">
        <v>222</v>
      </c>
      <c r="B3688" s="517" t="s">
        <v>328</v>
      </c>
    </row>
    <row r="3689" spans="1:2" ht="15" hidden="1" x14ac:dyDescent="0.25">
      <c r="A3689" s="517" t="s">
        <v>222</v>
      </c>
      <c r="B3689" s="517" t="s">
        <v>328</v>
      </c>
    </row>
    <row r="3690" spans="1:2" ht="15" hidden="1" x14ac:dyDescent="0.25">
      <c r="A3690" s="517" t="s">
        <v>222</v>
      </c>
      <c r="B3690" s="517" t="s">
        <v>328</v>
      </c>
    </row>
    <row r="3691" spans="1:2" ht="15" hidden="1" x14ac:dyDescent="0.25">
      <c r="A3691" s="517" t="s">
        <v>222</v>
      </c>
      <c r="B3691" s="517" t="s">
        <v>328</v>
      </c>
    </row>
    <row r="3692" spans="1:2" ht="15" hidden="1" x14ac:dyDescent="0.25">
      <c r="A3692" s="517" t="s">
        <v>222</v>
      </c>
      <c r="B3692" s="517" t="s">
        <v>328</v>
      </c>
    </row>
    <row r="3693" spans="1:2" ht="15" hidden="1" x14ac:dyDescent="0.25">
      <c r="A3693" s="517" t="s">
        <v>222</v>
      </c>
      <c r="B3693" s="517" t="s">
        <v>328</v>
      </c>
    </row>
    <row r="3694" spans="1:2" ht="15" hidden="1" x14ac:dyDescent="0.25">
      <c r="A3694" s="517" t="s">
        <v>222</v>
      </c>
      <c r="B3694" s="517" t="s">
        <v>328</v>
      </c>
    </row>
    <row r="3695" spans="1:2" ht="15" hidden="1" x14ac:dyDescent="0.25">
      <c r="A3695" s="517" t="s">
        <v>222</v>
      </c>
      <c r="B3695" s="517" t="s">
        <v>328</v>
      </c>
    </row>
    <row r="3696" spans="1:2" ht="15" hidden="1" x14ac:dyDescent="0.25">
      <c r="A3696" s="517" t="s">
        <v>222</v>
      </c>
      <c r="B3696" s="517" t="s">
        <v>328</v>
      </c>
    </row>
    <row r="3697" spans="1:2" ht="15" hidden="1" x14ac:dyDescent="0.25">
      <c r="A3697" s="517" t="s">
        <v>222</v>
      </c>
      <c r="B3697" s="517" t="s">
        <v>328</v>
      </c>
    </row>
    <row r="3698" spans="1:2" ht="15" hidden="1" x14ac:dyDescent="0.25">
      <c r="A3698" s="517" t="s">
        <v>222</v>
      </c>
      <c r="B3698" s="517" t="s">
        <v>328</v>
      </c>
    </row>
    <row r="3699" spans="1:2" ht="15" hidden="1" x14ac:dyDescent="0.25">
      <c r="A3699" s="517" t="s">
        <v>222</v>
      </c>
      <c r="B3699" s="517" t="s">
        <v>328</v>
      </c>
    </row>
    <row r="3700" spans="1:2" ht="15" hidden="1" x14ac:dyDescent="0.25">
      <c r="A3700" s="517" t="s">
        <v>222</v>
      </c>
      <c r="B3700" s="517" t="s">
        <v>328</v>
      </c>
    </row>
    <row r="3701" spans="1:2" ht="15" hidden="1" x14ac:dyDescent="0.25">
      <c r="A3701" s="517" t="s">
        <v>222</v>
      </c>
      <c r="B3701" s="517" t="s">
        <v>328</v>
      </c>
    </row>
    <row r="3702" spans="1:2" ht="15" hidden="1" x14ac:dyDescent="0.25">
      <c r="A3702" s="517" t="s">
        <v>222</v>
      </c>
      <c r="B3702" s="517" t="s">
        <v>328</v>
      </c>
    </row>
    <row r="3703" spans="1:2" ht="15" hidden="1" x14ac:dyDescent="0.25">
      <c r="A3703" s="517" t="s">
        <v>222</v>
      </c>
      <c r="B3703" s="517" t="s">
        <v>328</v>
      </c>
    </row>
    <row r="3704" spans="1:2" ht="15" hidden="1" x14ac:dyDescent="0.25">
      <c r="A3704" s="517" t="s">
        <v>222</v>
      </c>
      <c r="B3704" s="517" t="s">
        <v>328</v>
      </c>
    </row>
    <row r="3705" spans="1:2" ht="15" hidden="1" x14ac:dyDescent="0.25">
      <c r="A3705" s="517" t="s">
        <v>222</v>
      </c>
      <c r="B3705" s="517" t="s">
        <v>328</v>
      </c>
    </row>
    <row r="3706" spans="1:2" ht="15" hidden="1" x14ac:dyDescent="0.25">
      <c r="A3706" s="517" t="s">
        <v>222</v>
      </c>
      <c r="B3706" s="517" t="s">
        <v>328</v>
      </c>
    </row>
    <row r="3707" spans="1:2" ht="15" hidden="1" x14ac:dyDescent="0.25">
      <c r="A3707" s="517" t="s">
        <v>222</v>
      </c>
      <c r="B3707" s="517" t="s">
        <v>328</v>
      </c>
    </row>
    <row r="3708" spans="1:2" ht="15" hidden="1" x14ac:dyDescent="0.25">
      <c r="A3708" s="517" t="s">
        <v>222</v>
      </c>
      <c r="B3708" s="517" t="s">
        <v>328</v>
      </c>
    </row>
    <row r="3709" spans="1:2" ht="15" hidden="1" x14ac:dyDescent="0.25">
      <c r="A3709" s="517" t="s">
        <v>222</v>
      </c>
      <c r="B3709" s="517" t="s">
        <v>328</v>
      </c>
    </row>
    <row r="3710" spans="1:2" ht="15" hidden="1" x14ac:dyDescent="0.25">
      <c r="A3710" s="517" t="s">
        <v>222</v>
      </c>
      <c r="B3710" s="517" t="s">
        <v>328</v>
      </c>
    </row>
    <row r="3711" spans="1:2" ht="15" hidden="1" x14ac:dyDescent="0.25">
      <c r="A3711" s="517" t="s">
        <v>195</v>
      </c>
      <c r="B3711" s="517" t="s">
        <v>329</v>
      </c>
    </row>
    <row r="3712" spans="1:2" ht="15" hidden="1" x14ac:dyDescent="0.25">
      <c r="A3712" s="518" t="s">
        <v>195</v>
      </c>
      <c r="B3712" s="517" t="s">
        <v>329</v>
      </c>
    </row>
    <row r="3713" spans="1:2" ht="15" hidden="1" x14ac:dyDescent="0.25">
      <c r="A3713" s="517" t="s">
        <v>196</v>
      </c>
      <c r="B3713" s="517" t="s">
        <v>330</v>
      </c>
    </row>
    <row r="3714" spans="1:2" ht="15" hidden="1" x14ac:dyDescent="0.25">
      <c r="A3714" s="517" t="s">
        <v>196</v>
      </c>
      <c r="B3714" s="517" t="s">
        <v>330</v>
      </c>
    </row>
    <row r="3715" spans="1:2" ht="15" hidden="1" x14ac:dyDescent="0.25">
      <c r="A3715" s="517" t="s">
        <v>196</v>
      </c>
      <c r="B3715" s="517" t="s">
        <v>330</v>
      </c>
    </row>
    <row r="3716" spans="1:2" ht="15" hidden="1" x14ac:dyDescent="0.25">
      <c r="A3716" s="517" t="s">
        <v>196</v>
      </c>
      <c r="B3716" s="517" t="s">
        <v>330</v>
      </c>
    </row>
    <row r="3717" spans="1:2" ht="15" hidden="1" x14ac:dyDescent="0.25">
      <c r="A3717" s="517" t="s">
        <v>196</v>
      </c>
      <c r="B3717" s="517" t="s">
        <v>330</v>
      </c>
    </row>
    <row r="3718" spans="1:2" ht="15" hidden="1" x14ac:dyDescent="0.25">
      <c r="A3718" s="517" t="s">
        <v>197</v>
      </c>
      <c r="B3718" s="517" t="s">
        <v>331</v>
      </c>
    </row>
    <row r="3719" spans="1:2" ht="15" hidden="1" x14ac:dyDescent="0.25">
      <c r="A3719" s="517" t="s">
        <v>197</v>
      </c>
      <c r="B3719" s="517" t="s">
        <v>331</v>
      </c>
    </row>
    <row r="3720" spans="1:2" ht="15" hidden="1" x14ac:dyDescent="0.25">
      <c r="A3720" s="517" t="s">
        <v>197</v>
      </c>
      <c r="B3720" s="517" t="s">
        <v>331</v>
      </c>
    </row>
    <row r="3721" spans="1:2" ht="15" hidden="1" x14ac:dyDescent="0.25">
      <c r="A3721" s="517" t="s">
        <v>197</v>
      </c>
      <c r="B3721" s="517" t="s">
        <v>331</v>
      </c>
    </row>
    <row r="3722" spans="1:2" ht="15" hidden="1" x14ac:dyDescent="0.25">
      <c r="A3722" s="517" t="s">
        <v>197</v>
      </c>
      <c r="B3722" s="517" t="s">
        <v>331</v>
      </c>
    </row>
    <row r="3723" spans="1:2" ht="15" hidden="1" x14ac:dyDescent="0.25">
      <c r="A3723" s="517" t="s">
        <v>197</v>
      </c>
      <c r="B3723" s="517" t="s">
        <v>331</v>
      </c>
    </row>
    <row r="3724" spans="1:2" ht="15" hidden="1" x14ac:dyDescent="0.25">
      <c r="A3724" s="517" t="s">
        <v>197</v>
      </c>
      <c r="B3724" s="517" t="s">
        <v>331</v>
      </c>
    </row>
    <row r="3725" spans="1:2" ht="15" hidden="1" x14ac:dyDescent="0.25">
      <c r="A3725" s="517" t="s">
        <v>199</v>
      </c>
      <c r="B3725" s="517" t="s">
        <v>334</v>
      </c>
    </row>
    <row r="3726" spans="1:2" ht="15" hidden="1" x14ac:dyDescent="0.25">
      <c r="A3726" s="517" t="s">
        <v>199</v>
      </c>
      <c r="B3726" s="517" t="s">
        <v>334</v>
      </c>
    </row>
    <row r="3727" spans="1:2" ht="15" hidden="1" x14ac:dyDescent="0.25">
      <c r="A3727" s="517" t="s">
        <v>199</v>
      </c>
      <c r="B3727" s="517" t="s">
        <v>334</v>
      </c>
    </row>
    <row r="3728" spans="1:2" ht="15" hidden="1" x14ac:dyDescent="0.25">
      <c r="A3728" s="517" t="s">
        <v>199</v>
      </c>
      <c r="B3728" s="517" t="s">
        <v>334</v>
      </c>
    </row>
    <row r="3729" spans="1:2" ht="15" hidden="1" x14ac:dyDescent="0.25">
      <c r="A3729" s="517" t="s">
        <v>199</v>
      </c>
      <c r="B3729" s="517" t="s">
        <v>334</v>
      </c>
    </row>
    <row r="3730" spans="1:2" ht="15" hidden="1" x14ac:dyDescent="0.25">
      <c r="A3730" s="517" t="s">
        <v>1471</v>
      </c>
      <c r="B3730" s="517" t="s">
        <v>1472</v>
      </c>
    </row>
    <row r="3731" spans="1:2" ht="15" hidden="1" x14ac:dyDescent="0.25">
      <c r="A3731" s="517" t="s">
        <v>200</v>
      </c>
      <c r="B3731" s="517" t="s">
        <v>335</v>
      </c>
    </row>
    <row r="3732" spans="1:2" ht="15" hidden="1" x14ac:dyDescent="0.25">
      <c r="A3732" s="517" t="s">
        <v>1281</v>
      </c>
      <c r="B3732" s="517" t="s">
        <v>1282</v>
      </c>
    </row>
    <row r="3733" spans="1:2" ht="15" hidden="1" x14ac:dyDescent="0.25">
      <c r="A3733" s="517" t="s">
        <v>1281</v>
      </c>
      <c r="B3733" s="517" t="s">
        <v>1282</v>
      </c>
    </row>
    <row r="3734" spans="1:2" ht="15" hidden="1" x14ac:dyDescent="0.25">
      <c r="A3734" s="517" t="s">
        <v>1281</v>
      </c>
      <c r="B3734" s="517" t="s">
        <v>1282</v>
      </c>
    </row>
    <row r="3735" spans="1:2" ht="15" hidden="1" x14ac:dyDescent="0.25">
      <c r="A3735" s="517" t="s">
        <v>1281</v>
      </c>
      <c r="B3735" s="517" t="s">
        <v>1282</v>
      </c>
    </row>
    <row r="3736" spans="1:2" ht="15" hidden="1" x14ac:dyDescent="0.25">
      <c r="A3736" s="517" t="s">
        <v>1281</v>
      </c>
      <c r="B3736" s="517" t="s">
        <v>1282</v>
      </c>
    </row>
    <row r="3737" spans="1:2" ht="15" hidden="1" x14ac:dyDescent="0.25">
      <c r="A3737" s="517" t="s">
        <v>1281</v>
      </c>
      <c r="B3737" s="517" t="s">
        <v>1282</v>
      </c>
    </row>
    <row r="3738" spans="1:2" ht="15" hidden="1" x14ac:dyDescent="0.25">
      <c r="A3738" s="517" t="s">
        <v>1281</v>
      </c>
      <c r="B3738" s="517" t="s">
        <v>1282</v>
      </c>
    </row>
    <row r="3739" spans="1:2" ht="15" hidden="1" x14ac:dyDescent="0.25">
      <c r="A3739" s="517" t="s">
        <v>1281</v>
      </c>
      <c r="B3739" s="517" t="s">
        <v>1282</v>
      </c>
    </row>
    <row r="3740" spans="1:2" ht="15" hidden="1" x14ac:dyDescent="0.25">
      <c r="A3740" s="517" t="s">
        <v>1281</v>
      </c>
      <c r="B3740" s="517" t="s">
        <v>1282</v>
      </c>
    </row>
    <row r="3741" spans="1:2" ht="15" hidden="1" x14ac:dyDescent="0.25">
      <c r="A3741" s="517" t="s">
        <v>2976</v>
      </c>
      <c r="B3741" s="517" t="s">
        <v>2976</v>
      </c>
    </row>
    <row r="3742" spans="1:2" ht="15" hidden="1" x14ac:dyDescent="0.25">
      <c r="A3742" s="517" t="s">
        <v>2977</v>
      </c>
      <c r="B3742" s="517" t="s">
        <v>2977</v>
      </c>
    </row>
    <row r="3743" spans="1:2" ht="15" hidden="1" x14ac:dyDescent="0.25">
      <c r="A3743" s="517" t="s">
        <v>2978</v>
      </c>
      <c r="B3743" s="517" t="s">
        <v>2978</v>
      </c>
    </row>
    <row r="3744" spans="1:2" ht="15" hidden="1" x14ac:dyDescent="0.25">
      <c r="A3744" s="517" t="s">
        <v>2979</v>
      </c>
      <c r="B3744" s="517" t="s">
        <v>2979</v>
      </c>
    </row>
    <row r="3745" spans="1:2" ht="15" hidden="1" x14ac:dyDescent="0.25">
      <c r="A3745" s="517" t="s">
        <v>2980</v>
      </c>
      <c r="B3745" s="517" t="s">
        <v>2980</v>
      </c>
    </row>
    <row r="3746" spans="1:2" ht="15" hidden="1" x14ac:dyDescent="0.25">
      <c r="A3746" s="517" t="s">
        <v>2981</v>
      </c>
      <c r="B3746" s="517" t="s">
        <v>2981</v>
      </c>
    </row>
    <row r="3747" spans="1:2" ht="15" hidden="1" x14ac:dyDescent="0.25">
      <c r="A3747" s="517" t="s">
        <v>2982</v>
      </c>
      <c r="B3747" s="517" t="s">
        <v>2982</v>
      </c>
    </row>
    <row r="3748" spans="1:2" ht="15" hidden="1" x14ac:dyDescent="0.25">
      <c r="A3748" s="517" t="s">
        <v>2983</v>
      </c>
      <c r="B3748" s="517" t="s">
        <v>2983</v>
      </c>
    </row>
    <row r="3749" spans="1:2" ht="15" hidden="1" x14ac:dyDescent="0.25">
      <c r="A3749" s="517" t="s">
        <v>2984</v>
      </c>
      <c r="B3749" s="517" t="s">
        <v>2984</v>
      </c>
    </row>
    <row r="3750" spans="1:2" ht="15" hidden="1" x14ac:dyDescent="0.25">
      <c r="A3750" s="517" t="s">
        <v>2985</v>
      </c>
      <c r="B3750" s="517" t="s">
        <v>2985</v>
      </c>
    </row>
    <row r="3751" spans="1:2" ht="15" hidden="1" x14ac:dyDescent="0.25">
      <c r="A3751" s="517" t="s">
        <v>2986</v>
      </c>
      <c r="B3751" s="517" t="s">
        <v>2986</v>
      </c>
    </row>
    <row r="3752" spans="1:2" ht="15" hidden="1" x14ac:dyDescent="0.25">
      <c r="A3752" s="517" t="s">
        <v>2987</v>
      </c>
      <c r="B3752" s="517" t="s">
        <v>2987</v>
      </c>
    </row>
    <row r="3753" spans="1:2" ht="15" hidden="1" x14ac:dyDescent="0.25">
      <c r="A3753" s="517" t="s">
        <v>2988</v>
      </c>
      <c r="B3753" s="517" t="s">
        <v>2988</v>
      </c>
    </row>
    <row r="3754" spans="1:2" ht="15" hidden="1" x14ac:dyDescent="0.25">
      <c r="A3754" s="517" t="s">
        <v>2989</v>
      </c>
      <c r="B3754" s="517" t="s">
        <v>2989</v>
      </c>
    </row>
    <row r="3755" spans="1:2" ht="15" hidden="1" x14ac:dyDescent="0.25">
      <c r="A3755" s="517" t="s">
        <v>2989</v>
      </c>
      <c r="B3755" s="517" t="s">
        <v>2989</v>
      </c>
    </row>
    <row r="3756" spans="1:2" ht="15" hidden="1" x14ac:dyDescent="0.25">
      <c r="A3756" s="517" t="s">
        <v>2990</v>
      </c>
      <c r="B3756" s="517" t="s">
        <v>2990</v>
      </c>
    </row>
    <row r="3757" spans="1:2" ht="15" hidden="1" x14ac:dyDescent="0.25">
      <c r="A3757" s="517" t="s">
        <v>2991</v>
      </c>
      <c r="B3757" s="517" t="s">
        <v>2991</v>
      </c>
    </row>
    <row r="3758" spans="1:2" ht="15" hidden="1" x14ac:dyDescent="0.25">
      <c r="A3758" s="517" t="s">
        <v>2991</v>
      </c>
      <c r="B3758" s="517" t="s">
        <v>2991</v>
      </c>
    </row>
    <row r="3759" spans="1:2" ht="15" hidden="1" x14ac:dyDescent="0.25">
      <c r="A3759" s="517" t="s">
        <v>2992</v>
      </c>
      <c r="B3759" s="517" t="s">
        <v>2992</v>
      </c>
    </row>
    <row r="3760" spans="1:2" ht="15" hidden="1" x14ac:dyDescent="0.25">
      <c r="A3760" s="517" t="s">
        <v>2993</v>
      </c>
      <c r="B3760" s="517" t="s">
        <v>2993</v>
      </c>
    </row>
    <row r="3761" spans="1:2" ht="15" hidden="1" x14ac:dyDescent="0.25">
      <c r="A3761" s="517" t="s">
        <v>2994</v>
      </c>
      <c r="B3761" s="517" t="s">
        <v>2994</v>
      </c>
    </row>
    <row r="3762" spans="1:2" ht="15" hidden="1" x14ac:dyDescent="0.25">
      <c r="A3762" s="517" t="s">
        <v>2995</v>
      </c>
      <c r="B3762" s="517" t="s">
        <v>2995</v>
      </c>
    </row>
    <row r="3763" spans="1:2" ht="15" hidden="1" x14ac:dyDescent="0.25">
      <c r="A3763" s="517" t="s">
        <v>2996</v>
      </c>
      <c r="B3763" s="517" t="s">
        <v>2996</v>
      </c>
    </row>
    <row r="3764" spans="1:2" ht="15" hidden="1" x14ac:dyDescent="0.25">
      <c r="A3764" s="517" t="s">
        <v>2894</v>
      </c>
      <c r="B3764" s="517" t="s">
        <v>2894</v>
      </c>
    </row>
    <row r="3765" spans="1:2" ht="15" hidden="1" x14ac:dyDescent="0.25">
      <c r="A3765" s="517" t="s">
        <v>2997</v>
      </c>
      <c r="B3765" s="517" t="s">
        <v>2997</v>
      </c>
    </row>
    <row r="3766" spans="1:2" ht="15" hidden="1" x14ac:dyDescent="0.25">
      <c r="A3766" s="517" t="s">
        <v>2998</v>
      </c>
      <c r="B3766" s="517" t="s">
        <v>2998</v>
      </c>
    </row>
    <row r="3767" spans="1:2" ht="15" hidden="1" x14ac:dyDescent="0.25">
      <c r="A3767" s="517" t="s">
        <v>2998</v>
      </c>
      <c r="B3767" s="517" t="s">
        <v>2998</v>
      </c>
    </row>
    <row r="3768" spans="1:2" ht="15" hidden="1" x14ac:dyDescent="0.25">
      <c r="A3768" s="517" t="s">
        <v>2999</v>
      </c>
      <c r="B3768" s="517" t="s">
        <v>2999</v>
      </c>
    </row>
    <row r="3769" spans="1:2" ht="15" hidden="1" x14ac:dyDescent="0.25">
      <c r="A3769" s="517" t="s">
        <v>3000</v>
      </c>
      <c r="B3769" s="517" t="s">
        <v>3000</v>
      </c>
    </row>
    <row r="3770" spans="1:2" ht="15" hidden="1" x14ac:dyDescent="0.25">
      <c r="A3770" s="517" t="s">
        <v>3000</v>
      </c>
      <c r="B3770" s="517" t="s">
        <v>3000</v>
      </c>
    </row>
    <row r="3771" spans="1:2" ht="15" hidden="1" x14ac:dyDescent="0.25">
      <c r="A3771" s="517" t="s">
        <v>3001</v>
      </c>
      <c r="B3771" s="517" t="s">
        <v>3001</v>
      </c>
    </row>
    <row r="3772" spans="1:2" ht="15" hidden="1" x14ac:dyDescent="0.25">
      <c r="A3772" s="517" t="s">
        <v>3001</v>
      </c>
      <c r="B3772" s="517" t="s">
        <v>3001</v>
      </c>
    </row>
    <row r="3773" spans="1:2" ht="15" hidden="1" x14ac:dyDescent="0.25">
      <c r="A3773" s="517" t="s">
        <v>3002</v>
      </c>
      <c r="B3773" s="517" t="s">
        <v>3002</v>
      </c>
    </row>
    <row r="3774" spans="1:2" ht="15" hidden="1" x14ac:dyDescent="0.25">
      <c r="A3774" s="517" t="s">
        <v>3003</v>
      </c>
      <c r="B3774" s="517" t="s">
        <v>3003</v>
      </c>
    </row>
    <row r="3775" spans="1:2" ht="15" hidden="1" x14ac:dyDescent="0.25">
      <c r="A3775" s="517" t="s">
        <v>3004</v>
      </c>
      <c r="B3775" s="517" t="s">
        <v>3004</v>
      </c>
    </row>
    <row r="3776" spans="1:2" ht="15" hidden="1" x14ac:dyDescent="0.25">
      <c r="A3776" s="517" t="s">
        <v>3005</v>
      </c>
      <c r="B3776" s="517" t="s">
        <v>3005</v>
      </c>
    </row>
    <row r="3777" spans="1:2" ht="15" hidden="1" x14ac:dyDescent="0.25">
      <c r="A3777" s="517" t="s">
        <v>3006</v>
      </c>
      <c r="B3777" s="517" t="s">
        <v>3006</v>
      </c>
    </row>
    <row r="3778" spans="1:2" ht="15" hidden="1" x14ac:dyDescent="0.25">
      <c r="A3778" s="517" t="s">
        <v>3006</v>
      </c>
      <c r="B3778" s="517" t="s">
        <v>3006</v>
      </c>
    </row>
    <row r="3779" spans="1:2" ht="15" hidden="1" x14ac:dyDescent="0.25">
      <c r="A3779" s="517" t="s">
        <v>3007</v>
      </c>
      <c r="B3779" s="517" t="s">
        <v>3007</v>
      </c>
    </row>
    <row r="3780" spans="1:2" ht="15" hidden="1" x14ac:dyDescent="0.25">
      <c r="A3780" s="517" t="s">
        <v>3008</v>
      </c>
      <c r="B3780" s="517" t="s">
        <v>3008</v>
      </c>
    </row>
    <row r="3781" spans="1:2" ht="15" hidden="1" x14ac:dyDescent="0.25">
      <c r="A3781" s="517" t="s">
        <v>3009</v>
      </c>
      <c r="B3781" s="517" t="s">
        <v>3009</v>
      </c>
    </row>
    <row r="3782" spans="1:2" ht="15" hidden="1" x14ac:dyDescent="0.25">
      <c r="A3782" s="517" t="s">
        <v>3010</v>
      </c>
      <c r="B3782" s="517" t="s">
        <v>3010</v>
      </c>
    </row>
    <row r="3783" spans="1:2" ht="15" hidden="1" x14ac:dyDescent="0.25">
      <c r="A3783" s="517" t="s">
        <v>3011</v>
      </c>
      <c r="B3783" s="517" t="s">
        <v>3011</v>
      </c>
    </row>
    <row r="3784" spans="1:2" ht="15" hidden="1" x14ac:dyDescent="0.25">
      <c r="A3784" s="517" t="s">
        <v>3012</v>
      </c>
      <c r="B3784" s="517" t="s">
        <v>3012</v>
      </c>
    </row>
    <row r="3785" spans="1:2" ht="15" hidden="1" x14ac:dyDescent="0.25">
      <c r="A3785" s="517" t="s">
        <v>3013</v>
      </c>
      <c r="B3785" s="517" t="s">
        <v>3013</v>
      </c>
    </row>
    <row r="3786" spans="1:2" ht="15" hidden="1" x14ac:dyDescent="0.25">
      <c r="A3786" s="517" t="s">
        <v>3014</v>
      </c>
      <c r="B3786" s="517" t="s">
        <v>3014</v>
      </c>
    </row>
    <row r="3787" spans="1:2" ht="15" hidden="1" x14ac:dyDescent="0.25">
      <c r="A3787" s="517" t="s">
        <v>3015</v>
      </c>
      <c r="B3787" s="517" t="s">
        <v>3015</v>
      </c>
    </row>
    <row r="3788" spans="1:2" ht="15" hidden="1" x14ac:dyDescent="0.25">
      <c r="A3788" s="517" t="s">
        <v>3016</v>
      </c>
      <c r="B3788" s="517" t="s">
        <v>3016</v>
      </c>
    </row>
    <row r="3789" spans="1:2" ht="15" hidden="1" x14ac:dyDescent="0.25">
      <c r="A3789" s="517" t="s">
        <v>3017</v>
      </c>
      <c r="B3789" s="517" t="s">
        <v>3017</v>
      </c>
    </row>
    <row r="3790" spans="1:2" ht="15" hidden="1" x14ac:dyDescent="0.25">
      <c r="A3790" s="517" t="s">
        <v>3018</v>
      </c>
      <c r="B3790" s="517" t="s">
        <v>3018</v>
      </c>
    </row>
    <row r="3791" spans="1:2" ht="15" hidden="1" x14ac:dyDescent="0.25">
      <c r="A3791" s="517" t="s">
        <v>3019</v>
      </c>
      <c r="B3791" s="517" t="s">
        <v>3019</v>
      </c>
    </row>
    <row r="3792" spans="1:2" ht="15" hidden="1" x14ac:dyDescent="0.25">
      <c r="A3792" s="517" t="s">
        <v>3019</v>
      </c>
      <c r="B3792" s="517" t="s">
        <v>3019</v>
      </c>
    </row>
    <row r="3793" spans="1:2" ht="15" hidden="1" x14ac:dyDescent="0.25">
      <c r="A3793" s="517" t="s">
        <v>3020</v>
      </c>
      <c r="B3793" s="517" t="s">
        <v>3020</v>
      </c>
    </row>
    <row r="3794" spans="1:2" ht="15" hidden="1" x14ac:dyDescent="0.25">
      <c r="A3794" s="517" t="s">
        <v>3021</v>
      </c>
      <c r="B3794" s="517" t="s">
        <v>3021</v>
      </c>
    </row>
    <row r="3795" spans="1:2" ht="15" hidden="1" x14ac:dyDescent="0.25">
      <c r="A3795" s="517" t="s">
        <v>3022</v>
      </c>
      <c r="B3795" s="517" t="s">
        <v>3022</v>
      </c>
    </row>
    <row r="3796" spans="1:2" ht="15" hidden="1" x14ac:dyDescent="0.25">
      <c r="A3796" s="517" t="s">
        <v>3023</v>
      </c>
      <c r="B3796" s="517" t="s">
        <v>3023</v>
      </c>
    </row>
    <row r="3797" spans="1:2" ht="15" hidden="1" x14ac:dyDescent="0.25">
      <c r="A3797" s="517" t="s">
        <v>3024</v>
      </c>
      <c r="B3797" s="517" t="s">
        <v>3024</v>
      </c>
    </row>
    <row r="3798" spans="1:2" ht="15" hidden="1" x14ac:dyDescent="0.25">
      <c r="A3798" s="517" t="s">
        <v>3025</v>
      </c>
      <c r="B3798" s="517" t="s">
        <v>3025</v>
      </c>
    </row>
    <row r="3799" spans="1:2" ht="15" hidden="1" x14ac:dyDescent="0.25">
      <c r="A3799" s="517" t="s">
        <v>3026</v>
      </c>
      <c r="B3799" s="517" t="s">
        <v>3026</v>
      </c>
    </row>
    <row r="3800" spans="1:2" ht="15" hidden="1" x14ac:dyDescent="0.25">
      <c r="A3800" s="517" t="s">
        <v>3026</v>
      </c>
      <c r="B3800" s="517" t="s">
        <v>3026</v>
      </c>
    </row>
    <row r="3801" spans="1:2" ht="15" hidden="1" x14ac:dyDescent="0.25">
      <c r="A3801" s="517" t="s">
        <v>3027</v>
      </c>
      <c r="B3801" s="517" t="s">
        <v>3027</v>
      </c>
    </row>
    <row r="3802" spans="1:2" ht="15" hidden="1" x14ac:dyDescent="0.25">
      <c r="A3802" s="517" t="s">
        <v>3028</v>
      </c>
      <c r="B3802" s="517" t="s">
        <v>3028</v>
      </c>
    </row>
    <row r="3803" spans="1:2" ht="15" hidden="1" x14ac:dyDescent="0.25">
      <c r="A3803" s="517" t="s">
        <v>3029</v>
      </c>
      <c r="B3803" s="517" t="s">
        <v>3029</v>
      </c>
    </row>
    <row r="3804" spans="1:2" ht="15" hidden="1" x14ac:dyDescent="0.25">
      <c r="A3804" s="517" t="s">
        <v>3029</v>
      </c>
      <c r="B3804" s="517" t="s">
        <v>3029</v>
      </c>
    </row>
    <row r="3805" spans="1:2" ht="15" hidden="1" x14ac:dyDescent="0.25">
      <c r="A3805" s="517" t="s">
        <v>3030</v>
      </c>
      <c r="B3805" s="517" t="s">
        <v>3030</v>
      </c>
    </row>
    <row r="3806" spans="1:2" ht="15" hidden="1" x14ac:dyDescent="0.25">
      <c r="A3806" s="517" t="s">
        <v>3031</v>
      </c>
      <c r="B3806" s="517" t="s">
        <v>3031</v>
      </c>
    </row>
    <row r="3807" spans="1:2" ht="15" hidden="1" x14ac:dyDescent="0.25">
      <c r="A3807" s="517" t="s">
        <v>3031</v>
      </c>
      <c r="B3807" s="517" t="s">
        <v>3031</v>
      </c>
    </row>
    <row r="3808" spans="1:2" ht="15" hidden="1" x14ac:dyDescent="0.25">
      <c r="A3808" s="517" t="s">
        <v>3032</v>
      </c>
      <c r="B3808" s="517" t="s">
        <v>3032</v>
      </c>
    </row>
    <row r="3809" spans="1:2" ht="15" hidden="1" x14ac:dyDescent="0.25">
      <c r="A3809" s="517" t="s">
        <v>3033</v>
      </c>
      <c r="B3809" s="517" t="s">
        <v>3033</v>
      </c>
    </row>
    <row r="3810" spans="1:2" ht="15" hidden="1" x14ac:dyDescent="0.25">
      <c r="A3810" s="517" t="s">
        <v>3034</v>
      </c>
      <c r="B3810" s="517" t="s">
        <v>3034</v>
      </c>
    </row>
    <row r="3811" spans="1:2" ht="15" hidden="1" x14ac:dyDescent="0.25">
      <c r="A3811" s="517" t="s">
        <v>3035</v>
      </c>
      <c r="B3811" s="517" t="s">
        <v>3035</v>
      </c>
    </row>
    <row r="3812" spans="1:2" ht="15" hidden="1" x14ac:dyDescent="0.25">
      <c r="A3812" s="517" t="s">
        <v>3036</v>
      </c>
      <c r="B3812" s="517" t="s">
        <v>3036</v>
      </c>
    </row>
    <row r="3813" spans="1:2" ht="15" hidden="1" x14ac:dyDescent="0.25">
      <c r="A3813" s="517" t="s">
        <v>3037</v>
      </c>
      <c r="B3813" s="517" t="s">
        <v>3037</v>
      </c>
    </row>
    <row r="3814" spans="1:2" ht="15" hidden="1" x14ac:dyDescent="0.25">
      <c r="A3814" s="517" t="s">
        <v>3038</v>
      </c>
      <c r="B3814" s="517" t="s">
        <v>3039</v>
      </c>
    </row>
    <row r="3815" spans="1:2" ht="15" hidden="1" x14ac:dyDescent="0.25">
      <c r="A3815" s="517" t="s">
        <v>3040</v>
      </c>
      <c r="B3815" s="517" t="s">
        <v>3041</v>
      </c>
    </row>
    <row r="3816" spans="1:2" ht="15" hidden="1" x14ac:dyDescent="0.25">
      <c r="A3816" s="517" t="s">
        <v>3042</v>
      </c>
      <c r="B3816" s="517" t="s">
        <v>3043</v>
      </c>
    </row>
    <row r="3817" spans="1:2" ht="15" hidden="1" x14ac:dyDescent="0.25">
      <c r="A3817" s="517" t="s">
        <v>3044</v>
      </c>
      <c r="B3817" s="517" t="s">
        <v>3045</v>
      </c>
    </row>
    <row r="3818" spans="1:2" ht="15" hidden="1" x14ac:dyDescent="0.25">
      <c r="A3818" s="517" t="s">
        <v>3044</v>
      </c>
      <c r="B3818" s="517" t="s">
        <v>3045</v>
      </c>
    </row>
    <row r="3819" spans="1:2" ht="15" hidden="1" x14ac:dyDescent="0.25">
      <c r="A3819" s="517" t="s">
        <v>1780</v>
      </c>
      <c r="B3819" s="517" t="s">
        <v>3046</v>
      </c>
    </row>
    <row r="3820" spans="1:2" ht="15" hidden="1" x14ac:dyDescent="0.25">
      <c r="A3820" s="517" t="s">
        <v>1780</v>
      </c>
      <c r="B3820" s="517" t="s">
        <v>1781</v>
      </c>
    </row>
    <row r="3821" spans="1:2" ht="15" hidden="1" x14ac:dyDescent="0.25">
      <c r="A3821" s="517" t="s">
        <v>1780</v>
      </c>
      <c r="B3821" s="517" t="s">
        <v>1781</v>
      </c>
    </row>
    <row r="3822" spans="1:2" ht="15" hidden="1" x14ac:dyDescent="0.25">
      <c r="A3822" s="517" t="s">
        <v>3047</v>
      </c>
      <c r="B3822" s="517" t="s">
        <v>3048</v>
      </c>
    </row>
    <row r="3823" spans="1:2" ht="15" hidden="1" x14ac:dyDescent="0.25">
      <c r="A3823" s="517" t="s">
        <v>3049</v>
      </c>
      <c r="B3823" s="517" t="s">
        <v>3050</v>
      </c>
    </row>
    <row r="3824" spans="1:2" ht="15" hidden="1" x14ac:dyDescent="0.25">
      <c r="A3824" s="517" t="s">
        <v>3051</v>
      </c>
      <c r="B3824" s="517" t="s">
        <v>3052</v>
      </c>
    </row>
    <row r="3825" spans="1:2" ht="15" hidden="1" x14ac:dyDescent="0.25">
      <c r="A3825" s="517" t="s">
        <v>3051</v>
      </c>
      <c r="B3825" s="517" t="s">
        <v>3052</v>
      </c>
    </row>
    <row r="3826" spans="1:2" ht="15" hidden="1" x14ac:dyDescent="0.25">
      <c r="A3826" s="517" t="s">
        <v>3051</v>
      </c>
      <c r="B3826" s="517" t="s">
        <v>3052</v>
      </c>
    </row>
    <row r="3827" spans="1:2" ht="15" hidden="1" x14ac:dyDescent="0.25">
      <c r="A3827" s="517" t="s">
        <v>3053</v>
      </c>
      <c r="B3827" s="517" t="s">
        <v>3054</v>
      </c>
    </row>
    <row r="3828" spans="1:2" ht="15" hidden="1" x14ac:dyDescent="0.25">
      <c r="A3828" s="517" t="s">
        <v>2291</v>
      </c>
      <c r="B3828" s="517" t="s">
        <v>3055</v>
      </c>
    </row>
    <row r="3829" spans="1:2" ht="15" hidden="1" x14ac:dyDescent="0.25">
      <c r="A3829" s="517" t="s">
        <v>2291</v>
      </c>
      <c r="B3829" s="517" t="s">
        <v>3055</v>
      </c>
    </row>
    <row r="3830" spans="1:2" ht="15" hidden="1" x14ac:dyDescent="0.25">
      <c r="A3830" s="517" t="s">
        <v>3056</v>
      </c>
      <c r="B3830" s="517" t="s">
        <v>3057</v>
      </c>
    </row>
    <row r="3831" spans="1:2" ht="15" hidden="1" x14ac:dyDescent="0.25">
      <c r="A3831" s="517" t="s">
        <v>1549</v>
      </c>
      <c r="B3831" s="517" t="s">
        <v>1550</v>
      </c>
    </row>
    <row r="3832" spans="1:2" ht="15" hidden="1" x14ac:dyDescent="0.25">
      <c r="A3832" s="517" t="s">
        <v>1549</v>
      </c>
      <c r="B3832" s="517" t="s">
        <v>1550</v>
      </c>
    </row>
    <row r="3833" spans="1:2" ht="15" hidden="1" x14ac:dyDescent="0.25">
      <c r="A3833" s="517" t="s">
        <v>3058</v>
      </c>
      <c r="B3833" s="517" t="s">
        <v>3059</v>
      </c>
    </row>
    <row r="3834" spans="1:2" ht="15" hidden="1" x14ac:dyDescent="0.25">
      <c r="A3834" s="517" t="s">
        <v>3058</v>
      </c>
      <c r="B3834" s="517" t="s">
        <v>3059</v>
      </c>
    </row>
    <row r="3835" spans="1:2" ht="15" hidden="1" x14ac:dyDescent="0.25">
      <c r="A3835" s="517" t="s">
        <v>3060</v>
      </c>
      <c r="B3835" s="517" t="s">
        <v>3061</v>
      </c>
    </row>
    <row r="3836" spans="1:2" ht="15" hidden="1" x14ac:dyDescent="0.25">
      <c r="A3836" s="517" t="s">
        <v>1679</v>
      </c>
      <c r="B3836" s="517" t="s">
        <v>1680</v>
      </c>
    </row>
    <row r="3837" spans="1:2" ht="15" hidden="1" x14ac:dyDescent="0.25">
      <c r="A3837" s="517" t="s">
        <v>1679</v>
      </c>
      <c r="B3837" s="517" t="s">
        <v>1680</v>
      </c>
    </row>
    <row r="3838" spans="1:2" ht="15" hidden="1" x14ac:dyDescent="0.25">
      <c r="A3838" s="517" t="s">
        <v>3062</v>
      </c>
      <c r="B3838" s="517" t="s">
        <v>3063</v>
      </c>
    </row>
    <row r="3839" spans="1:2" ht="15" hidden="1" x14ac:dyDescent="0.25">
      <c r="A3839" s="517" t="s">
        <v>3062</v>
      </c>
      <c r="B3839" s="517" t="s">
        <v>3063</v>
      </c>
    </row>
    <row r="3840" spans="1:2" ht="15" hidden="1" x14ac:dyDescent="0.25">
      <c r="A3840" s="517" t="s">
        <v>3064</v>
      </c>
      <c r="B3840" s="517" t="s">
        <v>3065</v>
      </c>
    </row>
    <row r="3841" spans="1:2" ht="15" hidden="1" x14ac:dyDescent="0.25">
      <c r="A3841" s="517" t="s">
        <v>3066</v>
      </c>
      <c r="B3841" s="517" t="s">
        <v>3067</v>
      </c>
    </row>
    <row r="3842" spans="1:2" ht="15" hidden="1" x14ac:dyDescent="0.25">
      <c r="A3842" s="517" t="s">
        <v>3068</v>
      </c>
      <c r="B3842" s="517" t="s">
        <v>3069</v>
      </c>
    </row>
    <row r="3843" spans="1:2" ht="15" hidden="1" x14ac:dyDescent="0.25">
      <c r="A3843" s="517" t="s">
        <v>2322</v>
      </c>
      <c r="B3843" s="517" t="s">
        <v>2323</v>
      </c>
    </row>
    <row r="3844" spans="1:2" ht="15" hidden="1" x14ac:dyDescent="0.25">
      <c r="A3844" s="517" t="s">
        <v>2322</v>
      </c>
      <c r="B3844" s="517" t="s">
        <v>2323</v>
      </c>
    </row>
    <row r="3845" spans="1:2" ht="15" hidden="1" x14ac:dyDescent="0.25">
      <c r="A3845" s="517" t="s">
        <v>3070</v>
      </c>
      <c r="B3845" s="517" t="s">
        <v>3071</v>
      </c>
    </row>
    <row r="3846" spans="1:2" ht="15" hidden="1" x14ac:dyDescent="0.25">
      <c r="A3846" s="517" t="s">
        <v>3072</v>
      </c>
      <c r="B3846" s="517" t="s">
        <v>3073</v>
      </c>
    </row>
    <row r="3847" spans="1:2" ht="15" hidden="1" x14ac:dyDescent="0.25">
      <c r="A3847" s="517" t="s">
        <v>1802</v>
      </c>
      <c r="B3847" s="517" t="s">
        <v>1803</v>
      </c>
    </row>
    <row r="3848" spans="1:2" ht="15" hidden="1" x14ac:dyDescent="0.25">
      <c r="A3848" s="517" t="s">
        <v>1802</v>
      </c>
      <c r="B3848" s="517" t="s">
        <v>1803</v>
      </c>
    </row>
    <row r="3849" spans="1:2" ht="15" hidden="1" x14ac:dyDescent="0.25">
      <c r="A3849" s="517" t="s">
        <v>1804</v>
      </c>
      <c r="B3849" s="517" t="s">
        <v>1805</v>
      </c>
    </row>
    <row r="3850" spans="1:2" ht="15" hidden="1" x14ac:dyDescent="0.25">
      <c r="A3850" s="517" t="s">
        <v>1806</v>
      </c>
      <c r="B3850" s="517" t="s">
        <v>1807</v>
      </c>
    </row>
    <row r="3851" spans="1:2" ht="15" hidden="1" x14ac:dyDescent="0.25">
      <c r="A3851" s="517" t="s">
        <v>3074</v>
      </c>
      <c r="B3851" s="517" t="s">
        <v>3075</v>
      </c>
    </row>
    <row r="3852" spans="1:2" ht="15" hidden="1" x14ac:dyDescent="0.25">
      <c r="A3852" s="517" t="s">
        <v>1808</v>
      </c>
      <c r="B3852" s="517" t="s">
        <v>1809</v>
      </c>
    </row>
    <row r="3853" spans="1:2" ht="15" hidden="1" x14ac:dyDescent="0.25">
      <c r="A3853" s="517" t="s">
        <v>3076</v>
      </c>
      <c r="B3853" s="517" t="s">
        <v>3077</v>
      </c>
    </row>
    <row r="3854" spans="1:2" ht="15" hidden="1" x14ac:dyDescent="0.25">
      <c r="A3854" s="517" t="s">
        <v>3078</v>
      </c>
      <c r="B3854" s="517" t="s">
        <v>3079</v>
      </c>
    </row>
    <row r="3855" spans="1:2" ht="15" hidden="1" x14ac:dyDescent="0.25">
      <c r="A3855" s="517" t="s">
        <v>3080</v>
      </c>
      <c r="B3855" s="517" t="s">
        <v>3081</v>
      </c>
    </row>
    <row r="3856" spans="1:2" ht="15" hidden="1" x14ac:dyDescent="0.25">
      <c r="A3856" s="517" t="s">
        <v>1823</v>
      </c>
      <c r="B3856" s="517" t="s">
        <v>1824</v>
      </c>
    </row>
    <row r="3857" spans="1:2" ht="15" hidden="1" x14ac:dyDescent="0.25">
      <c r="A3857" s="517" t="s">
        <v>3082</v>
      </c>
      <c r="B3857" s="517" t="s">
        <v>3083</v>
      </c>
    </row>
    <row r="3858" spans="1:2" ht="15" hidden="1" x14ac:dyDescent="0.25">
      <c r="A3858" s="517" t="s">
        <v>2356</v>
      </c>
      <c r="B3858" s="517" t="s">
        <v>2357</v>
      </c>
    </row>
    <row r="3859" spans="1:2" ht="15" hidden="1" x14ac:dyDescent="0.25">
      <c r="A3859" s="517" t="s">
        <v>1825</v>
      </c>
      <c r="B3859" s="517" t="s">
        <v>1826</v>
      </c>
    </row>
    <row r="3860" spans="1:2" ht="15" hidden="1" x14ac:dyDescent="0.25">
      <c r="A3860" s="517" t="s">
        <v>3084</v>
      </c>
      <c r="B3860" s="517" t="s">
        <v>3085</v>
      </c>
    </row>
    <row r="3861" spans="1:2" ht="15" hidden="1" x14ac:dyDescent="0.25">
      <c r="A3861" s="517" t="s">
        <v>3084</v>
      </c>
      <c r="B3861" s="517" t="s">
        <v>3085</v>
      </c>
    </row>
    <row r="3862" spans="1:2" ht="15" hidden="1" x14ac:dyDescent="0.25">
      <c r="A3862" s="517" t="s">
        <v>2363</v>
      </c>
      <c r="B3862" s="517" t="s">
        <v>2364</v>
      </c>
    </row>
    <row r="3863" spans="1:2" ht="15" hidden="1" x14ac:dyDescent="0.25">
      <c r="A3863" s="517" t="s">
        <v>2363</v>
      </c>
      <c r="B3863" s="517" t="s">
        <v>2364</v>
      </c>
    </row>
    <row r="3864" spans="1:2" ht="15" hidden="1" x14ac:dyDescent="0.25">
      <c r="A3864" s="517" t="s">
        <v>3086</v>
      </c>
      <c r="B3864" s="517" t="s">
        <v>3087</v>
      </c>
    </row>
    <row r="3865" spans="1:2" ht="15" hidden="1" x14ac:dyDescent="0.25">
      <c r="A3865" s="517" t="s">
        <v>3086</v>
      </c>
      <c r="B3865" s="517" t="s">
        <v>3087</v>
      </c>
    </row>
    <row r="3866" spans="1:2" ht="15" hidden="1" x14ac:dyDescent="0.25">
      <c r="A3866" s="517" t="s">
        <v>3086</v>
      </c>
      <c r="B3866" s="517" t="s">
        <v>3087</v>
      </c>
    </row>
    <row r="3867" spans="1:2" ht="15" hidden="1" x14ac:dyDescent="0.25">
      <c r="A3867" s="517" t="s">
        <v>3088</v>
      </c>
      <c r="B3867" s="517" t="s">
        <v>3089</v>
      </c>
    </row>
  </sheetData>
  <autoFilter ref="A1:B3867" xr:uid="{00000000-0009-0000-0000-000001000000}">
    <filterColumn colId="0">
      <filters>
        <filter val="IVANEIDE SIQUEIRA DE ASSIS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19">
    <tabColor indexed="40"/>
  </sheetPr>
  <dimension ref="A1:BW269"/>
  <sheetViews>
    <sheetView showGridLines="0" topLeftCell="R1" zoomScale="80" zoomScaleNormal="80" workbookViewId="0">
      <selection activeCell="L261" sqref="L261:BU265"/>
    </sheetView>
  </sheetViews>
  <sheetFormatPr defaultColWidth="9.140625" defaultRowHeight="21.95" customHeight="1" x14ac:dyDescent="0.2"/>
  <cols>
    <col min="1" max="1" width="13" style="5" customWidth="1"/>
    <col min="2" max="2" width="22.140625" style="5" customWidth="1"/>
    <col min="3" max="3" width="5" style="6" customWidth="1"/>
    <col min="4" max="4" width="14.5703125" style="7" customWidth="1"/>
    <col min="5" max="5" width="9" style="7" customWidth="1"/>
    <col min="6" max="6" width="16.5703125" style="7" bestFit="1" customWidth="1"/>
    <col min="7" max="7" width="16.5703125" style="6" bestFit="1" customWidth="1"/>
    <col min="8" max="8" width="29.140625" style="5" customWidth="1"/>
    <col min="9" max="9" width="43.85546875" style="79" customWidth="1"/>
    <col min="10" max="10" width="13" style="5" bestFit="1" customWidth="1"/>
    <col min="11" max="11" width="8.5703125" style="5" customWidth="1"/>
    <col min="12" max="73" width="10.85546875" style="84" customWidth="1"/>
    <col min="74" max="74" width="10.7109375" style="5" bestFit="1" customWidth="1"/>
    <col min="75" max="75" width="11" style="5" bestFit="1" customWidth="1"/>
    <col min="76" max="16384" width="9.140625" style="5"/>
  </cols>
  <sheetData>
    <row r="1" spans="1:75" ht="21.95" customHeight="1" thickBot="1" x14ac:dyDescent="0.25">
      <c r="A1" s="657" t="str">
        <f>'APONTAMENTO CREDENCIAMENTO'!A1</f>
        <v>Santo Amaro</v>
      </c>
      <c r="B1" s="657"/>
      <c r="C1" s="657"/>
      <c r="D1" s="657"/>
      <c r="E1" s="657"/>
      <c r="F1" s="657"/>
      <c r="G1" s="664" t="str">
        <f>'BASE C'!E4</f>
        <v>ABRIL</v>
      </c>
      <c r="H1" s="664"/>
      <c r="I1" s="659" t="s">
        <v>37</v>
      </c>
      <c r="J1" s="659"/>
      <c r="K1" s="8"/>
    </row>
    <row r="2" spans="1:75" s="78" customFormat="1" ht="21.95" customHeight="1" thickBot="1" x14ac:dyDescent="0.25">
      <c r="A2" s="657"/>
      <c r="B2" s="657"/>
      <c r="C2" s="657"/>
      <c r="D2" s="657"/>
      <c r="E2" s="657"/>
      <c r="F2" s="657"/>
      <c r="G2" s="665" t="s">
        <v>167</v>
      </c>
      <c r="H2" s="666"/>
      <c r="I2" s="659"/>
      <c r="J2" s="659"/>
      <c r="K2" s="8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9"/>
      <c r="BL2" s="89"/>
      <c r="BM2" s="89"/>
      <c r="BN2" s="89"/>
      <c r="BO2" s="89"/>
      <c r="BP2" s="89"/>
      <c r="BQ2" s="89"/>
      <c r="BR2" s="89"/>
      <c r="BS2" s="89"/>
      <c r="BT2" s="89"/>
      <c r="BU2" s="89"/>
    </row>
    <row r="3" spans="1:75" s="9" customFormat="1" ht="21.95" customHeight="1" x14ac:dyDescent="0.2">
      <c r="B3" s="9">
        <f>A3+1</f>
        <v>1</v>
      </c>
      <c r="C3" s="9">
        <v>3</v>
      </c>
      <c r="D3" s="9">
        <v>3</v>
      </c>
      <c r="F3" s="9">
        <f>D3+1</f>
        <v>4</v>
      </c>
      <c r="G3" s="9">
        <v>5</v>
      </c>
      <c r="H3" s="78">
        <f>G3+1</f>
        <v>6</v>
      </c>
      <c r="I3" s="80">
        <f t="shared" ref="I3:K3" si="0">H3+1</f>
        <v>7</v>
      </c>
      <c r="J3" s="9">
        <f t="shared" si="0"/>
        <v>8</v>
      </c>
      <c r="K3" s="9">
        <f t="shared" si="0"/>
        <v>9</v>
      </c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 s="85"/>
      <c r="BH3" s="85"/>
      <c r="BI3" s="85"/>
      <c r="BJ3" s="85"/>
      <c r="BK3" s="85"/>
      <c r="BL3" s="85"/>
      <c r="BM3" s="85"/>
      <c r="BN3" s="85"/>
      <c r="BO3" s="85"/>
      <c r="BP3" s="85"/>
      <c r="BQ3" s="85"/>
      <c r="BR3" s="85"/>
      <c r="BS3" s="85"/>
      <c r="BT3" s="85"/>
      <c r="BU3" s="85"/>
    </row>
    <row r="4" spans="1:75" s="63" customFormat="1" ht="51.75" customHeight="1" x14ac:dyDescent="0.2">
      <c r="A4" s="244" t="s">
        <v>11</v>
      </c>
      <c r="B4" s="244" t="s">
        <v>17</v>
      </c>
      <c r="C4" s="244" t="s">
        <v>0</v>
      </c>
      <c r="D4" s="244" t="s">
        <v>14</v>
      </c>
      <c r="E4" s="244" t="s">
        <v>41</v>
      </c>
      <c r="F4" s="667" t="s">
        <v>16</v>
      </c>
      <c r="G4" s="667"/>
      <c r="H4" s="245" t="s">
        <v>12</v>
      </c>
      <c r="I4" s="246" t="s">
        <v>42</v>
      </c>
      <c r="J4" s="247" t="s">
        <v>43</v>
      </c>
      <c r="K4" s="147" t="s">
        <v>44</v>
      </c>
      <c r="L4" s="670">
        <f>F5</f>
        <v>46113</v>
      </c>
      <c r="M4" s="671"/>
      <c r="N4" s="668">
        <f>L4+1</f>
        <v>46114</v>
      </c>
      <c r="O4" s="668"/>
      <c r="P4" s="668">
        <f>N4+1</f>
        <v>46115</v>
      </c>
      <c r="Q4" s="668"/>
      <c r="R4" s="668">
        <f>P4+1</f>
        <v>46116</v>
      </c>
      <c r="S4" s="668"/>
      <c r="T4" s="668">
        <f>R4+1</f>
        <v>46117</v>
      </c>
      <c r="U4" s="668"/>
      <c r="V4" s="668">
        <f>T4+1</f>
        <v>46118</v>
      </c>
      <c r="W4" s="668"/>
      <c r="X4" s="669">
        <f>V4+1</f>
        <v>46119</v>
      </c>
      <c r="Y4" s="669"/>
      <c r="Z4" s="669">
        <f>X4+1</f>
        <v>46120</v>
      </c>
      <c r="AA4" s="669"/>
      <c r="AB4" s="668">
        <f>Z4+1</f>
        <v>46121</v>
      </c>
      <c r="AC4" s="668"/>
      <c r="AD4" s="668">
        <f>AB4+1</f>
        <v>46122</v>
      </c>
      <c r="AE4" s="668"/>
      <c r="AF4" s="668">
        <f>AD4+1</f>
        <v>46123</v>
      </c>
      <c r="AG4" s="668"/>
      <c r="AH4" s="668">
        <f>AF4+1</f>
        <v>46124</v>
      </c>
      <c r="AI4" s="668"/>
      <c r="AJ4" s="668">
        <f>AH4+1</f>
        <v>46125</v>
      </c>
      <c r="AK4" s="668"/>
      <c r="AL4" s="669">
        <f>AJ4+1</f>
        <v>46126</v>
      </c>
      <c r="AM4" s="669"/>
      <c r="AN4" s="669">
        <f>AL4+1</f>
        <v>46127</v>
      </c>
      <c r="AO4" s="669"/>
      <c r="AP4" s="668">
        <f>AN4+1</f>
        <v>46128</v>
      </c>
      <c r="AQ4" s="668"/>
      <c r="AR4" s="668">
        <f>AP4+1</f>
        <v>46129</v>
      </c>
      <c r="AS4" s="668"/>
      <c r="AT4" s="668">
        <f>AR4+1</f>
        <v>46130</v>
      </c>
      <c r="AU4" s="668"/>
      <c r="AV4" s="668">
        <f>AT4+1</f>
        <v>46131</v>
      </c>
      <c r="AW4" s="668"/>
      <c r="AX4" s="668">
        <f>AV4+1</f>
        <v>46132</v>
      </c>
      <c r="AY4" s="668"/>
      <c r="AZ4" s="669">
        <f>AX4+1</f>
        <v>46133</v>
      </c>
      <c r="BA4" s="669"/>
      <c r="BB4" s="669">
        <f>AZ4+1</f>
        <v>46134</v>
      </c>
      <c r="BC4" s="669"/>
      <c r="BD4" s="668">
        <f>BB4+1</f>
        <v>46135</v>
      </c>
      <c r="BE4" s="668"/>
      <c r="BF4" s="668">
        <f>BD4+1</f>
        <v>46136</v>
      </c>
      <c r="BG4" s="668"/>
      <c r="BH4" s="668">
        <f>BF4+1</f>
        <v>46137</v>
      </c>
      <c r="BI4" s="668"/>
      <c r="BJ4" s="668">
        <f>BH4+1</f>
        <v>46138</v>
      </c>
      <c r="BK4" s="668"/>
      <c r="BL4" s="668">
        <f>BJ4+1</f>
        <v>46139</v>
      </c>
      <c r="BM4" s="668"/>
      <c r="BN4" s="669">
        <f>BL4+1</f>
        <v>46140</v>
      </c>
      <c r="BO4" s="669"/>
      <c r="BP4" s="669">
        <f t="shared" ref="BP4" si="1">BN4+1</f>
        <v>46141</v>
      </c>
      <c r="BQ4" s="669"/>
      <c r="BR4" s="668">
        <f t="shared" ref="BR4" si="2">BP4+1</f>
        <v>46142</v>
      </c>
      <c r="BS4" s="668"/>
      <c r="BT4" s="668"/>
      <c r="BU4" s="668"/>
      <c r="BV4" s="262" t="s">
        <v>146</v>
      </c>
      <c r="BW4" s="233" t="s">
        <v>147</v>
      </c>
    </row>
    <row r="5" spans="1:75" s="10" customFormat="1" ht="21.95" customHeight="1" thickBot="1" x14ac:dyDescent="0.25">
      <c r="A5" s="154"/>
      <c r="B5" s="161"/>
      <c r="C5" s="161"/>
      <c r="D5" s="161"/>
      <c r="E5" s="161"/>
      <c r="F5" s="365">
        <f>'VALORES TABELA'!$B$11</f>
        <v>46113</v>
      </c>
      <c r="G5" s="366">
        <f>'VALORES TABELA'!$C$11</f>
        <v>46142</v>
      </c>
      <c r="H5" s="162"/>
      <c r="I5" s="163"/>
      <c r="J5" s="164"/>
      <c r="K5" s="164"/>
      <c r="L5" s="260" t="s">
        <v>148</v>
      </c>
      <c r="M5" s="261" t="s">
        <v>149</v>
      </c>
      <c r="N5" s="260" t="s">
        <v>148</v>
      </c>
      <c r="O5" s="261" t="s">
        <v>149</v>
      </c>
      <c r="P5" s="260" t="s">
        <v>148</v>
      </c>
      <c r="Q5" s="261" t="s">
        <v>149</v>
      </c>
      <c r="R5" s="260" t="s">
        <v>148</v>
      </c>
      <c r="S5" s="261" t="s">
        <v>149</v>
      </c>
      <c r="T5" s="260" t="s">
        <v>148</v>
      </c>
      <c r="U5" s="261" t="s">
        <v>149</v>
      </c>
      <c r="V5" s="260" t="s">
        <v>148</v>
      </c>
      <c r="W5" s="261" t="s">
        <v>149</v>
      </c>
      <c r="X5" s="260" t="s">
        <v>148</v>
      </c>
      <c r="Y5" s="261" t="s">
        <v>149</v>
      </c>
      <c r="Z5" s="260" t="s">
        <v>148</v>
      </c>
      <c r="AA5" s="261" t="s">
        <v>149</v>
      </c>
      <c r="AB5" s="260" t="s">
        <v>148</v>
      </c>
      <c r="AC5" s="261" t="s">
        <v>149</v>
      </c>
      <c r="AD5" s="260" t="s">
        <v>148</v>
      </c>
      <c r="AE5" s="261" t="s">
        <v>149</v>
      </c>
      <c r="AF5" s="260" t="s">
        <v>148</v>
      </c>
      <c r="AG5" s="261" t="s">
        <v>149</v>
      </c>
      <c r="AH5" s="260" t="s">
        <v>148</v>
      </c>
      <c r="AI5" s="261" t="s">
        <v>149</v>
      </c>
      <c r="AJ5" s="260" t="s">
        <v>148</v>
      </c>
      <c r="AK5" s="261" t="s">
        <v>149</v>
      </c>
      <c r="AL5" s="260" t="s">
        <v>148</v>
      </c>
      <c r="AM5" s="261" t="s">
        <v>149</v>
      </c>
      <c r="AN5" s="260" t="s">
        <v>148</v>
      </c>
      <c r="AO5" s="261" t="s">
        <v>149</v>
      </c>
      <c r="AP5" s="260" t="s">
        <v>148</v>
      </c>
      <c r="AQ5" s="261" t="s">
        <v>149</v>
      </c>
      <c r="AR5" s="260" t="s">
        <v>148</v>
      </c>
      <c r="AS5" s="261" t="s">
        <v>149</v>
      </c>
      <c r="AT5" s="260" t="s">
        <v>148</v>
      </c>
      <c r="AU5" s="261" t="s">
        <v>149</v>
      </c>
      <c r="AV5" s="260" t="s">
        <v>148</v>
      </c>
      <c r="AW5" s="261" t="s">
        <v>149</v>
      </c>
      <c r="AX5" s="260" t="s">
        <v>148</v>
      </c>
      <c r="AY5" s="261" t="s">
        <v>149</v>
      </c>
      <c r="AZ5" s="260" t="s">
        <v>148</v>
      </c>
      <c r="BA5" s="261" t="s">
        <v>149</v>
      </c>
      <c r="BB5" s="260" t="s">
        <v>148</v>
      </c>
      <c r="BC5" s="261" t="s">
        <v>149</v>
      </c>
      <c r="BD5" s="260" t="s">
        <v>148</v>
      </c>
      <c r="BE5" s="261" t="s">
        <v>149</v>
      </c>
      <c r="BF5" s="260"/>
      <c r="BG5" s="261" t="s">
        <v>149</v>
      </c>
      <c r="BH5" s="260" t="s">
        <v>148</v>
      </c>
      <c r="BI5" s="261"/>
      <c r="BJ5" s="260" t="s">
        <v>148</v>
      </c>
      <c r="BK5" s="261" t="s">
        <v>149</v>
      </c>
      <c r="BL5" s="260" t="s">
        <v>148</v>
      </c>
      <c r="BM5" s="261" t="s">
        <v>149</v>
      </c>
      <c r="BN5" s="260" t="s">
        <v>148</v>
      </c>
      <c r="BO5" s="261" t="s">
        <v>149</v>
      </c>
      <c r="BP5" s="260" t="s">
        <v>148</v>
      </c>
      <c r="BQ5" s="261" t="s">
        <v>149</v>
      </c>
      <c r="BR5" s="260" t="s">
        <v>148</v>
      </c>
      <c r="BS5" s="261" t="s">
        <v>149</v>
      </c>
      <c r="BT5" s="260" t="s">
        <v>148</v>
      </c>
      <c r="BU5" s="261" t="s">
        <v>149</v>
      </c>
      <c r="BV5" s="234"/>
      <c r="BW5" s="234"/>
    </row>
    <row r="6" spans="1:75" s="64" customFormat="1" ht="21.95" customHeight="1" x14ac:dyDescent="0.25">
      <c r="A6" s="425" t="s">
        <v>3196</v>
      </c>
      <c r="B6" s="526" t="s">
        <v>3197</v>
      </c>
      <c r="C6" s="527">
        <v>1</v>
      </c>
      <c r="D6" s="528" t="s">
        <v>3198</v>
      </c>
      <c r="E6" s="426" t="s">
        <v>3199</v>
      </c>
      <c r="F6" s="529" t="s">
        <v>3181</v>
      </c>
      <c r="G6" s="529" t="s">
        <v>3182</v>
      </c>
      <c r="H6" s="530" t="s">
        <v>2781</v>
      </c>
      <c r="I6" s="384" t="s">
        <v>2781</v>
      </c>
      <c r="J6" s="353" t="s">
        <v>3183</v>
      </c>
      <c r="K6" s="354" t="s">
        <v>3184</v>
      </c>
      <c r="L6" s="402"/>
      <c r="M6" s="403"/>
      <c r="N6" s="402"/>
      <c r="O6" s="403"/>
      <c r="P6" s="402"/>
      <c r="Q6" s="403"/>
      <c r="R6" s="402"/>
      <c r="S6" s="403"/>
      <c r="T6" s="402"/>
      <c r="U6" s="403"/>
      <c r="V6" s="402"/>
      <c r="W6" s="403"/>
      <c r="X6" s="402"/>
      <c r="Y6" s="403"/>
      <c r="Z6" s="402"/>
      <c r="AA6" s="403"/>
      <c r="AB6" s="402"/>
      <c r="AC6" s="403"/>
      <c r="AD6" s="402"/>
      <c r="AE6" s="403"/>
      <c r="AF6" s="402"/>
      <c r="AG6" s="403"/>
      <c r="AH6" s="402"/>
      <c r="AI6" s="403"/>
      <c r="AJ6" s="402"/>
      <c r="AK6" s="403"/>
      <c r="AL6" s="402"/>
      <c r="AM6" s="403"/>
      <c r="AN6" s="402"/>
      <c r="AO6" s="403"/>
      <c r="AP6" s="402"/>
      <c r="AQ6" s="403"/>
      <c r="AR6" s="402"/>
      <c r="AS6" s="403"/>
      <c r="AT6" s="402"/>
      <c r="AU6" s="403"/>
      <c r="AV6" s="402"/>
      <c r="AW6" s="403"/>
      <c r="AX6" s="402"/>
      <c r="AY6" s="403"/>
      <c r="AZ6" s="402"/>
      <c r="BA6" s="403"/>
      <c r="BB6" s="402"/>
      <c r="BC6" s="403"/>
      <c r="BD6" s="402"/>
      <c r="BE6" s="403"/>
      <c r="BF6" s="402"/>
      <c r="BG6" s="403"/>
      <c r="BH6" s="402"/>
      <c r="BI6" s="403"/>
      <c r="BJ6" s="402"/>
      <c r="BK6" s="403"/>
      <c r="BL6" s="402"/>
      <c r="BM6" s="403"/>
      <c r="BN6" s="402"/>
      <c r="BO6" s="403"/>
      <c r="BP6" s="402"/>
      <c r="BQ6" s="403"/>
      <c r="BR6" s="402"/>
      <c r="BS6" s="403"/>
      <c r="BT6" s="402"/>
      <c r="BU6" s="403"/>
      <c r="BV6" s="337">
        <f>L6+N6+P6+R6+T6+V6+X6+Z6+AB6+AD6+AF6+AH6+AJ6+AL6+AN6+AP6+AR6+AT6+AV6+AX6+AZ6+BB6+BD6+BF6+BH6+BJ6+BL6+BN6+BP6+BR6+BT6</f>
        <v>0</v>
      </c>
      <c r="BW6" s="337">
        <f>M6+O6+Q6+S6+U6+W6+Y6+AA6+AC6+AE6+AG6+AI6+AK6+AM6+AO6+AQ6+AS6+AU6+AW6+AY6+BA6+BC6+BE6+BG6+BI6+BK6+BM6+BO6+BQ6+BS6+BU6</f>
        <v>0</v>
      </c>
    </row>
    <row r="7" spans="1:75" s="64" customFormat="1" ht="21.95" customHeight="1" x14ac:dyDescent="0.2">
      <c r="A7" s="385" t="s">
        <v>3196</v>
      </c>
      <c r="B7" s="386" t="s">
        <v>3197</v>
      </c>
      <c r="C7" s="352" t="s">
        <v>3193</v>
      </c>
      <c r="D7" s="387" t="s">
        <v>3198</v>
      </c>
      <c r="E7" s="388" t="s">
        <v>3199</v>
      </c>
      <c r="F7" s="389" t="s">
        <v>3181</v>
      </c>
      <c r="G7" s="389" t="s">
        <v>3182</v>
      </c>
      <c r="H7" s="390" t="s">
        <v>2781</v>
      </c>
      <c r="I7" s="391" t="s">
        <v>2781</v>
      </c>
      <c r="J7" s="353" t="s">
        <v>3183</v>
      </c>
      <c r="K7" s="353" t="s">
        <v>3185</v>
      </c>
      <c r="L7" s="400"/>
      <c r="M7" s="401"/>
      <c r="N7" s="400"/>
      <c r="O7" s="401"/>
      <c r="P7" s="400"/>
      <c r="Q7" s="401"/>
      <c r="R7" s="400"/>
      <c r="S7" s="401"/>
      <c r="T7" s="400"/>
      <c r="U7" s="401"/>
      <c r="V7" s="400"/>
      <c r="W7" s="401"/>
      <c r="X7" s="400"/>
      <c r="Y7" s="401"/>
      <c r="Z7" s="400"/>
      <c r="AA7" s="401"/>
      <c r="AB7" s="400"/>
      <c r="AC7" s="401"/>
      <c r="AD7" s="400"/>
      <c r="AE7" s="401"/>
      <c r="AF7" s="400"/>
      <c r="AG7" s="401"/>
      <c r="AH7" s="400"/>
      <c r="AI7" s="401"/>
      <c r="AJ7" s="400"/>
      <c r="AK7" s="401"/>
      <c r="AL7" s="400"/>
      <c r="AM7" s="401"/>
      <c r="AN7" s="400"/>
      <c r="AO7" s="401"/>
      <c r="AP7" s="400"/>
      <c r="AQ7" s="401"/>
      <c r="AR7" s="400"/>
      <c r="AS7" s="401"/>
      <c r="AT7" s="400"/>
      <c r="AU7" s="401"/>
      <c r="AV7" s="400"/>
      <c r="AW7" s="401"/>
      <c r="AX7" s="400"/>
      <c r="AY7" s="401"/>
      <c r="AZ7" s="400"/>
      <c r="BA7" s="401"/>
      <c r="BB7" s="400"/>
      <c r="BC7" s="401"/>
      <c r="BD7" s="400"/>
      <c r="BE7" s="401"/>
      <c r="BF7" s="400"/>
      <c r="BG7" s="401"/>
      <c r="BH7" s="400"/>
      <c r="BI7" s="401"/>
      <c r="BJ7" s="400"/>
      <c r="BK7" s="401"/>
      <c r="BL7" s="400"/>
      <c r="BM7" s="401"/>
      <c r="BN7" s="400"/>
      <c r="BO7" s="401"/>
      <c r="BP7" s="400"/>
      <c r="BQ7" s="401"/>
      <c r="BR7" s="400"/>
      <c r="BS7" s="401"/>
      <c r="BT7" s="400"/>
      <c r="BU7" s="401"/>
      <c r="BV7" s="337">
        <f t="shared" ref="BV7:BV10" si="3">L7+N7+P7+R7+T7+V7+X7+Z7+AB7+AD7+AF7+AH7+AJ7+AL7+AN7+AP7+AR7+AT7+AV7+AX7+AZ7+BB7+BD7+BF7+BH7+BJ7+BL7+BN7+BP7+BR7+BT7</f>
        <v>0</v>
      </c>
      <c r="BW7" s="337">
        <f t="shared" ref="BW7:BW10" si="4">M7+O7+Q7+S7+U7+W7+Y7+AA7+AC7+AE7+AG7+AI7+AK7+AM7+AO7+AQ7+AS7+AU7+AW7+AY7+BA7+BC7+BE7+BG7+BI7+BK7+BM7+BO7+BQ7+BS7+BU7</f>
        <v>0</v>
      </c>
    </row>
    <row r="8" spans="1:75" s="64" customFormat="1" ht="21.95" customHeight="1" x14ac:dyDescent="0.2">
      <c r="A8" s="385" t="s">
        <v>3196</v>
      </c>
      <c r="B8" s="386" t="s">
        <v>3197</v>
      </c>
      <c r="C8" s="392" t="s">
        <v>3193</v>
      </c>
      <c r="D8" s="387" t="s">
        <v>3198</v>
      </c>
      <c r="E8" s="388" t="s">
        <v>3199</v>
      </c>
      <c r="F8" s="389" t="s">
        <v>3181</v>
      </c>
      <c r="G8" s="389" t="s">
        <v>3182</v>
      </c>
      <c r="H8" s="390" t="s">
        <v>2781</v>
      </c>
      <c r="I8" s="391" t="s">
        <v>2781</v>
      </c>
      <c r="J8" s="353" t="s">
        <v>3183</v>
      </c>
      <c r="K8" s="355" t="s">
        <v>3186</v>
      </c>
      <c r="L8" s="400"/>
      <c r="M8" s="401"/>
      <c r="N8" s="400"/>
      <c r="O8" s="401"/>
      <c r="P8" s="400"/>
      <c r="Q8" s="401"/>
      <c r="R8" s="400"/>
      <c r="S8" s="401"/>
      <c r="T8" s="400"/>
      <c r="U8" s="401"/>
      <c r="V8" s="400"/>
      <c r="W8" s="401"/>
      <c r="X8" s="400"/>
      <c r="Y8" s="401"/>
      <c r="Z8" s="400"/>
      <c r="AA8" s="401"/>
      <c r="AB8" s="400"/>
      <c r="AC8" s="401"/>
      <c r="AD8" s="400"/>
      <c r="AE8" s="401"/>
      <c r="AF8" s="400"/>
      <c r="AG8" s="401"/>
      <c r="AH8" s="400"/>
      <c r="AI8" s="401"/>
      <c r="AJ8" s="400"/>
      <c r="AK8" s="401"/>
      <c r="AL8" s="400"/>
      <c r="AM8" s="401"/>
      <c r="AN8" s="400"/>
      <c r="AO8" s="401"/>
      <c r="AP8" s="400"/>
      <c r="AQ8" s="401"/>
      <c r="AR8" s="400"/>
      <c r="AS8" s="401"/>
      <c r="AT8" s="400"/>
      <c r="AU8" s="401"/>
      <c r="AV8" s="400"/>
      <c r="AW8" s="401"/>
      <c r="AX8" s="400"/>
      <c r="AY8" s="401"/>
      <c r="AZ8" s="400"/>
      <c r="BA8" s="401"/>
      <c r="BB8" s="400"/>
      <c r="BC8" s="401"/>
      <c r="BD8" s="400"/>
      <c r="BE8" s="401"/>
      <c r="BF8" s="400"/>
      <c r="BG8" s="401"/>
      <c r="BH8" s="400"/>
      <c r="BI8" s="401"/>
      <c r="BJ8" s="400"/>
      <c r="BK8" s="401"/>
      <c r="BL8" s="400"/>
      <c r="BM8" s="401"/>
      <c r="BN8" s="400"/>
      <c r="BO8" s="401"/>
      <c r="BP8" s="400"/>
      <c r="BQ8" s="401"/>
      <c r="BR8" s="400"/>
      <c r="BS8" s="401"/>
      <c r="BT8" s="400"/>
      <c r="BU8" s="401"/>
      <c r="BV8" s="337">
        <f t="shared" si="3"/>
        <v>0</v>
      </c>
      <c r="BW8" s="337">
        <f t="shared" si="4"/>
        <v>0</v>
      </c>
    </row>
    <row r="9" spans="1:75" s="64" customFormat="1" ht="21.95" customHeight="1" x14ac:dyDescent="0.2">
      <c r="A9" s="385" t="s">
        <v>3196</v>
      </c>
      <c r="B9" s="386" t="s">
        <v>3197</v>
      </c>
      <c r="C9" s="392" t="s">
        <v>3193</v>
      </c>
      <c r="D9" s="387" t="s">
        <v>3198</v>
      </c>
      <c r="E9" s="388" t="s">
        <v>3199</v>
      </c>
      <c r="F9" s="389" t="s">
        <v>3181</v>
      </c>
      <c r="G9" s="389" t="s">
        <v>3182</v>
      </c>
      <c r="H9" s="390" t="s">
        <v>2781</v>
      </c>
      <c r="I9" s="391" t="s">
        <v>2781</v>
      </c>
      <c r="J9" s="353" t="s">
        <v>3183</v>
      </c>
      <c r="K9" s="356" t="s">
        <v>3187</v>
      </c>
      <c r="L9" s="400"/>
      <c r="M9" s="401"/>
      <c r="N9" s="400"/>
      <c r="O9" s="401"/>
      <c r="P9" s="400"/>
      <c r="Q9" s="401"/>
      <c r="R9" s="400"/>
      <c r="S9" s="401"/>
      <c r="T9" s="400"/>
      <c r="U9" s="401"/>
      <c r="V9" s="400"/>
      <c r="W9" s="401"/>
      <c r="X9" s="400"/>
      <c r="Y9" s="401"/>
      <c r="Z9" s="400"/>
      <c r="AA9" s="401"/>
      <c r="AB9" s="400"/>
      <c r="AC9" s="401"/>
      <c r="AD9" s="400"/>
      <c r="AE9" s="401"/>
      <c r="AF9" s="400"/>
      <c r="AG9" s="401"/>
      <c r="AH9" s="400"/>
      <c r="AI9" s="401"/>
      <c r="AJ9" s="400"/>
      <c r="AK9" s="401"/>
      <c r="AL9" s="400"/>
      <c r="AM9" s="401"/>
      <c r="AN9" s="400"/>
      <c r="AO9" s="401"/>
      <c r="AP9" s="400"/>
      <c r="AQ9" s="401"/>
      <c r="AR9" s="400"/>
      <c r="AS9" s="401"/>
      <c r="AT9" s="400"/>
      <c r="AU9" s="401"/>
      <c r="AV9" s="400"/>
      <c r="AW9" s="401"/>
      <c r="AX9" s="400"/>
      <c r="AY9" s="401"/>
      <c r="AZ9" s="400"/>
      <c r="BA9" s="401"/>
      <c r="BB9" s="400"/>
      <c r="BC9" s="401"/>
      <c r="BD9" s="400"/>
      <c r="BE9" s="401"/>
      <c r="BF9" s="400"/>
      <c r="BG9" s="401"/>
      <c r="BH9" s="400"/>
      <c r="BI9" s="401"/>
      <c r="BJ9" s="400"/>
      <c r="BK9" s="401"/>
      <c r="BL9" s="400"/>
      <c r="BM9" s="401"/>
      <c r="BN9" s="400"/>
      <c r="BO9" s="401"/>
      <c r="BP9" s="400"/>
      <c r="BQ9" s="401"/>
      <c r="BR9" s="400"/>
      <c r="BS9" s="401"/>
      <c r="BT9" s="400"/>
      <c r="BU9" s="401"/>
      <c r="BV9" s="337">
        <f t="shared" si="3"/>
        <v>0</v>
      </c>
      <c r="BW9" s="337">
        <f t="shared" si="4"/>
        <v>0</v>
      </c>
    </row>
    <row r="10" spans="1:75" s="64" customFormat="1" ht="21.95" customHeight="1" thickBot="1" x14ac:dyDescent="0.25">
      <c r="A10" s="898" t="s">
        <v>3196</v>
      </c>
      <c r="B10" s="393" t="s">
        <v>3197</v>
      </c>
      <c r="C10" s="394" t="s">
        <v>3193</v>
      </c>
      <c r="D10" s="395" t="s">
        <v>3198</v>
      </c>
      <c r="E10" s="411" t="s">
        <v>3199</v>
      </c>
      <c r="F10" s="396" t="s">
        <v>3181</v>
      </c>
      <c r="G10" s="396" t="s">
        <v>3182</v>
      </c>
      <c r="H10" s="397" t="s">
        <v>2781</v>
      </c>
      <c r="I10" s="899" t="s">
        <v>2781</v>
      </c>
      <c r="J10" s="353" t="s">
        <v>3183</v>
      </c>
      <c r="K10" s="357" t="s">
        <v>60</v>
      </c>
      <c r="L10" s="402"/>
      <c r="M10" s="403"/>
      <c r="N10" s="402"/>
      <c r="O10" s="403"/>
      <c r="P10" s="402"/>
      <c r="Q10" s="403"/>
      <c r="R10" s="402"/>
      <c r="S10" s="403"/>
      <c r="T10" s="402"/>
      <c r="U10" s="403"/>
      <c r="V10" s="402"/>
      <c r="W10" s="403"/>
      <c r="X10" s="402"/>
      <c r="Y10" s="403"/>
      <c r="Z10" s="402"/>
      <c r="AA10" s="403"/>
      <c r="AB10" s="402"/>
      <c r="AC10" s="403"/>
      <c r="AD10" s="402"/>
      <c r="AE10" s="403"/>
      <c r="AF10" s="402"/>
      <c r="AG10" s="403"/>
      <c r="AH10" s="402"/>
      <c r="AI10" s="403"/>
      <c r="AJ10" s="402"/>
      <c r="AK10" s="403"/>
      <c r="AL10" s="402"/>
      <c r="AM10" s="403"/>
      <c r="AN10" s="402"/>
      <c r="AO10" s="403"/>
      <c r="AP10" s="402"/>
      <c r="AQ10" s="403"/>
      <c r="AR10" s="402"/>
      <c r="AS10" s="403"/>
      <c r="AT10" s="402"/>
      <c r="AU10" s="403"/>
      <c r="AV10" s="402"/>
      <c r="AW10" s="403"/>
      <c r="AX10" s="402"/>
      <c r="AY10" s="403"/>
      <c r="AZ10" s="402"/>
      <c r="BA10" s="403"/>
      <c r="BB10" s="402"/>
      <c r="BC10" s="403"/>
      <c r="BD10" s="402"/>
      <c r="BE10" s="403"/>
      <c r="BF10" s="402"/>
      <c r="BG10" s="403"/>
      <c r="BH10" s="402"/>
      <c r="BI10" s="403"/>
      <c r="BJ10" s="402"/>
      <c r="BK10" s="403"/>
      <c r="BL10" s="402"/>
      <c r="BM10" s="403"/>
      <c r="BN10" s="402"/>
      <c r="BO10" s="403"/>
      <c r="BP10" s="402"/>
      <c r="BQ10" s="403"/>
      <c r="BR10" s="402"/>
      <c r="BS10" s="403"/>
      <c r="BT10" s="402"/>
      <c r="BU10" s="403"/>
      <c r="BV10" s="337">
        <f t="shared" si="3"/>
        <v>0</v>
      </c>
      <c r="BW10" s="337">
        <f t="shared" si="4"/>
        <v>0</v>
      </c>
    </row>
    <row r="11" spans="1:75" s="64" customFormat="1" ht="21.95" customHeight="1" x14ac:dyDescent="0.25">
      <c r="A11" s="425" t="s">
        <v>3200</v>
      </c>
      <c r="B11" s="526" t="s">
        <v>3201</v>
      </c>
      <c r="C11" s="527">
        <v>1</v>
      </c>
      <c r="D11" s="528" t="s">
        <v>3202</v>
      </c>
      <c r="E11" s="426" t="s">
        <v>3203</v>
      </c>
      <c r="F11" s="529" t="s">
        <v>3181</v>
      </c>
      <c r="G11" s="529" t="s">
        <v>3182</v>
      </c>
      <c r="H11" s="530" t="s">
        <v>2782</v>
      </c>
      <c r="I11" s="384" t="s">
        <v>2782</v>
      </c>
      <c r="J11" s="353" t="s">
        <v>3183</v>
      </c>
      <c r="K11" s="354" t="s">
        <v>3184</v>
      </c>
      <c r="L11" s="402"/>
      <c r="M11" s="403"/>
      <c r="N11" s="402"/>
      <c r="O11" s="403"/>
      <c r="P11" s="402"/>
      <c r="Q11" s="403"/>
      <c r="R11" s="402"/>
      <c r="S11" s="403"/>
      <c r="T11" s="402"/>
      <c r="U11" s="403"/>
      <c r="V11" s="402"/>
      <c r="W11" s="403"/>
      <c r="X11" s="402"/>
      <c r="Y11" s="403"/>
      <c r="Z11" s="402"/>
      <c r="AA11" s="403"/>
      <c r="AB11" s="402"/>
      <c r="AC11" s="403"/>
      <c r="AD11" s="402"/>
      <c r="AE11" s="403"/>
      <c r="AF11" s="402"/>
      <c r="AG11" s="403"/>
      <c r="AH11" s="402"/>
      <c r="AI11" s="403"/>
      <c r="AJ11" s="402"/>
      <c r="AK11" s="403"/>
      <c r="AL11" s="402"/>
      <c r="AM11" s="403"/>
      <c r="AN11" s="402"/>
      <c r="AO11" s="403"/>
      <c r="AP11" s="402"/>
      <c r="AQ11" s="403"/>
      <c r="AR11" s="402"/>
      <c r="AS11" s="403"/>
      <c r="AT11" s="402"/>
      <c r="AU11" s="403"/>
      <c r="AV11" s="402"/>
      <c r="AW11" s="403"/>
      <c r="AX11" s="402"/>
      <c r="AY11" s="403"/>
      <c r="AZ11" s="402"/>
      <c r="BA11" s="403"/>
      <c r="BB11" s="402"/>
      <c r="BC11" s="403"/>
      <c r="BD11" s="402"/>
      <c r="BE11" s="403"/>
      <c r="BF11" s="402"/>
      <c r="BG11" s="403"/>
      <c r="BH11" s="402"/>
      <c r="BI11" s="403"/>
      <c r="BJ11" s="402"/>
      <c r="BK11" s="403"/>
      <c r="BL11" s="402"/>
      <c r="BM11" s="403"/>
      <c r="BN11" s="402"/>
      <c r="BO11" s="403"/>
      <c r="BP11" s="402"/>
      <c r="BQ11" s="403"/>
      <c r="BR11" s="402"/>
      <c r="BS11" s="403"/>
      <c r="BT11" s="402"/>
      <c r="BU11" s="403"/>
      <c r="BV11" s="337">
        <f>L11+N11+P11+R11+T11+V11+X11+Z11+AB11+AD11+AF11+AH11+AJ11+AL11+AN11+AP11+AR11+AT11+AV11+AX11+AZ11+BB11+BD11+BF11+BH11+BJ11+BL11+BN11+BP11+BR11+BT11</f>
        <v>0</v>
      </c>
      <c r="BW11" s="337">
        <f>M11+O11+Q11+S11+U11+W11+Y11+AA11+AC11+AE11+AG11+AI11+AK11+AM11+AO11+AQ11+AS11+AU11+AW11+AY11+BA11+BC11+BE11+BG11+BI11+BK11+BM11+BO11+BQ11+BS11+BU11</f>
        <v>0</v>
      </c>
    </row>
    <row r="12" spans="1:75" s="64" customFormat="1" ht="21.95" customHeight="1" x14ac:dyDescent="0.2">
      <c r="A12" s="385" t="s">
        <v>3200</v>
      </c>
      <c r="B12" s="386" t="s">
        <v>3201</v>
      </c>
      <c r="C12" s="352" t="s">
        <v>3193</v>
      </c>
      <c r="D12" s="387" t="s">
        <v>3202</v>
      </c>
      <c r="E12" s="388" t="s">
        <v>3203</v>
      </c>
      <c r="F12" s="389" t="s">
        <v>3181</v>
      </c>
      <c r="G12" s="389" t="s">
        <v>3182</v>
      </c>
      <c r="H12" s="390" t="s">
        <v>2782</v>
      </c>
      <c r="I12" s="391" t="s">
        <v>2782</v>
      </c>
      <c r="J12" s="353" t="s">
        <v>3183</v>
      </c>
      <c r="K12" s="353" t="s">
        <v>3185</v>
      </c>
      <c r="L12" s="400"/>
      <c r="M12" s="401"/>
      <c r="N12" s="400"/>
      <c r="O12" s="401"/>
      <c r="P12" s="400"/>
      <c r="Q12" s="401"/>
      <c r="R12" s="400"/>
      <c r="S12" s="401"/>
      <c r="T12" s="400"/>
      <c r="U12" s="401"/>
      <c r="V12" s="400"/>
      <c r="W12" s="401"/>
      <c r="X12" s="400"/>
      <c r="Y12" s="401"/>
      <c r="Z12" s="400"/>
      <c r="AA12" s="401"/>
      <c r="AB12" s="400"/>
      <c r="AC12" s="401"/>
      <c r="AD12" s="400"/>
      <c r="AE12" s="401"/>
      <c r="AF12" s="400"/>
      <c r="AG12" s="401"/>
      <c r="AH12" s="400"/>
      <c r="AI12" s="401"/>
      <c r="AJ12" s="400"/>
      <c r="AK12" s="401"/>
      <c r="AL12" s="400"/>
      <c r="AM12" s="401"/>
      <c r="AN12" s="400"/>
      <c r="AO12" s="401"/>
      <c r="AP12" s="400"/>
      <c r="AQ12" s="401"/>
      <c r="AR12" s="400"/>
      <c r="AS12" s="401"/>
      <c r="AT12" s="400"/>
      <c r="AU12" s="401"/>
      <c r="AV12" s="400"/>
      <c r="AW12" s="401"/>
      <c r="AX12" s="400"/>
      <c r="AY12" s="401"/>
      <c r="AZ12" s="400"/>
      <c r="BA12" s="401"/>
      <c r="BB12" s="400"/>
      <c r="BC12" s="401"/>
      <c r="BD12" s="400"/>
      <c r="BE12" s="401"/>
      <c r="BF12" s="400"/>
      <c r="BG12" s="401"/>
      <c r="BH12" s="400"/>
      <c r="BI12" s="401"/>
      <c r="BJ12" s="400"/>
      <c r="BK12" s="401"/>
      <c r="BL12" s="400"/>
      <c r="BM12" s="401"/>
      <c r="BN12" s="400"/>
      <c r="BO12" s="401"/>
      <c r="BP12" s="400"/>
      <c r="BQ12" s="401"/>
      <c r="BR12" s="400"/>
      <c r="BS12" s="401"/>
      <c r="BT12" s="400"/>
      <c r="BU12" s="401"/>
      <c r="BV12" s="337">
        <f t="shared" ref="BV12:BV15" si="5">L12+N12+P12+R12+T12+V12+X12+Z12+AB12+AD12+AF12+AH12+AJ12+AL12+AN12+AP12+AR12+AT12+AV12+AX12+AZ12+BB12+BD12+BF12+BH12+BJ12+BL12+BN12+BP12+BR12+BT12</f>
        <v>0</v>
      </c>
      <c r="BW12" s="337">
        <f t="shared" ref="BW12:BW15" si="6">M12+O12+Q12+S12+U12+W12+Y12+AA12+AC12+AE12+AG12+AI12+AK12+AM12+AO12+AQ12+AS12+AU12+AW12+AY12+BA12+BC12+BE12+BG12+BI12+BK12+BM12+BO12+BQ12+BS12+BU12</f>
        <v>0</v>
      </c>
    </row>
    <row r="13" spans="1:75" s="64" customFormat="1" ht="21.95" customHeight="1" x14ac:dyDescent="0.2">
      <c r="A13" s="385" t="s">
        <v>3200</v>
      </c>
      <c r="B13" s="386" t="s">
        <v>3201</v>
      </c>
      <c r="C13" s="392" t="s">
        <v>3193</v>
      </c>
      <c r="D13" s="387" t="s">
        <v>3202</v>
      </c>
      <c r="E13" s="388" t="s">
        <v>3203</v>
      </c>
      <c r="F13" s="389" t="s">
        <v>3181</v>
      </c>
      <c r="G13" s="389" t="s">
        <v>3182</v>
      </c>
      <c r="H13" s="390" t="s">
        <v>2782</v>
      </c>
      <c r="I13" s="391" t="s">
        <v>2782</v>
      </c>
      <c r="J13" s="353" t="s">
        <v>3183</v>
      </c>
      <c r="K13" s="355" t="s">
        <v>3186</v>
      </c>
      <c r="L13" s="400"/>
      <c r="M13" s="401"/>
      <c r="N13" s="400"/>
      <c r="O13" s="401"/>
      <c r="P13" s="400"/>
      <c r="Q13" s="401"/>
      <c r="R13" s="400"/>
      <c r="S13" s="401"/>
      <c r="T13" s="400"/>
      <c r="U13" s="401"/>
      <c r="V13" s="400"/>
      <c r="W13" s="401"/>
      <c r="X13" s="400"/>
      <c r="Y13" s="401"/>
      <c r="Z13" s="400"/>
      <c r="AA13" s="401"/>
      <c r="AB13" s="400"/>
      <c r="AC13" s="401"/>
      <c r="AD13" s="400"/>
      <c r="AE13" s="401"/>
      <c r="AF13" s="400"/>
      <c r="AG13" s="401"/>
      <c r="AH13" s="400"/>
      <c r="AI13" s="401"/>
      <c r="AJ13" s="400"/>
      <c r="AK13" s="401"/>
      <c r="AL13" s="400"/>
      <c r="AM13" s="401"/>
      <c r="AN13" s="400"/>
      <c r="AO13" s="401"/>
      <c r="AP13" s="400"/>
      <c r="AQ13" s="401"/>
      <c r="AR13" s="400"/>
      <c r="AS13" s="401"/>
      <c r="AT13" s="400"/>
      <c r="AU13" s="401"/>
      <c r="AV13" s="400"/>
      <c r="AW13" s="401"/>
      <c r="AX13" s="400"/>
      <c r="AY13" s="401"/>
      <c r="AZ13" s="400"/>
      <c r="BA13" s="401"/>
      <c r="BB13" s="400"/>
      <c r="BC13" s="401"/>
      <c r="BD13" s="400"/>
      <c r="BE13" s="401"/>
      <c r="BF13" s="400"/>
      <c r="BG13" s="401"/>
      <c r="BH13" s="400"/>
      <c r="BI13" s="401"/>
      <c r="BJ13" s="400"/>
      <c r="BK13" s="401"/>
      <c r="BL13" s="400"/>
      <c r="BM13" s="401"/>
      <c r="BN13" s="400"/>
      <c r="BO13" s="401"/>
      <c r="BP13" s="400"/>
      <c r="BQ13" s="401"/>
      <c r="BR13" s="400"/>
      <c r="BS13" s="401"/>
      <c r="BT13" s="400"/>
      <c r="BU13" s="401"/>
      <c r="BV13" s="337">
        <f t="shared" si="5"/>
        <v>0</v>
      </c>
      <c r="BW13" s="337">
        <f t="shared" si="6"/>
        <v>0</v>
      </c>
    </row>
    <row r="14" spans="1:75" s="64" customFormat="1" ht="21.95" customHeight="1" x14ac:dyDescent="0.2">
      <c r="A14" s="385" t="s">
        <v>3200</v>
      </c>
      <c r="B14" s="386" t="s">
        <v>3201</v>
      </c>
      <c r="C14" s="392" t="s">
        <v>3193</v>
      </c>
      <c r="D14" s="387" t="s">
        <v>3202</v>
      </c>
      <c r="E14" s="388" t="s">
        <v>3203</v>
      </c>
      <c r="F14" s="389" t="s">
        <v>3181</v>
      </c>
      <c r="G14" s="389" t="s">
        <v>3182</v>
      </c>
      <c r="H14" s="390" t="s">
        <v>2782</v>
      </c>
      <c r="I14" s="391" t="s">
        <v>2782</v>
      </c>
      <c r="J14" s="353" t="s">
        <v>3183</v>
      </c>
      <c r="K14" s="356" t="s">
        <v>3187</v>
      </c>
      <c r="L14" s="400"/>
      <c r="M14" s="401"/>
      <c r="N14" s="400"/>
      <c r="O14" s="401"/>
      <c r="P14" s="400"/>
      <c r="Q14" s="401"/>
      <c r="R14" s="400"/>
      <c r="S14" s="401"/>
      <c r="T14" s="400"/>
      <c r="U14" s="401"/>
      <c r="V14" s="400"/>
      <c r="W14" s="401"/>
      <c r="X14" s="400"/>
      <c r="Y14" s="401"/>
      <c r="Z14" s="400"/>
      <c r="AA14" s="401"/>
      <c r="AB14" s="400"/>
      <c r="AC14" s="401"/>
      <c r="AD14" s="400"/>
      <c r="AE14" s="401"/>
      <c r="AF14" s="400"/>
      <c r="AG14" s="401"/>
      <c r="AH14" s="400"/>
      <c r="AI14" s="401"/>
      <c r="AJ14" s="400"/>
      <c r="AK14" s="401"/>
      <c r="AL14" s="400"/>
      <c r="AM14" s="401"/>
      <c r="AN14" s="400"/>
      <c r="AO14" s="401"/>
      <c r="AP14" s="400"/>
      <c r="AQ14" s="401"/>
      <c r="AR14" s="400"/>
      <c r="AS14" s="401"/>
      <c r="AT14" s="400"/>
      <c r="AU14" s="401"/>
      <c r="AV14" s="400"/>
      <c r="AW14" s="401"/>
      <c r="AX14" s="400"/>
      <c r="AY14" s="401"/>
      <c r="AZ14" s="400"/>
      <c r="BA14" s="401"/>
      <c r="BB14" s="400"/>
      <c r="BC14" s="401"/>
      <c r="BD14" s="400"/>
      <c r="BE14" s="401"/>
      <c r="BF14" s="400"/>
      <c r="BG14" s="401"/>
      <c r="BH14" s="400"/>
      <c r="BI14" s="401"/>
      <c r="BJ14" s="400"/>
      <c r="BK14" s="401"/>
      <c r="BL14" s="400"/>
      <c r="BM14" s="401"/>
      <c r="BN14" s="400"/>
      <c r="BO14" s="401"/>
      <c r="BP14" s="400"/>
      <c r="BQ14" s="401"/>
      <c r="BR14" s="400"/>
      <c r="BS14" s="401"/>
      <c r="BT14" s="400"/>
      <c r="BU14" s="401"/>
      <c r="BV14" s="337">
        <f t="shared" si="5"/>
        <v>0</v>
      </c>
      <c r="BW14" s="337">
        <f t="shared" si="6"/>
        <v>0</v>
      </c>
    </row>
    <row r="15" spans="1:75" s="64" customFormat="1" ht="21.95" customHeight="1" thickBot="1" x14ac:dyDescent="0.25">
      <c r="A15" s="898" t="s">
        <v>3200</v>
      </c>
      <c r="B15" s="393" t="s">
        <v>3201</v>
      </c>
      <c r="C15" s="394" t="s">
        <v>3193</v>
      </c>
      <c r="D15" s="395" t="s">
        <v>3202</v>
      </c>
      <c r="E15" s="411" t="s">
        <v>3203</v>
      </c>
      <c r="F15" s="396" t="s">
        <v>3181</v>
      </c>
      <c r="G15" s="396" t="s">
        <v>3182</v>
      </c>
      <c r="H15" s="397" t="s">
        <v>2782</v>
      </c>
      <c r="I15" s="899" t="s">
        <v>2782</v>
      </c>
      <c r="J15" s="353" t="s">
        <v>3183</v>
      </c>
      <c r="K15" s="357" t="s">
        <v>60</v>
      </c>
      <c r="L15" s="402"/>
      <c r="M15" s="403"/>
      <c r="N15" s="402"/>
      <c r="O15" s="403"/>
      <c r="P15" s="402"/>
      <c r="Q15" s="403"/>
      <c r="R15" s="402"/>
      <c r="S15" s="403"/>
      <c r="T15" s="402"/>
      <c r="U15" s="403"/>
      <c r="V15" s="402"/>
      <c r="W15" s="403"/>
      <c r="X15" s="402"/>
      <c r="Y15" s="403"/>
      <c r="Z15" s="402"/>
      <c r="AA15" s="403"/>
      <c r="AB15" s="402"/>
      <c r="AC15" s="403"/>
      <c r="AD15" s="402"/>
      <c r="AE15" s="403"/>
      <c r="AF15" s="402"/>
      <c r="AG15" s="403"/>
      <c r="AH15" s="402"/>
      <c r="AI15" s="403"/>
      <c r="AJ15" s="402"/>
      <c r="AK15" s="403"/>
      <c r="AL15" s="402"/>
      <c r="AM15" s="403"/>
      <c r="AN15" s="402"/>
      <c r="AO15" s="403"/>
      <c r="AP15" s="402"/>
      <c r="AQ15" s="403"/>
      <c r="AR15" s="402"/>
      <c r="AS15" s="403"/>
      <c r="AT15" s="402"/>
      <c r="AU15" s="403"/>
      <c r="AV15" s="402"/>
      <c r="AW15" s="403"/>
      <c r="AX15" s="402"/>
      <c r="AY15" s="403"/>
      <c r="AZ15" s="402"/>
      <c r="BA15" s="403"/>
      <c r="BB15" s="402"/>
      <c r="BC15" s="403"/>
      <c r="BD15" s="402"/>
      <c r="BE15" s="403"/>
      <c r="BF15" s="402"/>
      <c r="BG15" s="403"/>
      <c r="BH15" s="402"/>
      <c r="BI15" s="403"/>
      <c r="BJ15" s="402"/>
      <c r="BK15" s="403"/>
      <c r="BL15" s="402"/>
      <c r="BM15" s="403"/>
      <c r="BN15" s="402"/>
      <c r="BO15" s="403"/>
      <c r="BP15" s="402"/>
      <c r="BQ15" s="403"/>
      <c r="BR15" s="402"/>
      <c r="BS15" s="403"/>
      <c r="BT15" s="402"/>
      <c r="BU15" s="403"/>
      <c r="BV15" s="337">
        <f t="shared" si="5"/>
        <v>0</v>
      </c>
      <c r="BW15" s="337">
        <f t="shared" si="6"/>
        <v>0</v>
      </c>
    </row>
    <row r="16" spans="1:75" s="64" customFormat="1" ht="21.95" customHeight="1" x14ac:dyDescent="0.25">
      <c r="A16" s="425" t="s">
        <v>3204</v>
      </c>
      <c r="B16" s="526" t="s">
        <v>3205</v>
      </c>
      <c r="C16" s="527">
        <v>1</v>
      </c>
      <c r="D16" s="528" t="s">
        <v>3206</v>
      </c>
      <c r="E16" s="426" t="s">
        <v>3207</v>
      </c>
      <c r="F16" s="529" t="s">
        <v>3181</v>
      </c>
      <c r="G16" s="529" t="s">
        <v>3182</v>
      </c>
      <c r="H16" s="530" t="s">
        <v>2783</v>
      </c>
      <c r="I16" s="384" t="s">
        <v>2783</v>
      </c>
      <c r="J16" s="353" t="s">
        <v>3183</v>
      </c>
      <c r="K16" s="354" t="s">
        <v>3184</v>
      </c>
      <c r="L16" s="402"/>
      <c r="M16" s="403"/>
      <c r="N16" s="402"/>
      <c r="O16" s="403"/>
      <c r="P16" s="402"/>
      <c r="Q16" s="403"/>
      <c r="R16" s="402"/>
      <c r="S16" s="403"/>
      <c r="T16" s="402"/>
      <c r="U16" s="403"/>
      <c r="V16" s="402"/>
      <c r="W16" s="403"/>
      <c r="X16" s="402"/>
      <c r="Y16" s="403"/>
      <c r="Z16" s="402"/>
      <c r="AA16" s="403"/>
      <c r="AB16" s="402"/>
      <c r="AC16" s="403"/>
      <c r="AD16" s="402"/>
      <c r="AE16" s="403"/>
      <c r="AF16" s="402"/>
      <c r="AG16" s="403"/>
      <c r="AH16" s="402"/>
      <c r="AI16" s="403"/>
      <c r="AJ16" s="402"/>
      <c r="AK16" s="403"/>
      <c r="AL16" s="402"/>
      <c r="AM16" s="403"/>
      <c r="AN16" s="402"/>
      <c r="AO16" s="403"/>
      <c r="AP16" s="402"/>
      <c r="AQ16" s="403"/>
      <c r="AR16" s="402"/>
      <c r="AS16" s="403"/>
      <c r="AT16" s="402"/>
      <c r="AU16" s="403"/>
      <c r="AV16" s="402"/>
      <c r="AW16" s="403"/>
      <c r="AX16" s="402"/>
      <c r="AY16" s="403"/>
      <c r="AZ16" s="402"/>
      <c r="BA16" s="403"/>
      <c r="BB16" s="402"/>
      <c r="BC16" s="403"/>
      <c r="BD16" s="402"/>
      <c r="BE16" s="403"/>
      <c r="BF16" s="402"/>
      <c r="BG16" s="403"/>
      <c r="BH16" s="402"/>
      <c r="BI16" s="403"/>
      <c r="BJ16" s="402"/>
      <c r="BK16" s="403"/>
      <c r="BL16" s="402"/>
      <c r="BM16" s="403"/>
      <c r="BN16" s="402"/>
      <c r="BO16" s="403"/>
      <c r="BP16" s="402"/>
      <c r="BQ16" s="403"/>
      <c r="BR16" s="402"/>
      <c r="BS16" s="403"/>
      <c r="BT16" s="402"/>
      <c r="BU16" s="403"/>
      <c r="BV16" s="337">
        <f>L16+N16+P16+R16+T16+V16+X16+Z16+AB16+AD16+AF16+AH16+AJ16+AL16+AN16+AP16+AR16+AT16+AV16+AX16+AZ16+BB16+BD16+BF16+BH16+BJ16+BL16+BN16+BP16+BR16+BT16</f>
        <v>0</v>
      </c>
      <c r="BW16" s="337">
        <f>M16+O16+Q16+S16+U16+W16+Y16+AA16+AC16+AE16+AG16+AI16+AK16+AM16+AO16+AQ16+AS16+AU16+AW16+AY16+BA16+BC16+BE16+BG16+BI16+BK16+BM16+BO16+BQ16+BS16+BU16</f>
        <v>0</v>
      </c>
    </row>
    <row r="17" spans="1:75" s="64" customFormat="1" ht="21.95" customHeight="1" x14ac:dyDescent="0.2">
      <c r="A17" s="385" t="s">
        <v>3204</v>
      </c>
      <c r="B17" s="386" t="s">
        <v>3205</v>
      </c>
      <c r="C17" s="352" t="s">
        <v>3193</v>
      </c>
      <c r="D17" s="387" t="s">
        <v>3206</v>
      </c>
      <c r="E17" s="388" t="s">
        <v>3207</v>
      </c>
      <c r="F17" s="389" t="s">
        <v>3181</v>
      </c>
      <c r="G17" s="389" t="s">
        <v>3182</v>
      </c>
      <c r="H17" s="390" t="s">
        <v>2783</v>
      </c>
      <c r="I17" s="391" t="s">
        <v>2783</v>
      </c>
      <c r="J17" s="353" t="s">
        <v>3183</v>
      </c>
      <c r="K17" s="353" t="s">
        <v>3185</v>
      </c>
      <c r="L17" s="400"/>
      <c r="M17" s="401"/>
      <c r="N17" s="400"/>
      <c r="O17" s="401"/>
      <c r="P17" s="400"/>
      <c r="Q17" s="401"/>
      <c r="R17" s="400"/>
      <c r="S17" s="401"/>
      <c r="T17" s="400"/>
      <c r="U17" s="401"/>
      <c r="V17" s="400"/>
      <c r="W17" s="401"/>
      <c r="X17" s="400"/>
      <c r="Y17" s="401"/>
      <c r="Z17" s="400"/>
      <c r="AA17" s="401"/>
      <c r="AB17" s="400"/>
      <c r="AC17" s="401"/>
      <c r="AD17" s="400"/>
      <c r="AE17" s="401"/>
      <c r="AF17" s="400"/>
      <c r="AG17" s="401"/>
      <c r="AH17" s="400"/>
      <c r="AI17" s="401"/>
      <c r="AJ17" s="400"/>
      <c r="AK17" s="401"/>
      <c r="AL17" s="400"/>
      <c r="AM17" s="401"/>
      <c r="AN17" s="400"/>
      <c r="AO17" s="401"/>
      <c r="AP17" s="400"/>
      <c r="AQ17" s="401"/>
      <c r="AR17" s="400"/>
      <c r="AS17" s="401"/>
      <c r="AT17" s="400"/>
      <c r="AU17" s="401"/>
      <c r="AV17" s="400"/>
      <c r="AW17" s="401"/>
      <c r="AX17" s="400"/>
      <c r="AY17" s="401"/>
      <c r="AZ17" s="400"/>
      <c r="BA17" s="401"/>
      <c r="BB17" s="400"/>
      <c r="BC17" s="401"/>
      <c r="BD17" s="400"/>
      <c r="BE17" s="401"/>
      <c r="BF17" s="400"/>
      <c r="BG17" s="401"/>
      <c r="BH17" s="400"/>
      <c r="BI17" s="401"/>
      <c r="BJ17" s="400"/>
      <c r="BK17" s="401"/>
      <c r="BL17" s="400"/>
      <c r="BM17" s="401"/>
      <c r="BN17" s="400"/>
      <c r="BO17" s="401"/>
      <c r="BP17" s="400"/>
      <c r="BQ17" s="401"/>
      <c r="BR17" s="400"/>
      <c r="BS17" s="401"/>
      <c r="BT17" s="400"/>
      <c r="BU17" s="401"/>
      <c r="BV17" s="337">
        <f t="shared" ref="BV17:BV20" si="7">L17+N17+P17+R17+T17+V17+X17+Z17+AB17+AD17+AF17+AH17+AJ17+AL17+AN17+AP17+AR17+AT17+AV17+AX17+AZ17+BB17+BD17+BF17+BH17+BJ17+BL17+BN17+BP17+BR17+BT17</f>
        <v>0</v>
      </c>
      <c r="BW17" s="337">
        <f t="shared" ref="BW17:BW20" si="8">M17+O17+Q17+S17+U17+W17+Y17+AA17+AC17+AE17+AG17+AI17+AK17+AM17+AO17+AQ17+AS17+AU17+AW17+AY17+BA17+BC17+BE17+BG17+BI17+BK17+BM17+BO17+BQ17+BS17+BU17</f>
        <v>0</v>
      </c>
    </row>
    <row r="18" spans="1:75" s="64" customFormat="1" ht="21.95" customHeight="1" x14ac:dyDescent="0.2">
      <c r="A18" s="385" t="s">
        <v>3204</v>
      </c>
      <c r="B18" s="386" t="s">
        <v>3205</v>
      </c>
      <c r="C18" s="392" t="s">
        <v>3193</v>
      </c>
      <c r="D18" s="387" t="s">
        <v>3206</v>
      </c>
      <c r="E18" s="388" t="s">
        <v>3207</v>
      </c>
      <c r="F18" s="389" t="s">
        <v>3181</v>
      </c>
      <c r="G18" s="389" t="s">
        <v>3182</v>
      </c>
      <c r="H18" s="390" t="s">
        <v>2783</v>
      </c>
      <c r="I18" s="391" t="s">
        <v>2783</v>
      </c>
      <c r="J18" s="353" t="s">
        <v>3183</v>
      </c>
      <c r="K18" s="355" t="s">
        <v>3186</v>
      </c>
      <c r="L18" s="400"/>
      <c r="M18" s="401"/>
      <c r="N18" s="400"/>
      <c r="O18" s="401"/>
      <c r="P18" s="400"/>
      <c r="Q18" s="401"/>
      <c r="R18" s="400"/>
      <c r="S18" s="401"/>
      <c r="T18" s="400"/>
      <c r="U18" s="401"/>
      <c r="V18" s="400"/>
      <c r="W18" s="401"/>
      <c r="X18" s="400"/>
      <c r="Y18" s="401"/>
      <c r="Z18" s="400"/>
      <c r="AA18" s="401"/>
      <c r="AB18" s="400"/>
      <c r="AC18" s="401"/>
      <c r="AD18" s="400"/>
      <c r="AE18" s="401"/>
      <c r="AF18" s="400"/>
      <c r="AG18" s="401"/>
      <c r="AH18" s="400"/>
      <c r="AI18" s="401"/>
      <c r="AJ18" s="400"/>
      <c r="AK18" s="401"/>
      <c r="AL18" s="400"/>
      <c r="AM18" s="401"/>
      <c r="AN18" s="400"/>
      <c r="AO18" s="401"/>
      <c r="AP18" s="400"/>
      <c r="AQ18" s="401"/>
      <c r="AR18" s="400"/>
      <c r="AS18" s="401"/>
      <c r="AT18" s="400"/>
      <c r="AU18" s="401"/>
      <c r="AV18" s="400"/>
      <c r="AW18" s="401"/>
      <c r="AX18" s="400"/>
      <c r="AY18" s="401"/>
      <c r="AZ18" s="400"/>
      <c r="BA18" s="401"/>
      <c r="BB18" s="400"/>
      <c r="BC18" s="401"/>
      <c r="BD18" s="400"/>
      <c r="BE18" s="401"/>
      <c r="BF18" s="400"/>
      <c r="BG18" s="401"/>
      <c r="BH18" s="400"/>
      <c r="BI18" s="401"/>
      <c r="BJ18" s="400"/>
      <c r="BK18" s="401"/>
      <c r="BL18" s="400"/>
      <c r="BM18" s="401"/>
      <c r="BN18" s="400"/>
      <c r="BO18" s="401"/>
      <c r="BP18" s="400"/>
      <c r="BQ18" s="401"/>
      <c r="BR18" s="400"/>
      <c r="BS18" s="401"/>
      <c r="BT18" s="400"/>
      <c r="BU18" s="401"/>
      <c r="BV18" s="337">
        <f t="shared" si="7"/>
        <v>0</v>
      </c>
      <c r="BW18" s="337">
        <f t="shared" si="8"/>
        <v>0</v>
      </c>
    </row>
    <row r="19" spans="1:75" s="64" customFormat="1" ht="21.95" customHeight="1" x14ac:dyDescent="0.2">
      <c r="A19" s="385" t="s">
        <v>3204</v>
      </c>
      <c r="B19" s="386" t="s">
        <v>3205</v>
      </c>
      <c r="C19" s="392" t="s">
        <v>3193</v>
      </c>
      <c r="D19" s="387" t="s">
        <v>3206</v>
      </c>
      <c r="E19" s="388" t="s">
        <v>3207</v>
      </c>
      <c r="F19" s="389" t="s">
        <v>3181</v>
      </c>
      <c r="G19" s="389" t="s">
        <v>3182</v>
      </c>
      <c r="H19" s="390" t="s">
        <v>2783</v>
      </c>
      <c r="I19" s="391" t="s">
        <v>2783</v>
      </c>
      <c r="J19" s="353" t="s">
        <v>3183</v>
      </c>
      <c r="K19" s="356" t="s">
        <v>3187</v>
      </c>
      <c r="L19" s="400"/>
      <c r="M19" s="401"/>
      <c r="N19" s="400"/>
      <c r="O19" s="401"/>
      <c r="P19" s="400"/>
      <c r="Q19" s="401"/>
      <c r="R19" s="400"/>
      <c r="S19" s="401"/>
      <c r="T19" s="400"/>
      <c r="U19" s="401"/>
      <c r="V19" s="400"/>
      <c r="W19" s="401"/>
      <c r="X19" s="400"/>
      <c r="Y19" s="401"/>
      <c r="Z19" s="400"/>
      <c r="AA19" s="401"/>
      <c r="AB19" s="400"/>
      <c r="AC19" s="401"/>
      <c r="AD19" s="400"/>
      <c r="AE19" s="401"/>
      <c r="AF19" s="400"/>
      <c r="AG19" s="401"/>
      <c r="AH19" s="400"/>
      <c r="AI19" s="401"/>
      <c r="AJ19" s="400"/>
      <c r="AK19" s="401"/>
      <c r="AL19" s="400"/>
      <c r="AM19" s="401"/>
      <c r="AN19" s="400"/>
      <c r="AO19" s="401"/>
      <c r="AP19" s="400"/>
      <c r="AQ19" s="401"/>
      <c r="AR19" s="400"/>
      <c r="AS19" s="401"/>
      <c r="AT19" s="400"/>
      <c r="AU19" s="401"/>
      <c r="AV19" s="400"/>
      <c r="AW19" s="401"/>
      <c r="AX19" s="400"/>
      <c r="AY19" s="401"/>
      <c r="AZ19" s="400"/>
      <c r="BA19" s="401"/>
      <c r="BB19" s="400"/>
      <c r="BC19" s="401"/>
      <c r="BD19" s="400"/>
      <c r="BE19" s="401"/>
      <c r="BF19" s="400"/>
      <c r="BG19" s="401"/>
      <c r="BH19" s="400"/>
      <c r="BI19" s="401"/>
      <c r="BJ19" s="400"/>
      <c r="BK19" s="401"/>
      <c r="BL19" s="400"/>
      <c r="BM19" s="401"/>
      <c r="BN19" s="400"/>
      <c r="BO19" s="401"/>
      <c r="BP19" s="400"/>
      <c r="BQ19" s="401"/>
      <c r="BR19" s="400"/>
      <c r="BS19" s="401"/>
      <c r="BT19" s="400"/>
      <c r="BU19" s="401"/>
      <c r="BV19" s="337">
        <f t="shared" si="7"/>
        <v>0</v>
      </c>
      <c r="BW19" s="337">
        <f t="shared" si="8"/>
        <v>0</v>
      </c>
    </row>
    <row r="20" spans="1:75" s="64" customFormat="1" ht="21.95" customHeight="1" thickBot="1" x14ac:dyDescent="0.25">
      <c r="A20" s="898" t="s">
        <v>3204</v>
      </c>
      <c r="B20" s="393" t="s">
        <v>3205</v>
      </c>
      <c r="C20" s="394" t="s">
        <v>3193</v>
      </c>
      <c r="D20" s="395" t="s">
        <v>3206</v>
      </c>
      <c r="E20" s="411" t="s">
        <v>3207</v>
      </c>
      <c r="F20" s="396" t="s">
        <v>3181</v>
      </c>
      <c r="G20" s="396" t="s">
        <v>3182</v>
      </c>
      <c r="H20" s="397" t="s">
        <v>2783</v>
      </c>
      <c r="I20" s="899" t="s">
        <v>2783</v>
      </c>
      <c r="J20" s="353" t="s">
        <v>3183</v>
      </c>
      <c r="K20" s="357" t="s">
        <v>60</v>
      </c>
      <c r="L20" s="402"/>
      <c r="M20" s="403"/>
      <c r="N20" s="402"/>
      <c r="O20" s="403"/>
      <c r="P20" s="402"/>
      <c r="Q20" s="403"/>
      <c r="R20" s="402"/>
      <c r="S20" s="403"/>
      <c r="T20" s="402"/>
      <c r="U20" s="403"/>
      <c r="V20" s="402"/>
      <c r="W20" s="403"/>
      <c r="X20" s="402"/>
      <c r="Y20" s="403"/>
      <c r="Z20" s="402"/>
      <c r="AA20" s="403"/>
      <c r="AB20" s="402"/>
      <c r="AC20" s="403"/>
      <c r="AD20" s="402"/>
      <c r="AE20" s="403"/>
      <c r="AF20" s="402"/>
      <c r="AG20" s="403"/>
      <c r="AH20" s="402"/>
      <c r="AI20" s="403"/>
      <c r="AJ20" s="402"/>
      <c r="AK20" s="403"/>
      <c r="AL20" s="402"/>
      <c r="AM20" s="403"/>
      <c r="AN20" s="402"/>
      <c r="AO20" s="403"/>
      <c r="AP20" s="402"/>
      <c r="AQ20" s="403"/>
      <c r="AR20" s="402"/>
      <c r="AS20" s="403"/>
      <c r="AT20" s="402"/>
      <c r="AU20" s="403"/>
      <c r="AV20" s="402"/>
      <c r="AW20" s="403"/>
      <c r="AX20" s="402"/>
      <c r="AY20" s="403"/>
      <c r="AZ20" s="402"/>
      <c r="BA20" s="403"/>
      <c r="BB20" s="402"/>
      <c r="BC20" s="403"/>
      <c r="BD20" s="402"/>
      <c r="BE20" s="403"/>
      <c r="BF20" s="402"/>
      <c r="BG20" s="403"/>
      <c r="BH20" s="402"/>
      <c r="BI20" s="403"/>
      <c r="BJ20" s="402"/>
      <c r="BK20" s="403"/>
      <c r="BL20" s="402"/>
      <c r="BM20" s="403"/>
      <c r="BN20" s="402"/>
      <c r="BO20" s="403"/>
      <c r="BP20" s="402"/>
      <c r="BQ20" s="403"/>
      <c r="BR20" s="402"/>
      <c r="BS20" s="403"/>
      <c r="BT20" s="402"/>
      <c r="BU20" s="403"/>
      <c r="BV20" s="337">
        <f t="shared" si="7"/>
        <v>0</v>
      </c>
      <c r="BW20" s="337">
        <f t="shared" si="8"/>
        <v>0</v>
      </c>
    </row>
    <row r="21" spans="1:75" s="64" customFormat="1" ht="21.95" customHeight="1" x14ac:dyDescent="0.25">
      <c r="A21" s="425" t="s">
        <v>3208</v>
      </c>
      <c r="B21" s="526" t="s">
        <v>3209</v>
      </c>
      <c r="C21" s="527">
        <v>2</v>
      </c>
      <c r="D21" s="528" t="s">
        <v>3210</v>
      </c>
      <c r="E21" s="426" t="s">
        <v>3211</v>
      </c>
      <c r="F21" s="529" t="s">
        <v>3181</v>
      </c>
      <c r="G21" s="529" t="s">
        <v>3182</v>
      </c>
      <c r="H21" s="530" t="s">
        <v>2785</v>
      </c>
      <c r="I21" s="384" t="s">
        <v>2785</v>
      </c>
      <c r="J21" s="353" t="s">
        <v>3188</v>
      </c>
      <c r="K21" s="354" t="s">
        <v>3184</v>
      </c>
      <c r="L21" s="402"/>
      <c r="M21" s="403"/>
      <c r="N21" s="402"/>
      <c r="O21" s="403"/>
      <c r="P21" s="402"/>
      <c r="Q21" s="403"/>
      <c r="R21" s="402"/>
      <c r="S21" s="403"/>
      <c r="T21" s="402"/>
      <c r="U21" s="403"/>
      <c r="V21" s="402"/>
      <c r="W21" s="403"/>
      <c r="X21" s="402"/>
      <c r="Y21" s="403"/>
      <c r="Z21" s="402"/>
      <c r="AA21" s="403"/>
      <c r="AB21" s="402"/>
      <c r="AC21" s="403"/>
      <c r="AD21" s="402"/>
      <c r="AE21" s="403"/>
      <c r="AF21" s="402"/>
      <c r="AG21" s="403"/>
      <c r="AH21" s="402"/>
      <c r="AI21" s="403"/>
      <c r="AJ21" s="402"/>
      <c r="AK21" s="403"/>
      <c r="AL21" s="402"/>
      <c r="AM21" s="403"/>
      <c r="AN21" s="402"/>
      <c r="AO21" s="403"/>
      <c r="AP21" s="402"/>
      <c r="AQ21" s="403"/>
      <c r="AR21" s="402"/>
      <c r="AS21" s="403"/>
      <c r="AT21" s="402"/>
      <c r="AU21" s="403"/>
      <c r="AV21" s="402"/>
      <c r="AW21" s="403"/>
      <c r="AX21" s="402"/>
      <c r="AY21" s="403"/>
      <c r="AZ21" s="402"/>
      <c r="BA21" s="403"/>
      <c r="BB21" s="402"/>
      <c r="BC21" s="403"/>
      <c r="BD21" s="402"/>
      <c r="BE21" s="403"/>
      <c r="BF21" s="402"/>
      <c r="BG21" s="403"/>
      <c r="BH21" s="402"/>
      <c r="BI21" s="403"/>
      <c r="BJ21" s="402"/>
      <c r="BK21" s="403"/>
      <c r="BL21" s="402"/>
      <c r="BM21" s="403"/>
      <c r="BN21" s="402"/>
      <c r="BO21" s="403"/>
      <c r="BP21" s="402"/>
      <c r="BQ21" s="403"/>
      <c r="BR21" s="402"/>
      <c r="BS21" s="403"/>
      <c r="BT21" s="402"/>
      <c r="BU21" s="403"/>
      <c r="BV21" s="337">
        <f>L21+N21+P21+R21+T21+V21+X21+Z21+AB21+AD21+AF21+AH21+AJ21+AL21+AN21+AP21+AR21+AT21+AV21+AX21+AZ21+BB21+BD21+BF21+BH21+BJ21+BL21+BN21+BP21+BR21+BT21</f>
        <v>0</v>
      </c>
      <c r="BW21" s="337">
        <f>M21+O21+Q21+S21+U21+W21+Y21+AA21+AC21+AE21+AG21+AI21+AK21+AM21+AO21+AQ21+AS21+AU21+AW21+AY21+BA21+BC21+BE21+BG21+BI21+BK21+BM21+BO21+BQ21+BS21+BU21</f>
        <v>0</v>
      </c>
    </row>
    <row r="22" spans="1:75" s="64" customFormat="1" ht="21.95" customHeight="1" x14ac:dyDescent="0.2">
      <c r="A22" s="385" t="s">
        <v>3208</v>
      </c>
      <c r="B22" s="386" t="s">
        <v>3209</v>
      </c>
      <c r="C22" s="352" t="s">
        <v>3193</v>
      </c>
      <c r="D22" s="387" t="s">
        <v>3210</v>
      </c>
      <c r="E22" s="388" t="s">
        <v>3211</v>
      </c>
      <c r="F22" s="389" t="s">
        <v>3181</v>
      </c>
      <c r="G22" s="389" t="s">
        <v>3182</v>
      </c>
      <c r="H22" s="390" t="s">
        <v>2785</v>
      </c>
      <c r="I22" s="391" t="s">
        <v>2785</v>
      </c>
      <c r="J22" s="353" t="s">
        <v>3188</v>
      </c>
      <c r="K22" s="353" t="s">
        <v>3185</v>
      </c>
      <c r="L22" s="400"/>
      <c r="M22" s="401"/>
      <c r="N22" s="400"/>
      <c r="O22" s="401"/>
      <c r="P22" s="400"/>
      <c r="Q22" s="401"/>
      <c r="R22" s="400"/>
      <c r="S22" s="401"/>
      <c r="T22" s="400"/>
      <c r="U22" s="401"/>
      <c r="V22" s="400"/>
      <c r="W22" s="401"/>
      <c r="X22" s="400"/>
      <c r="Y22" s="401"/>
      <c r="Z22" s="400"/>
      <c r="AA22" s="401"/>
      <c r="AB22" s="400"/>
      <c r="AC22" s="401"/>
      <c r="AD22" s="400"/>
      <c r="AE22" s="401"/>
      <c r="AF22" s="400"/>
      <c r="AG22" s="401"/>
      <c r="AH22" s="400"/>
      <c r="AI22" s="401"/>
      <c r="AJ22" s="400"/>
      <c r="AK22" s="401"/>
      <c r="AL22" s="400"/>
      <c r="AM22" s="401"/>
      <c r="AN22" s="400"/>
      <c r="AO22" s="401"/>
      <c r="AP22" s="400"/>
      <c r="AQ22" s="401"/>
      <c r="AR22" s="400"/>
      <c r="AS22" s="401"/>
      <c r="AT22" s="400"/>
      <c r="AU22" s="401"/>
      <c r="AV22" s="400"/>
      <c r="AW22" s="401"/>
      <c r="AX22" s="400"/>
      <c r="AY22" s="401"/>
      <c r="AZ22" s="400"/>
      <c r="BA22" s="401"/>
      <c r="BB22" s="400"/>
      <c r="BC22" s="401"/>
      <c r="BD22" s="400"/>
      <c r="BE22" s="401"/>
      <c r="BF22" s="400"/>
      <c r="BG22" s="401"/>
      <c r="BH22" s="400"/>
      <c r="BI22" s="401"/>
      <c r="BJ22" s="400"/>
      <c r="BK22" s="401"/>
      <c r="BL22" s="400"/>
      <c r="BM22" s="401"/>
      <c r="BN22" s="400"/>
      <c r="BO22" s="401"/>
      <c r="BP22" s="400"/>
      <c r="BQ22" s="401"/>
      <c r="BR22" s="400"/>
      <c r="BS22" s="401"/>
      <c r="BT22" s="400"/>
      <c r="BU22" s="401"/>
      <c r="BV22" s="337">
        <f t="shared" ref="BV22:BV25" si="9">L22+N22+P22+R22+T22+V22+X22+Z22+AB22+AD22+AF22+AH22+AJ22+AL22+AN22+AP22+AR22+AT22+AV22+AX22+AZ22+BB22+BD22+BF22+BH22+BJ22+BL22+BN22+BP22+BR22+BT22</f>
        <v>0</v>
      </c>
      <c r="BW22" s="337">
        <f t="shared" ref="BW22:BW25" si="10">M22+O22+Q22+S22+U22+W22+Y22+AA22+AC22+AE22+AG22+AI22+AK22+AM22+AO22+AQ22+AS22+AU22+AW22+AY22+BA22+BC22+BE22+BG22+BI22+BK22+BM22+BO22+BQ22+BS22+BU22</f>
        <v>0</v>
      </c>
    </row>
    <row r="23" spans="1:75" s="64" customFormat="1" ht="21.95" customHeight="1" x14ac:dyDescent="0.2">
      <c r="A23" s="385" t="s">
        <v>3208</v>
      </c>
      <c r="B23" s="386" t="s">
        <v>3209</v>
      </c>
      <c r="C23" s="392" t="s">
        <v>3193</v>
      </c>
      <c r="D23" s="387" t="s">
        <v>3210</v>
      </c>
      <c r="E23" s="388" t="s">
        <v>3211</v>
      </c>
      <c r="F23" s="389" t="s">
        <v>3181</v>
      </c>
      <c r="G23" s="389" t="s">
        <v>3182</v>
      </c>
      <c r="H23" s="390" t="s">
        <v>2785</v>
      </c>
      <c r="I23" s="391" t="s">
        <v>2785</v>
      </c>
      <c r="J23" s="353" t="s">
        <v>3188</v>
      </c>
      <c r="K23" s="355" t="s">
        <v>3186</v>
      </c>
      <c r="L23" s="400"/>
      <c r="M23" s="401"/>
      <c r="N23" s="400"/>
      <c r="O23" s="401"/>
      <c r="P23" s="400"/>
      <c r="Q23" s="401"/>
      <c r="R23" s="400"/>
      <c r="S23" s="401"/>
      <c r="T23" s="400"/>
      <c r="U23" s="401"/>
      <c r="V23" s="400"/>
      <c r="W23" s="401"/>
      <c r="X23" s="400"/>
      <c r="Y23" s="401"/>
      <c r="Z23" s="400"/>
      <c r="AA23" s="401"/>
      <c r="AB23" s="400"/>
      <c r="AC23" s="401"/>
      <c r="AD23" s="400"/>
      <c r="AE23" s="401"/>
      <c r="AF23" s="400"/>
      <c r="AG23" s="401"/>
      <c r="AH23" s="400"/>
      <c r="AI23" s="401"/>
      <c r="AJ23" s="400"/>
      <c r="AK23" s="401"/>
      <c r="AL23" s="400"/>
      <c r="AM23" s="401"/>
      <c r="AN23" s="400"/>
      <c r="AO23" s="401"/>
      <c r="AP23" s="400"/>
      <c r="AQ23" s="401"/>
      <c r="AR23" s="400"/>
      <c r="AS23" s="401"/>
      <c r="AT23" s="400"/>
      <c r="AU23" s="401"/>
      <c r="AV23" s="400"/>
      <c r="AW23" s="401"/>
      <c r="AX23" s="400"/>
      <c r="AY23" s="401"/>
      <c r="AZ23" s="400"/>
      <c r="BA23" s="401"/>
      <c r="BB23" s="400"/>
      <c r="BC23" s="401"/>
      <c r="BD23" s="400"/>
      <c r="BE23" s="401"/>
      <c r="BF23" s="400"/>
      <c r="BG23" s="401"/>
      <c r="BH23" s="400"/>
      <c r="BI23" s="401"/>
      <c r="BJ23" s="400"/>
      <c r="BK23" s="401"/>
      <c r="BL23" s="400"/>
      <c r="BM23" s="401"/>
      <c r="BN23" s="400"/>
      <c r="BO23" s="401"/>
      <c r="BP23" s="400"/>
      <c r="BQ23" s="401"/>
      <c r="BR23" s="400"/>
      <c r="BS23" s="401"/>
      <c r="BT23" s="400"/>
      <c r="BU23" s="401"/>
      <c r="BV23" s="337">
        <f t="shared" si="9"/>
        <v>0</v>
      </c>
      <c r="BW23" s="337">
        <f t="shared" si="10"/>
        <v>0</v>
      </c>
    </row>
    <row r="24" spans="1:75" s="64" customFormat="1" ht="21.95" customHeight="1" x14ac:dyDescent="0.2">
      <c r="A24" s="385" t="s">
        <v>3208</v>
      </c>
      <c r="B24" s="386" t="s">
        <v>3209</v>
      </c>
      <c r="C24" s="392" t="s">
        <v>3193</v>
      </c>
      <c r="D24" s="387" t="s">
        <v>3210</v>
      </c>
      <c r="E24" s="388" t="s">
        <v>3211</v>
      </c>
      <c r="F24" s="389" t="s">
        <v>3181</v>
      </c>
      <c r="G24" s="389" t="s">
        <v>3182</v>
      </c>
      <c r="H24" s="390" t="s">
        <v>2785</v>
      </c>
      <c r="I24" s="391" t="s">
        <v>2785</v>
      </c>
      <c r="J24" s="353" t="s">
        <v>3188</v>
      </c>
      <c r="K24" s="356" t="s">
        <v>3187</v>
      </c>
      <c r="L24" s="400"/>
      <c r="M24" s="401"/>
      <c r="N24" s="400"/>
      <c r="O24" s="401"/>
      <c r="P24" s="400"/>
      <c r="Q24" s="401"/>
      <c r="R24" s="400"/>
      <c r="S24" s="401"/>
      <c r="T24" s="400"/>
      <c r="U24" s="401"/>
      <c r="V24" s="400"/>
      <c r="W24" s="401"/>
      <c r="X24" s="400"/>
      <c r="Y24" s="401"/>
      <c r="Z24" s="400"/>
      <c r="AA24" s="401"/>
      <c r="AB24" s="400"/>
      <c r="AC24" s="401"/>
      <c r="AD24" s="400"/>
      <c r="AE24" s="401"/>
      <c r="AF24" s="400"/>
      <c r="AG24" s="401"/>
      <c r="AH24" s="400"/>
      <c r="AI24" s="401"/>
      <c r="AJ24" s="400"/>
      <c r="AK24" s="401"/>
      <c r="AL24" s="400"/>
      <c r="AM24" s="401"/>
      <c r="AN24" s="400"/>
      <c r="AO24" s="401"/>
      <c r="AP24" s="400"/>
      <c r="AQ24" s="401"/>
      <c r="AR24" s="400"/>
      <c r="AS24" s="401"/>
      <c r="AT24" s="400"/>
      <c r="AU24" s="401"/>
      <c r="AV24" s="400"/>
      <c r="AW24" s="401"/>
      <c r="AX24" s="400"/>
      <c r="AY24" s="401"/>
      <c r="AZ24" s="400"/>
      <c r="BA24" s="401"/>
      <c r="BB24" s="400"/>
      <c r="BC24" s="401"/>
      <c r="BD24" s="400"/>
      <c r="BE24" s="401"/>
      <c r="BF24" s="400"/>
      <c r="BG24" s="401"/>
      <c r="BH24" s="400"/>
      <c r="BI24" s="401"/>
      <c r="BJ24" s="400"/>
      <c r="BK24" s="401"/>
      <c r="BL24" s="400"/>
      <c r="BM24" s="401"/>
      <c r="BN24" s="400"/>
      <c r="BO24" s="401"/>
      <c r="BP24" s="400"/>
      <c r="BQ24" s="401"/>
      <c r="BR24" s="400"/>
      <c r="BS24" s="401"/>
      <c r="BT24" s="400"/>
      <c r="BU24" s="401"/>
      <c r="BV24" s="337">
        <f t="shared" si="9"/>
        <v>0</v>
      </c>
      <c r="BW24" s="337">
        <f t="shared" si="10"/>
        <v>0</v>
      </c>
    </row>
    <row r="25" spans="1:75" s="64" customFormat="1" ht="21.95" customHeight="1" thickBot="1" x14ac:dyDescent="0.25">
      <c r="A25" s="898" t="s">
        <v>3208</v>
      </c>
      <c r="B25" s="393" t="s">
        <v>3209</v>
      </c>
      <c r="C25" s="394" t="s">
        <v>3193</v>
      </c>
      <c r="D25" s="395" t="s">
        <v>3210</v>
      </c>
      <c r="E25" s="411" t="s">
        <v>3211</v>
      </c>
      <c r="F25" s="396" t="s">
        <v>3181</v>
      </c>
      <c r="G25" s="396" t="s">
        <v>3182</v>
      </c>
      <c r="H25" s="397" t="s">
        <v>2785</v>
      </c>
      <c r="I25" s="899" t="s">
        <v>2785</v>
      </c>
      <c r="J25" s="353" t="s">
        <v>3188</v>
      </c>
      <c r="K25" s="357" t="s">
        <v>60</v>
      </c>
      <c r="L25" s="402"/>
      <c r="M25" s="403"/>
      <c r="N25" s="402"/>
      <c r="O25" s="403"/>
      <c r="P25" s="402"/>
      <c r="Q25" s="403"/>
      <c r="R25" s="402"/>
      <c r="S25" s="403"/>
      <c r="T25" s="402"/>
      <c r="U25" s="403"/>
      <c r="V25" s="402"/>
      <c r="W25" s="403"/>
      <c r="X25" s="402"/>
      <c r="Y25" s="403"/>
      <c r="Z25" s="402"/>
      <c r="AA25" s="403"/>
      <c r="AB25" s="402"/>
      <c r="AC25" s="403"/>
      <c r="AD25" s="402"/>
      <c r="AE25" s="403"/>
      <c r="AF25" s="402"/>
      <c r="AG25" s="403"/>
      <c r="AH25" s="402"/>
      <c r="AI25" s="403"/>
      <c r="AJ25" s="402"/>
      <c r="AK25" s="403"/>
      <c r="AL25" s="402"/>
      <c r="AM25" s="403"/>
      <c r="AN25" s="402"/>
      <c r="AO25" s="403"/>
      <c r="AP25" s="402"/>
      <c r="AQ25" s="403"/>
      <c r="AR25" s="402"/>
      <c r="AS25" s="403"/>
      <c r="AT25" s="402"/>
      <c r="AU25" s="403"/>
      <c r="AV25" s="402"/>
      <c r="AW25" s="403"/>
      <c r="AX25" s="402"/>
      <c r="AY25" s="403"/>
      <c r="AZ25" s="402"/>
      <c r="BA25" s="403"/>
      <c r="BB25" s="402"/>
      <c r="BC25" s="403"/>
      <c r="BD25" s="402"/>
      <c r="BE25" s="403"/>
      <c r="BF25" s="402"/>
      <c r="BG25" s="403"/>
      <c r="BH25" s="402"/>
      <c r="BI25" s="403"/>
      <c r="BJ25" s="402"/>
      <c r="BK25" s="403"/>
      <c r="BL25" s="402"/>
      <c r="BM25" s="403"/>
      <c r="BN25" s="402"/>
      <c r="BO25" s="403"/>
      <c r="BP25" s="402"/>
      <c r="BQ25" s="403"/>
      <c r="BR25" s="402"/>
      <c r="BS25" s="403"/>
      <c r="BT25" s="402"/>
      <c r="BU25" s="403"/>
      <c r="BV25" s="337">
        <f t="shared" si="9"/>
        <v>0</v>
      </c>
      <c r="BW25" s="337">
        <f t="shared" si="10"/>
        <v>0</v>
      </c>
    </row>
    <row r="26" spans="1:75" s="64" customFormat="1" ht="21.95" customHeight="1" x14ac:dyDescent="0.25">
      <c r="A26" s="425" t="s">
        <v>3212</v>
      </c>
      <c r="B26" s="526" t="s">
        <v>3213</v>
      </c>
      <c r="C26" s="527">
        <v>1</v>
      </c>
      <c r="D26" s="528" t="s">
        <v>3214</v>
      </c>
      <c r="E26" s="426" t="s">
        <v>3215</v>
      </c>
      <c r="F26" s="529" t="s">
        <v>3181</v>
      </c>
      <c r="G26" s="529" t="s">
        <v>3182</v>
      </c>
      <c r="H26" s="530" t="s">
        <v>2786</v>
      </c>
      <c r="I26" s="384" t="s">
        <v>2786</v>
      </c>
      <c r="J26" s="353" t="s">
        <v>3183</v>
      </c>
      <c r="K26" s="354" t="s">
        <v>3184</v>
      </c>
      <c r="L26" s="402"/>
      <c r="M26" s="403"/>
      <c r="N26" s="402"/>
      <c r="O26" s="403"/>
      <c r="P26" s="402"/>
      <c r="Q26" s="403"/>
      <c r="R26" s="402"/>
      <c r="S26" s="403"/>
      <c r="T26" s="402"/>
      <c r="U26" s="403"/>
      <c r="V26" s="402"/>
      <c r="W26" s="403"/>
      <c r="X26" s="402"/>
      <c r="Y26" s="403"/>
      <c r="Z26" s="402"/>
      <c r="AA26" s="403"/>
      <c r="AB26" s="402"/>
      <c r="AC26" s="403"/>
      <c r="AD26" s="402"/>
      <c r="AE26" s="403"/>
      <c r="AF26" s="402"/>
      <c r="AG26" s="403"/>
      <c r="AH26" s="402"/>
      <c r="AI26" s="403"/>
      <c r="AJ26" s="402"/>
      <c r="AK26" s="403"/>
      <c r="AL26" s="402"/>
      <c r="AM26" s="403"/>
      <c r="AN26" s="402"/>
      <c r="AO26" s="403"/>
      <c r="AP26" s="402"/>
      <c r="AQ26" s="403"/>
      <c r="AR26" s="402"/>
      <c r="AS26" s="403"/>
      <c r="AT26" s="402"/>
      <c r="AU26" s="403"/>
      <c r="AV26" s="402"/>
      <c r="AW26" s="403"/>
      <c r="AX26" s="402"/>
      <c r="AY26" s="403"/>
      <c r="AZ26" s="402"/>
      <c r="BA26" s="403"/>
      <c r="BB26" s="402"/>
      <c r="BC26" s="403"/>
      <c r="BD26" s="402"/>
      <c r="BE26" s="403"/>
      <c r="BF26" s="402"/>
      <c r="BG26" s="403"/>
      <c r="BH26" s="402"/>
      <c r="BI26" s="403"/>
      <c r="BJ26" s="402"/>
      <c r="BK26" s="403"/>
      <c r="BL26" s="402"/>
      <c r="BM26" s="403"/>
      <c r="BN26" s="402"/>
      <c r="BO26" s="403"/>
      <c r="BP26" s="402"/>
      <c r="BQ26" s="403"/>
      <c r="BR26" s="402"/>
      <c r="BS26" s="403"/>
      <c r="BT26" s="402"/>
      <c r="BU26" s="403"/>
      <c r="BV26" s="337">
        <f>L26+N26+P26+R26+T26+V26+X26+Z26+AB26+AD26+AF26+AH26+AJ26+AL26+AN26+AP26+AR26+AT26+AV26+AX26+AZ26+BB26+BD26+BF26+BH26+BJ26+BL26+BN26+BP26+BR26+BT26</f>
        <v>0</v>
      </c>
      <c r="BW26" s="337">
        <f>M26+O26+Q26+S26+U26+W26+Y26+AA26+AC26+AE26+AG26+AI26+AK26+AM26+AO26+AQ26+AS26+AU26+AW26+AY26+BA26+BC26+BE26+BG26+BI26+BK26+BM26+BO26+BQ26+BS26+BU26</f>
        <v>0</v>
      </c>
    </row>
    <row r="27" spans="1:75" s="64" customFormat="1" ht="21.95" customHeight="1" x14ac:dyDescent="0.2">
      <c r="A27" s="385" t="s">
        <v>3212</v>
      </c>
      <c r="B27" s="386" t="s">
        <v>3213</v>
      </c>
      <c r="C27" s="352" t="s">
        <v>3193</v>
      </c>
      <c r="D27" s="387" t="s">
        <v>3214</v>
      </c>
      <c r="E27" s="388" t="s">
        <v>3215</v>
      </c>
      <c r="F27" s="389" t="s">
        <v>3181</v>
      </c>
      <c r="G27" s="389" t="s">
        <v>3182</v>
      </c>
      <c r="H27" s="390" t="s">
        <v>2786</v>
      </c>
      <c r="I27" s="391" t="s">
        <v>2786</v>
      </c>
      <c r="J27" s="353" t="s">
        <v>3183</v>
      </c>
      <c r="K27" s="353" t="s">
        <v>3185</v>
      </c>
      <c r="L27" s="400"/>
      <c r="M27" s="401"/>
      <c r="N27" s="400"/>
      <c r="O27" s="401"/>
      <c r="P27" s="400"/>
      <c r="Q27" s="401"/>
      <c r="R27" s="400"/>
      <c r="S27" s="401"/>
      <c r="T27" s="400"/>
      <c r="U27" s="401"/>
      <c r="V27" s="400"/>
      <c r="W27" s="401"/>
      <c r="X27" s="400"/>
      <c r="Y27" s="401"/>
      <c r="Z27" s="400"/>
      <c r="AA27" s="401"/>
      <c r="AB27" s="400"/>
      <c r="AC27" s="401"/>
      <c r="AD27" s="400"/>
      <c r="AE27" s="401"/>
      <c r="AF27" s="400"/>
      <c r="AG27" s="401"/>
      <c r="AH27" s="400"/>
      <c r="AI27" s="401"/>
      <c r="AJ27" s="400"/>
      <c r="AK27" s="401"/>
      <c r="AL27" s="400"/>
      <c r="AM27" s="401"/>
      <c r="AN27" s="400"/>
      <c r="AO27" s="401"/>
      <c r="AP27" s="400"/>
      <c r="AQ27" s="401"/>
      <c r="AR27" s="400"/>
      <c r="AS27" s="401"/>
      <c r="AT27" s="400"/>
      <c r="AU27" s="401"/>
      <c r="AV27" s="400"/>
      <c r="AW27" s="401"/>
      <c r="AX27" s="400"/>
      <c r="AY27" s="401"/>
      <c r="AZ27" s="400"/>
      <c r="BA27" s="401"/>
      <c r="BB27" s="400"/>
      <c r="BC27" s="401"/>
      <c r="BD27" s="400"/>
      <c r="BE27" s="401"/>
      <c r="BF27" s="400"/>
      <c r="BG27" s="401"/>
      <c r="BH27" s="400"/>
      <c r="BI27" s="401"/>
      <c r="BJ27" s="400"/>
      <c r="BK27" s="401"/>
      <c r="BL27" s="400"/>
      <c r="BM27" s="401"/>
      <c r="BN27" s="400"/>
      <c r="BO27" s="401"/>
      <c r="BP27" s="400"/>
      <c r="BQ27" s="401"/>
      <c r="BR27" s="400"/>
      <c r="BS27" s="401"/>
      <c r="BT27" s="400"/>
      <c r="BU27" s="401"/>
      <c r="BV27" s="337">
        <f t="shared" ref="BV27:BV30" si="11">L27+N27+P27+R27+T27+V27+X27+Z27+AB27+AD27+AF27+AH27+AJ27+AL27+AN27+AP27+AR27+AT27+AV27+AX27+AZ27+BB27+BD27+BF27+BH27+BJ27+BL27+BN27+BP27+BR27+BT27</f>
        <v>0</v>
      </c>
      <c r="BW27" s="337">
        <f t="shared" ref="BW27:BW30" si="12">M27+O27+Q27+S27+U27+W27+Y27+AA27+AC27+AE27+AG27+AI27+AK27+AM27+AO27+AQ27+AS27+AU27+AW27+AY27+BA27+BC27+BE27+BG27+BI27+BK27+BM27+BO27+BQ27+BS27+BU27</f>
        <v>0</v>
      </c>
    </row>
    <row r="28" spans="1:75" s="64" customFormat="1" ht="21.95" customHeight="1" x14ac:dyDescent="0.2">
      <c r="A28" s="385" t="s">
        <v>3212</v>
      </c>
      <c r="B28" s="386" t="s">
        <v>3213</v>
      </c>
      <c r="C28" s="392" t="s">
        <v>3193</v>
      </c>
      <c r="D28" s="387" t="s">
        <v>3214</v>
      </c>
      <c r="E28" s="388" t="s">
        <v>3215</v>
      </c>
      <c r="F28" s="389" t="s">
        <v>3181</v>
      </c>
      <c r="G28" s="389" t="s">
        <v>3182</v>
      </c>
      <c r="H28" s="390" t="s">
        <v>2786</v>
      </c>
      <c r="I28" s="391" t="s">
        <v>2786</v>
      </c>
      <c r="J28" s="353" t="s">
        <v>3183</v>
      </c>
      <c r="K28" s="355" t="s">
        <v>3186</v>
      </c>
      <c r="L28" s="400"/>
      <c r="M28" s="401"/>
      <c r="N28" s="400"/>
      <c r="O28" s="401"/>
      <c r="P28" s="400"/>
      <c r="Q28" s="401"/>
      <c r="R28" s="400"/>
      <c r="S28" s="401"/>
      <c r="T28" s="400"/>
      <c r="U28" s="401"/>
      <c r="V28" s="400"/>
      <c r="W28" s="401"/>
      <c r="X28" s="400"/>
      <c r="Y28" s="401"/>
      <c r="Z28" s="400"/>
      <c r="AA28" s="401"/>
      <c r="AB28" s="400"/>
      <c r="AC28" s="401"/>
      <c r="AD28" s="400"/>
      <c r="AE28" s="401"/>
      <c r="AF28" s="400"/>
      <c r="AG28" s="401"/>
      <c r="AH28" s="400"/>
      <c r="AI28" s="401"/>
      <c r="AJ28" s="400"/>
      <c r="AK28" s="401"/>
      <c r="AL28" s="400"/>
      <c r="AM28" s="401"/>
      <c r="AN28" s="400"/>
      <c r="AO28" s="401"/>
      <c r="AP28" s="400"/>
      <c r="AQ28" s="401"/>
      <c r="AR28" s="400"/>
      <c r="AS28" s="401"/>
      <c r="AT28" s="400"/>
      <c r="AU28" s="401"/>
      <c r="AV28" s="400"/>
      <c r="AW28" s="401"/>
      <c r="AX28" s="400"/>
      <c r="AY28" s="401"/>
      <c r="AZ28" s="400"/>
      <c r="BA28" s="401"/>
      <c r="BB28" s="400"/>
      <c r="BC28" s="401"/>
      <c r="BD28" s="400"/>
      <c r="BE28" s="401"/>
      <c r="BF28" s="400"/>
      <c r="BG28" s="401"/>
      <c r="BH28" s="400"/>
      <c r="BI28" s="401"/>
      <c r="BJ28" s="400"/>
      <c r="BK28" s="401"/>
      <c r="BL28" s="400"/>
      <c r="BM28" s="401"/>
      <c r="BN28" s="400"/>
      <c r="BO28" s="401"/>
      <c r="BP28" s="400"/>
      <c r="BQ28" s="401"/>
      <c r="BR28" s="400"/>
      <c r="BS28" s="401"/>
      <c r="BT28" s="400"/>
      <c r="BU28" s="401"/>
      <c r="BV28" s="337">
        <f t="shared" si="11"/>
        <v>0</v>
      </c>
      <c r="BW28" s="337">
        <f t="shared" si="12"/>
        <v>0</v>
      </c>
    </row>
    <row r="29" spans="1:75" s="64" customFormat="1" ht="21.95" customHeight="1" x14ac:dyDescent="0.2">
      <c r="A29" s="385" t="s">
        <v>3212</v>
      </c>
      <c r="B29" s="386" t="s">
        <v>3213</v>
      </c>
      <c r="C29" s="392" t="s">
        <v>3193</v>
      </c>
      <c r="D29" s="387" t="s">
        <v>3214</v>
      </c>
      <c r="E29" s="388" t="s">
        <v>3215</v>
      </c>
      <c r="F29" s="389" t="s">
        <v>3181</v>
      </c>
      <c r="G29" s="389" t="s">
        <v>3182</v>
      </c>
      <c r="H29" s="390" t="s">
        <v>2786</v>
      </c>
      <c r="I29" s="391" t="s">
        <v>2786</v>
      </c>
      <c r="J29" s="353" t="s">
        <v>3183</v>
      </c>
      <c r="K29" s="356" t="s">
        <v>3187</v>
      </c>
      <c r="L29" s="400"/>
      <c r="M29" s="401"/>
      <c r="N29" s="400"/>
      <c r="O29" s="401"/>
      <c r="P29" s="400"/>
      <c r="Q29" s="401"/>
      <c r="R29" s="400"/>
      <c r="S29" s="401"/>
      <c r="T29" s="400"/>
      <c r="U29" s="401"/>
      <c r="V29" s="400"/>
      <c r="W29" s="401"/>
      <c r="X29" s="400"/>
      <c r="Y29" s="401"/>
      <c r="Z29" s="400"/>
      <c r="AA29" s="401"/>
      <c r="AB29" s="400"/>
      <c r="AC29" s="401"/>
      <c r="AD29" s="400"/>
      <c r="AE29" s="401"/>
      <c r="AF29" s="400"/>
      <c r="AG29" s="401"/>
      <c r="AH29" s="400"/>
      <c r="AI29" s="401"/>
      <c r="AJ29" s="400"/>
      <c r="AK29" s="401"/>
      <c r="AL29" s="400"/>
      <c r="AM29" s="401"/>
      <c r="AN29" s="400"/>
      <c r="AO29" s="401"/>
      <c r="AP29" s="400"/>
      <c r="AQ29" s="401"/>
      <c r="AR29" s="400"/>
      <c r="AS29" s="401"/>
      <c r="AT29" s="400"/>
      <c r="AU29" s="401"/>
      <c r="AV29" s="400"/>
      <c r="AW29" s="401"/>
      <c r="AX29" s="400"/>
      <c r="AY29" s="401"/>
      <c r="AZ29" s="400"/>
      <c r="BA29" s="401"/>
      <c r="BB29" s="400"/>
      <c r="BC29" s="401"/>
      <c r="BD29" s="400"/>
      <c r="BE29" s="401"/>
      <c r="BF29" s="400"/>
      <c r="BG29" s="401"/>
      <c r="BH29" s="400"/>
      <c r="BI29" s="401"/>
      <c r="BJ29" s="400"/>
      <c r="BK29" s="401"/>
      <c r="BL29" s="400"/>
      <c r="BM29" s="401"/>
      <c r="BN29" s="400"/>
      <c r="BO29" s="401"/>
      <c r="BP29" s="400"/>
      <c r="BQ29" s="401"/>
      <c r="BR29" s="400"/>
      <c r="BS29" s="401"/>
      <c r="BT29" s="400"/>
      <c r="BU29" s="401"/>
      <c r="BV29" s="337">
        <f t="shared" si="11"/>
        <v>0</v>
      </c>
      <c r="BW29" s="337">
        <f t="shared" si="12"/>
        <v>0</v>
      </c>
    </row>
    <row r="30" spans="1:75" s="64" customFormat="1" ht="21.95" customHeight="1" thickBot="1" x14ac:dyDescent="0.25">
      <c r="A30" s="898" t="s">
        <v>3212</v>
      </c>
      <c r="B30" s="393" t="s">
        <v>3213</v>
      </c>
      <c r="C30" s="394" t="s">
        <v>3193</v>
      </c>
      <c r="D30" s="395" t="s">
        <v>3214</v>
      </c>
      <c r="E30" s="411" t="s">
        <v>3215</v>
      </c>
      <c r="F30" s="396" t="s">
        <v>3181</v>
      </c>
      <c r="G30" s="396" t="s">
        <v>3182</v>
      </c>
      <c r="H30" s="397" t="s">
        <v>2786</v>
      </c>
      <c r="I30" s="899" t="s">
        <v>2786</v>
      </c>
      <c r="J30" s="353" t="s">
        <v>3183</v>
      </c>
      <c r="K30" s="357" t="s">
        <v>60</v>
      </c>
      <c r="L30" s="402"/>
      <c r="M30" s="403"/>
      <c r="N30" s="402"/>
      <c r="O30" s="403"/>
      <c r="P30" s="402"/>
      <c r="Q30" s="403"/>
      <c r="R30" s="402"/>
      <c r="S30" s="403"/>
      <c r="T30" s="402"/>
      <c r="U30" s="403"/>
      <c r="V30" s="402"/>
      <c r="W30" s="403"/>
      <c r="X30" s="402"/>
      <c r="Y30" s="403"/>
      <c r="Z30" s="402"/>
      <c r="AA30" s="403"/>
      <c r="AB30" s="402"/>
      <c r="AC30" s="403"/>
      <c r="AD30" s="402"/>
      <c r="AE30" s="403"/>
      <c r="AF30" s="402"/>
      <c r="AG30" s="403"/>
      <c r="AH30" s="402"/>
      <c r="AI30" s="403"/>
      <c r="AJ30" s="402"/>
      <c r="AK30" s="403"/>
      <c r="AL30" s="402"/>
      <c r="AM30" s="403"/>
      <c r="AN30" s="402"/>
      <c r="AO30" s="403"/>
      <c r="AP30" s="402"/>
      <c r="AQ30" s="403"/>
      <c r="AR30" s="402"/>
      <c r="AS30" s="403"/>
      <c r="AT30" s="402"/>
      <c r="AU30" s="403"/>
      <c r="AV30" s="402"/>
      <c r="AW30" s="403"/>
      <c r="AX30" s="402"/>
      <c r="AY30" s="403"/>
      <c r="AZ30" s="402"/>
      <c r="BA30" s="403"/>
      <c r="BB30" s="402"/>
      <c r="BC30" s="403"/>
      <c r="BD30" s="402"/>
      <c r="BE30" s="403"/>
      <c r="BF30" s="402"/>
      <c r="BG30" s="403"/>
      <c r="BH30" s="402"/>
      <c r="BI30" s="403"/>
      <c r="BJ30" s="402"/>
      <c r="BK30" s="403"/>
      <c r="BL30" s="402"/>
      <c r="BM30" s="403"/>
      <c r="BN30" s="402"/>
      <c r="BO30" s="403"/>
      <c r="BP30" s="402"/>
      <c r="BQ30" s="403"/>
      <c r="BR30" s="402"/>
      <c r="BS30" s="403"/>
      <c r="BT30" s="402"/>
      <c r="BU30" s="403"/>
      <c r="BV30" s="337">
        <f t="shared" si="11"/>
        <v>0</v>
      </c>
      <c r="BW30" s="337">
        <f t="shared" si="12"/>
        <v>0</v>
      </c>
    </row>
    <row r="31" spans="1:75" s="64" customFormat="1" ht="21.95" customHeight="1" x14ac:dyDescent="0.25">
      <c r="A31" s="425" t="s">
        <v>3216</v>
      </c>
      <c r="B31" s="526" t="s">
        <v>3217</v>
      </c>
      <c r="C31" s="527">
        <v>1</v>
      </c>
      <c r="D31" s="528" t="s">
        <v>3218</v>
      </c>
      <c r="E31" s="426" t="s">
        <v>3219</v>
      </c>
      <c r="F31" s="529" t="s">
        <v>3181</v>
      </c>
      <c r="G31" s="529" t="s">
        <v>3182</v>
      </c>
      <c r="H31" s="530" t="s">
        <v>2788</v>
      </c>
      <c r="I31" s="384" t="s">
        <v>2788</v>
      </c>
      <c r="J31" s="353" t="s">
        <v>3183</v>
      </c>
      <c r="K31" s="354" t="s">
        <v>3184</v>
      </c>
      <c r="L31" s="402"/>
      <c r="M31" s="403"/>
      <c r="N31" s="402"/>
      <c r="O31" s="403"/>
      <c r="P31" s="402"/>
      <c r="Q31" s="403"/>
      <c r="R31" s="402"/>
      <c r="S31" s="403"/>
      <c r="T31" s="402"/>
      <c r="U31" s="403"/>
      <c r="V31" s="402"/>
      <c r="W31" s="403"/>
      <c r="X31" s="402"/>
      <c r="Y31" s="403"/>
      <c r="Z31" s="402"/>
      <c r="AA31" s="403"/>
      <c r="AB31" s="402"/>
      <c r="AC31" s="403"/>
      <c r="AD31" s="402"/>
      <c r="AE31" s="403"/>
      <c r="AF31" s="402"/>
      <c r="AG31" s="403"/>
      <c r="AH31" s="402"/>
      <c r="AI31" s="403"/>
      <c r="AJ31" s="402"/>
      <c r="AK31" s="403"/>
      <c r="AL31" s="402"/>
      <c r="AM31" s="403"/>
      <c r="AN31" s="402"/>
      <c r="AO31" s="403"/>
      <c r="AP31" s="402"/>
      <c r="AQ31" s="403"/>
      <c r="AR31" s="402"/>
      <c r="AS31" s="403"/>
      <c r="AT31" s="402"/>
      <c r="AU31" s="403"/>
      <c r="AV31" s="402"/>
      <c r="AW31" s="403"/>
      <c r="AX31" s="402"/>
      <c r="AY31" s="403"/>
      <c r="AZ31" s="402"/>
      <c r="BA31" s="403"/>
      <c r="BB31" s="402"/>
      <c r="BC31" s="403"/>
      <c r="BD31" s="402"/>
      <c r="BE31" s="403"/>
      <c r="BF31" s="402"/>
      <c r="BG31" s="403"/>
      <c r="BH31" s="402"/>
      <c r="BI31" s="403"/>
      <c r="BJ31" s="402"/>
      <c r="BK31" s="403"/>
      <c r="BL31" s="402"/>
      <c r="BM31" s="403"/>
      <c r="BN31" s="402"/>
      <c r="BO31" s="403"/>
      <c r="BP31" s="402"/>
      <c r="BQ31" s="403"/>
      <c r="BR31" s="402"/>
      <c r="BS31" s="403"/>
      <c r="BT31" s="402"/>
      <c r="BU31" s="403"/>
      <c r="BV31" s="337">
        <f>L31+N31+P31+R31+T31+V31+X31+Z31+AB31+AD31+AF31+AH31+AJ31+AL31+AN31+AP31+AR31+AT31+AV31+AX31+AZ31+BB31+BD31+BF31+BH31+BJ31+BL31+BN31+BP31+BR31+BT31</f>
        <v>0</v>
      </c>
      <c r="BW31" s="337">
        <f>M31+O31+Q31+S31+U31+W31+Y31+AA31+AC31+AE31+AG31+AI31+AK31+AM31+AO31+AQ31+AS31+AU31+AW31+AY31+BA31+BC31+BE31+BG31+BI31+BK31+BM31+BO31+BQ31+BS31+BU31</f>
        <v>0</v>
      </c>
    </row>
    <row r="32" spans="1:75" s="64" customFormat="1" ht="21.95" customHeight="1" x14ac:dyDescent="0.2">
      <c r="A32" s="385" t="s">
        <v>3216</v>
      </c>
      <c r="B32" s="386" t="s">
        <v>3217</v>
      </c>
      <c r="C32" s="352" t="s">
        <v>3193</v>
      </c>
      <c r="D32" s="387" t="s">
        <v>3218</v>
      </c>
      <c r="E32" s="388" t="s">
        <v>3219</v>
      </c>
      <c r="F32" s="389" t="s">
        <v>3181</v>
      </c>
      <c r="G32" s="389" t="s">
        <v>3182</v>
      </c>
      <c r="H32" s="390" t="s">
        <v>2788</v>
      </c>
      <c r="I32" s="391" t="s">
        <v>2788</v>
      </c>
      <c r="J32" s="353" t="s">
        <v>3183</v>
      </c>
      <c r="K32" s="353" t="s">
        <v>3185</v>
      </c>
      <c r="L32" s="400"/>
      <c r="M32" s="401"/>
      <c r="N32" s="400"/>
      <c r="O32" s="401"/>
      <c r="P32" s="400"/>
      <c r="Q32" s="401"/>
      <c r="R32" s="400"/>
      <c r="S32" s="401"/>
      <c r="T32" s="400"/>
      <c r="U32" s="401"/>
      <c r="V32" s="400"/>
      <c r="W32" s="401"/>
      <c r="X32" s="400"/>
      <c r="Y32" s="401"/>
      <c r="Z32" s="400"/>
      <c r="AA32" s="401"/>
      <c r="AB32" s="400"/>
      <c r="AC32" s="401"/>
      <c r="AD32" s="400"/>
      <c r="AE32" s="401"/>
      <c r="AF32" s="400"/>
      <c r="AG32" s="401"/>
      <c r="AH32" s="400"/>
      <c r="AI32" s="401"/>
      <c r="AJ32" s="400"/>
      <c r="AK32" s="401"/>
      <c r="AL32" s="400"/>
      <c r="AM32" s="401"/>
      <c r="AN32" s="400"/>
      <c r="AO32" s="401"/>
      <c r="AP32" s="400"/>
      <c r="AQ32" s="401"/>
      <c r="AR32" s="400"/>
      <c r="AS32" s="401"/>
      <c r="AT32" s="400"/>
      <c r="AU32" s="401"/>
      <c r="AV32" s="400"/>
      <c r="AW32" s="401"/>
      <c r="AX32" s="400"/>
      <c r="AY32" s="401"/>
      <c r="AZ32" s="400"/>
      <c r="BA32" s="401"/>
      <c r="BB32" s="400"/>
      <c r="BC32" s="401"/>
      <c r="BD32" s="400"/>
      <c r="BE32" s="401"/>
      <c r="BF32" s="400"/>
      <c r="BG32" s="401"/>
      <c r="BH32" s="400"/>
      <c r="BI32" s="401"/>
      <c r="BJ32" s="400"/>
      <c r="BK32" s="401"/>
      <c r="BL32" s="400"/>
      <c r="BM32" s="401"/>
      <c r="BN32" s="400"/>
      <c r="BO32" s="401"/>
      <c r="BP32" s="400"/>
      <c r="BQ32" s="401"/>
      <c r="BR32" s="400"/>
      <c r="BS32" s="401"/>
      <c r="BT32" s="400"/>
      <c r="BU32" s="401"/>
      <c r="BV32" s="337">
        <f t="shared" ref="BV32:BV35" si="13">L32+N32+P32+R32+T32+V32+X32+Z32+AB32+AD32+AF32+AH32+AJ32+AL32+AN32+AP32+AR32+AT32+AV32+AX32+AZ32+BB32+BD32+BF32+BH32+BJ32+BL32+BN32+BP32+BR32+BT32</f>
        <v>0</v>
      </c>
      <c r="BW32" s="337">
        <f t="shared" ref="BW32:BW35" si="14">M32+O32+Q32+S32+U32+W32+Y32+AA32+AC32+AE32+AG32+AI32+AK32+AM32+AO32+AQ32+AS32+AU32+AW32+AY32+BA32+BC32+BE32+BG32+BI32+BK32+BM32+BO32+BQ32+BS32+BU32</f>
        <v>0</v>
      </c>
    </row>
    <row r="33" spans="1:75" s="64" customFormat="1" ht="21.95" customHeight="1" x14ac:dyDescent="0.2">
      <c r="A33" s="385" t="s">
        <v>3216</v>
      </c>
      <c r="B33" s="386" t="s">
        <v>3217</v>
      </c>
      <c r="C33" s="392" t="s">
        <v>3193</v>
      </c>
      <c r="D33" s="387" t="s">
        <v>3218</v>
      </c>
      <c r="E33" s="388" t="s">
        <v>3219</v>
      </c>
      <c r="F33" s="389" t="s">
        <v>3181</v>
      </c>
      <c r="G33" s="389" t="s">
        <v>3182</v>
      </c>
      <c r="H33" s="390" t="s">
        <v>2788</v>
      </c>
      <c r="I33" s="391" t="s">
        <v>2788</v>
      </c>
      <c r="J33" s="353" t="s">
        <v>3183</v>
      </c>
      <c r="K33" s="355" t="s">
        <v>3186</v>
      </c>
      <c r="L33" s="400"/>
      <c r="M33" s="401"/>
      <c r="N33" s="400"/>
      <c r="O33" s="401"/>
      <c r="P33" s="400"/>
      <c r="Q33" s="401"/>
      <c r="R33" s="400"/>
      <c r="S33" s="401"/>
      <c r="T33" s="400"/>
      <c r="U33" s="401"/>
      <c r="V33" s="400"/>
      <c r="W33" s="401"/>
      <c r="X33" s="400"/>
      <c r="Y33" s="401"/>
      <c r="Z33" s="400"/>
      <c r="AA33" s="401"/>
      <c r="AB33" s="400"/>
      <c r="AC33" s="401"/>
      <c r="AD33" s="400"/>
      <c r="AE33" s="401"/>
      <c r="AF33" s="400"/>
      <c r="AG33" s="401"/>
      <c r="AH33" s="400"/>
      <c r="AI33" s="401"/>
      <c r="AJ33" s="400"/>
      <c r="AK33" s="401"/>
      <c r="AL33" s="400"/>
      <c r="AM33" s="401"/>
      <c r="AN33" s="400"/>
      <c r="AO33" s="401"/>
      <c r="AP33" s="400"/>
      <c r="AQ33" s="401"/>
      <c r="AR33" s="400"/>
      <c r="AS33" s="401"/>
      <c r="AT33" s="400"/>
      <c r="AU33" s="401"/>
      <c r="AV33" s="400"/>
      <c r="AW33" s="401"/>
      <c r="AX33" s="400"/>
      <c r="AY33" s="401"/>
      <c r="AZ33" s="400"/>
      <c r="BA33" s="401"/>
      <c r="BB33" s="400"/>
      <c r="BC33" s="401"/>
      <c r="BD33" s="400"/>
      <c r="BE33" s="401"/>
      <c r="BF33" s="400"/>
      <c r="BG33" s="401"/>
      <c r="BH33" s="400"/>
      <c r="BI33" s="401"/>
      <c r="BJ33" s="400"/>
      <c r="BK33" s="401"/>
      <c r="BL33" s="400"/>
      <c r="BM33" s="401"/>
      <c r="BN33" s="400"/>
      <c r="BO33" s="401"/>
      <c r="BP33" s="400"/>
      <c r="BQ33" s="401"/>
      <c r="BR33" s="400"/>
      <c r="BS33" s="401"/>
      <c r="BT33" s="400"/>
      <c r="BU33" s="401"/>
      <c r="BV33" s="337">
        <f t="shared" si="13"/>
        <v>0</v>
      </c>
      <c r="BW33" s="337">
        <f t="shared" si="14"/>
        <v>0</v>
      </c>
    </row>
    <row r="34" spans="1:75" s="64" customFormat="1" ht="21.95" customHeight="1" x14ac:dyDescent="0.2">
      <c r="A34" s="385" t="s">
        <v>3216</v>
      </c>
      <c r="B34" s="386" t="s">
        <v>3217</v>
      </c>
      <c r="C34" s="392" t="s">
        <v>3193</v>
      </c>
      <c r="D34" s="387" t="s">
        <v>3218</v>
      </c>
      <c r="E34" s="388" t="s">
        <v>3219</v>
      </c>
      <c r="F34" s="389" t="s">
        <v>3181</v>
      </c>
      <c r="G34" s="389" t="s">
        <v>3182</v>
      </c>
      <c r="H34" s="390" t="s">
        <v>2788</v>
      </c>
      <c r="I34" s="391" t="s">
        <v>2788</v>
      </c>
      <c r="J34" s="353" t="s">
        <v>3183</v>
      </c>
      <c r="K34" s="356" t="s">
        <v>3187</v>
      </c>
      <c r="L34" s="400"/>
      <c r="M34" s="401"/>
      <c r="N34" s="400"/>
      <c r="O34" s="401"/>
      <c r="P34" s="400"/>
      <c r="Q34" s="401"/>
      <c r="R34" s="400"/>
      <c r="S34" s="401"/>
      <c r="T34" s="400"/>
      <c r="U34" s="401"/>
      <c r="V34" s="400"/>
      <c r="W34" s="401"/>
      <c r="X34" s="400"/>
      <c r="Y34" s="401"/>
      <c r="Z34" s="400"/>
      <c r="AA34" s="401"/>
      <c r="AB34" s="400"/>
      <c r="AC34" s="401"/>
      <c r="AD34" s="400"/>
      <c r="AE34" s="401"/>
      <c r="AF34" s="400"/>
      <c r="AG34" s="401"/>
      <c r="AH34" s="400"/>
      <c r="AI34" s="401"/>
      <c r="AJ34" s="400"/>
      <c r="AK34" s="401"/>
      <c r="AL34" s="400"/>
      <c r="AM34" s="401"/>
      <c r="AN34" s="400"/>
      <c r="AO34" s="401"/>
      <c r="AP34" s="400"/>
      <c r="AQ34" s="401"/>
      <c r="AR34" s="400"/>
      <c r="AS34" s="401"/>
      <c r="AT34" s="400"/>
      <c r="AU34" s="401"/>
      <c r="AV34" s="400"/>
      <c r="AW34" s="401"/>
      <c r="AX34" s="400"/>
      <c r="AY34" s="401"/>
      <c r="AZ34" s="400"/>
      <c r="BA34" s="401"/>
      <c r="BB34" s="400"/>
      <c r="BC34" s="401"/>
      <c r="BD34" s="400"/>
      <c r="BE34" s="401"/>
      <c r="BF34" s="400"/>
      <c r="BG34" s="401"/>
      <c r="BH34" s="400"/>
      <c r="BI34" s="401"/>
      <c r="BJ34" s="400"/>
      <c r="BK34" s="401"/>
      <c r="BL34" s="400"/>
      <c r="BM34" s="401"/>
      <c r="BN34" s="400"/>
      <c r="BO34" s="401"/>
      <c r="BP34" s="400"/>
      <c r="BQ34" s="401"/>
      <c r="BR34" s="400"/>
      <c r="BS34" s="401"/>
      <c r="BT34" s="400"/>
      <c r="BU34" s="401"/>
      <c r="BV34" s="337">
        <f t="shared" si="13"/>
        <v>0</v>
      </c>
      <c r="BW34" s="337">
        <f t="shared" si="14"/>
        <v>0</v>
      </c>
    </row>
    <row r="35" spans="1:75" s="64" customFormat="1" ht="21.95" customHeight="1" thickBot="1" x14ac:dyDescent="0.25">
      <c r="A35" s="898" t="s">
        <v>3216</v>
      </c>
      <c r="B35" s="393" t="s">
        <v>3217</v>
      </c>
      <c r="C35" s="394" t="s">
        <v>3193</v>
      </c>
      <c r="D35" s="395" t="s">
        <v>3218</v>
      </c>
      <c r="E35" s="411" t="s">
        <v>3219</v>
      </c>
      <c r="F35" s="396" t="s">
        <v>3181</v>
      </c>
      <c r="G35" s="396" t="s">
        <v>3182</v>
      </c>
      <c r="H35" s="397" t="s">
        <v>2788</v>
      </c>
      <c r="I35" s="899" t="s">
        <v>2788</v>
      </c>
      <c r="J35" s="353" t="s">
        <v>3183</v>
      </c>
      <c r="K35" s="357" t="s">
        <v>60</v>
      </c>
      <c r="L35" s="402"/>
      <c r="M35" s="403"/>
      <c r="N35" s="402"/>
      <c r="O35" s="403"/>
      <c r="P35" s="402"/>
      <c r="Q35" s="403"/>
      <c r="R35" s="402"/>
      <c r="S35" s="403"/>
      <c r="T35" s="402"/>
      <c r="U35" s="403"/>
      <c r="V35" s="402"/>
      <c r="W35" s="403"/>
      <c r="X35" s="402"/>
      <c r="Y35" s="403"/>
      <c r="Z35" s="402"/>
      <c r="AA35" s="403"/>
      <c r="AB35" s="402"/>
      <c r="AC35" s="403"/>
      <c r="AD35" s="402"/>
      <c r="AE35" s="403"/>
      <c r="AF35" s="402"/>
      <c r="AG35" s="403"/>
      <c r="AH35" s="402"/>
      <c r="AI35" s="403"/>
      <c r="AJ35" s="402"/>
      <c r="AK35" s="403"/>
      <c r="AL35" s="402"/>
      <c r="AM35" s="403"/>
      <c r="AN35" s="402"/>
      <c r="AO35" s="403"/>
      <c r="AP35" s="402"/>
      <c r="AQ35" s="403"/>
      <c r="AR35" s="402"/>
      <c r="AS35" s="403"/>
      <c r="AT35" s="402"/>
      <c r="AU35" s="403"/>
      <c r="AV35" s="402"/>
      <c r="AW35" s="403"/>
      <c r="AX35" s="402"/>
      <c r="AY35" s="403"/>
      <c r="AZ35" s="402"/>
      <c r="BA35" s="403"/>
      <c r="BB35" s="402"/>
      <c r="BC35" s="403"/>
      <c r="BD35" s="402"/>
      <c r="BE35" s="403"/>
      <c r="BF35" s="402"/>
      <c r="BG35" s="403"/>
      <c r="BH35" s="402"/>
      <c r="BI35" s="403"/>
      <c r="BJ35" s="402"/>
      <c r="BK35" s="403"/>
      <c r="BL35" s="402"/>
      <c r="BM35" s="403"/>
      <c r="BN35" s="402"/>
      <c r="BO35" s="403"/>
      <c r="BP35" s="402"/>
      <c r="BQ35" s="403"/>
      <c r="BR35" s="402"/>
      <c r="BS35" s="403"/>
      <c r="BT35" s="402"/>
      <c r="BU35" s="403"/>
      <c r="BV35" s="337">
        <f t="shared" si="13"/>
        <v>0</v>
      </c>
      <c r="BW35" s="337">
        <f t="shared" si="14"/>
        <v>0</v>
      </c>
    </row>
    <row r="36" spans="1:75" s="64" customFormat="1" ht="21.95" customHeight="1" x14ac:dyDescent="0.25">
      <c r="A36" s="425" t="s">
        <v>3220</v>
      </c>
      <c r="B36" s="526" t="s">
        <v>3221</v>
      </c>
      <c r="C36" s="527">
        <v>1</v>
      </c>
      <c r="D36" s="528" t="s">
        <v>3222</v>
      </c>
      <c r="E36" s="426" t="s">
        <v>3223</v>
      </c>
      <c r="F36" s="529" t="s">
        <v>3181</v>
      </c>
      <c r="G36" s="529" t="s">
        <v>3182</v>
      </c>
      <c r="H36" s="530" t="s">
        <v>2794</v>
      </c>
      <c r="I36" s="384" t="s">
        <v>2794</v>
      </c>
      <c r="J36" s="353" t="s">
        <v>3183</v>
      </c>
      <c r="K36" s="354" t="s">
        <v>3184</v>
      </c>
      <c r="L36" s="402"/>
      <c r="M36" s="403"/>
      <c r="N36" s="402"/>
      <c r="O36" s="403"/>
      <c r="P36" s="402"/>
      <c r="Q36" s="403"/>
      <c r="R36" s="402"/>
      <c r="S36" s="403"/>
      <c r="T36" s="402"/>
      <c r="U36" s="403"/>
      <c r="V36" s="402"/>
      <c r="W36" s="403"/>
      <c r="X36" s="402"/>
      <c r="Y36" s="403"/>
      <c r="Z36" s="402"/>
      <c r="AA36" s="403"/>
      <c r="AB36" s="402"/>
      <c r="AC36" s="403"/>
      <c r="AD36" s="402"/>
      <c r="AE36" s="403"/>
      <c r="AF36" s="402"/>
      <c r="AG36" s="403"/>
      <c r="AH36" s="402"/>
      <c r="AI36" s="403"/>
      <c r="AJ36" s="402"/>
      <c r="AK36" s="403"/>
      <c r="AL36" s="402"/>
      <c r="AM36" s="403"/>
      <c r="AN36" s="402"/>
      <c r="AO36" s="403"/>
      <c r="AP36" s="402"/>
      <c r="AQ36" s="403"/>
      <c r="AR36" s="402"/>
      <c r="AS36" s="403"/>
      <c r="AT36" s="402"/>
      <c r="AU36" s="403"/>
      <c r="AV36" s="402"/>
      <c r="AW36" s="403"/>
      <c r="AX36" s="402"/>
      <c r="AY36" s="403"/>
      <c r="AZ36" s="402"/>
      <c r="BA36" s="403"/>
      <c r="BB36" s="402"/>
      <c r="BC36" s="403"/>
      <c r="BD36" s="402"/>
      <c r="BE36" s="403"/>
      <c r="BF36" s="402"/>
      <c r="BG36" s="403"/>
      <c r="BH36" s="402"/>
      <c r="BI36" s="403"/>
      <c r="BJ36" s="402"/>
      <c r="BK36" s="403"/>
      <c r="BL36" s="402"/>
      <c r="BM36" s="403"/>
      <c r="BN36" s="402"/>
      <c r="BO36" s="403"/>
      <c r="BP36" s="402"/>
      <c r="BQ36" s="403"/>
      <c r="BR36" s="402"/>
      <c r="BS36" s="403"/>
      <c r="BT36" s="402"/>
      <c r="BU36" s="403"/>
      <c r="BV36" s="337">
        <f>L36+N36+P36+R36+T36+V36+X36+Z36+AB36+AD36+AF36+AH36+AJ36+AL36+AN36+AP36+AR36+AT36+AV36+AX36+AZ36+BB36+BD36+BF36+BH36+BJ36+BL36+BN36+BP36+BR36+BT36</f>
        <v>0</v>
      </c>
      <c r="BW36" s="337">
        <f>M36+O36+Q36+S36+U36+W36+Y36+AA36+AC36+AE36+AG36+AI36+AK36+AM36+AO36+AQ36+AS36+AU36+AW36+AY36+BA36+BC36+BE36+BG36+BI36+BK36+BM36+BO36+BQ36+BS36+BU36</f>
        <v>0</v>
      </c>
    </row>
    <row r="37" spans="1:75" s="64" customFormat="1" ht="21.95" customHeight="1" x14ac:dyDescent="0.2">
      <c r="A37" s="385" t="s">
        <v>3220</v>
      </c>
      <c r="B37" s="386" t="s">
        <v>3221</v>
      </c>
      <c r="C37" s="352" t="s">
        <v>3193</v>
      </c>
      <c r="D37" s="387" t="s">
        <v>3222</v>
      </c>
      <c r="E37" s="388" t="s">
        <v>3223</v>
      </c>
      <c r="F37" s="389" t="s">
        <v>3181</v>
      </c>
      <c r="G37" s="389" t="s">
        <v>3182</v>
      </c>
      <c r="H37" s="390" t="s">
        <v>2794</v>
      </c>
      <c r="I37" s="391" t="s">
        <v>2794</v>
      </c>
      <c r="J37" s="353" t="s">
        <v>3183</v>
      </c>
      <c r="K37" s="353" t="s">
        <v>3185</v>
      </c>
      <c r="L37" s="400"/>
      <c r="M37" s="401"/>
      <c r="N37" s="400"/>
      <c r="O37" s="401"/>
      <c r="P37" s="400"/>
      <c r="Q37" s="401"/>
      <c r="R37" s="400"/>
      <c r="S37" s="401"/>
      <c r="T37" s="400"/>
      <c r="U37" s="401"/>
      <c r="V37" s="400"/>
      <c r="W37" s="401"/>
      <c r="X37" s="400"/>
      <c r="Y37" s="401"/>
      <c r="Z37" s="400"/>
      <c r="AA37" s="401"/>
      <c r="AB37" s="400"/>
      <c r="AC37" s="401"/>
      <c r="AD37" s="400"/>
      <c r="AE37" s="401"/>
      <c r="AF37" s="400"/>
      <c r="AG37" s="401"/>
      <c r="AH37" s="400"/>
      <c r="AI37" s="401"/>
      <c r="AJ37" s="400"/>
      <c r="AK37" s="401"/>
      <c r="AL37" s="400"/>
      <c r="AM37" s="401"/>
      <c r="AN37" s="400"/>
      <c r="AO37" s="401"/>
      <c r="AP37" s="400"/>
      <c r="AQ37" s="401"/>
      <c r="AR37" s="400"/>
      <c r="AS37" s="401"/>
      <c r="AT37" s="400"/>
      <c r="AU37" s="401"/>
      <c r="AV37" s="400"/>
      <c r="AW37" s="401"/>
      <c r="AX37" s="400"/>
      <c r="AY37" s="401"/>
      <c r="AZ37" s="400"/>
      <c r="BA37" s="401"/>
      <c r="BB37" s="400"/>
      <c r="BC37" s="401"/>
      <c r="BD37" s="400"/>
      <c r="BE37" s="401"/>
      <c r="BF37" s="400"/>
      <c r="BG37" s="401"/>
      <c r="BH37" s="400"/>
      <c r="BI37" s="401"/>
      <c r="BJ37" s="400"/>
      <c r="BK37" s="401"/>
      <c r="BL37" s="400"/>
      <c r="BM37" s="401"/>
      <c r="BN37" s="400"/>
      <c r="BO37" s="401"/>
      <c r="BP37" s="400"/>
      <c r="BQ37" s="401"/>
      <c r="BR37" s="400"/>
      <c r="BS37" s="401"/>
      <c r="BT37" s="400"/>
      <c r="BU37" s="401"/>
      <c r="BV37" s="337">
        <f t="shared" ref="BV37:BV40" si="15">L37+N37+P37+R37+T37+V37+X37+Z37+AB37+AD37+AF37+AH37+AJ37+AL37+AN37+AP37+AR37+AT37+AV37+AX37+AZ37+BB37+BD37+BF37+BH37+BJ37+BL37+BN37+BP37+BR37+BT37</f>
        <v>0</v>
      </c>
      <c r="BW37" s="337">
        <f t="shared" ref="BW37:BW40" si="16">M37+O37+Q37+S37+U37+W37+Y37+AA37+AC37+AE37+AG37+AI37+AK37+AM37+AO37+AQ37+AS37+AU37+AW37+AY37+BA37+BC37+BE37+BG37+BI37+BK37+BM37+BO37+BQ37+BS37+BU37</f>
        <v>0</v>
      </c>
    </row>
    <row r="38" spans="1:75" s="64" customFormat="1" ht="21.95" customHeight="1" x14ac:dyDescent="0.2">
      <c r="A38" s="385" t="s">
        <v>3220</v>
      </c>
      <c r="B38" s="386" t="s">
        <v>3221</v>
      </c>
      <c r="C38" s="392" t="s">
        <v>3193</v>
      </c>
      <c r="D38" s="387" t="s">
        <v>3222</v>
      </c>
      <c r="E38" s="388" t="s">
        <v>3223</v>
      </c>
      <c r="F38" s="389" t="s">
        <v>3181</v>
      </c>
      <c r="G38" s="389" t="s">
        <v>3182</v>
      </c>
      <c r="H38" s="390" t="s">
        <v>2794</v>
      </c>
      <c r="I38" s="391" t="s">
        <v>2794</v>
      </c>
      <c r="J38" s="353" t="s">
        <v>3183</v>
      </c>
      <c r="K38" s="355" t="s">
        <v>3186</v>
      </c>
      <c r="L38" s="400"/>
      <c r="M38" s="401"/>
      <c r="N38" s="400"/>
      <c r="O38" s="401"/>
      <c r="P38" s="400"/>
      <c r="Q38" s="401"/>
      <c r="R38" s="400"/>
      <c r="S38" s="401"/>
      <c r="T38" s="400"/>
      <c r="U38" s="401"/>
      <c r="V38" s="400"/>
      <c r="W38" s="401"/>
      <c r="X38" s="400"/>
      <c r="Y38" s="401"/>
      <c r="Z38" s="400"/>
      <c r="AA38" s="401"/>
      <c r="AB38" s="400"/>
      <c r="AC38" s="401"/>
      <c r="AD38" s="400"/>
      <c r="AE38" s="401"/>
      <c r="AF38" s="400"/>
      <c r="AG38" s="401"/>
      <c r="AH38" s="400"/>
      <c r="AI38" s="401"/>
      <c r="AJ38" s="400"/>
      <c r="AK38" s="401"/>
      <c r="AL38" s="400"/>
      <c r="AM38" s="401"/>
      <c r="AN38" s="400"/>
      <c r="AO38" s="401"/>
      <c r="AP38" s="400"/>
      <c r="AQ38" s="401"/>
      <c r="AR38" s="400"/>
      <c r="AS38" s="401"/>
      <c r="AT38" s="400"/>
      <c r="AU38" s="401"/>
      <c r="AV38" s="400"/>
      <c r="AW38" s="401"/>
      <c r="AX38" s="400"/>
      <c r="AY38" s="401"/>
      <c r="AZ38" s="400"/>
      <c r="BA38" s="401"/>
      <c r="BB38" s="400"/>
      <c r="BC38" s="401"/>
      <c r="BD38" s="400"/>
      <c r="BE38" s="401"/>
      <c r="BF38" s="400"/>
      <c r="BG38" s="401"/>
      <c r="BH38" s="400"/>
      <c r="BI38" s="401"/>
      <c r="BJ38" s="400"/>
      <c r="BK38" s="401"/>
      <c r="BL38" s="400"/>
      <c r="BM38" s="401"/>
      <c r="BN38" s="400"/>
      <c r="BO38" s="401"/>
      <c r="BP38" s="400"/>
      <c r="BQ38" s="401"/>
      <c r="BR38" s="400"/>
      <c r="BS38" s="401"/>
      <c r="BT38" s="400"/>
      <c r="BU38" s="401"/>
      <c r="BV38" s="337">
        <f t="shared" si="15"/>
        <v>0</v>
      </c>
      <c r="BW38" s="337">
        <f t="shared" si="16"/>
        <v>0</v>
      </c>
    </row>
    <row r="39" spans="1:75" s="64" customFormat="1" ht="21.95" customHeight="1" x14ac:dyDescent="0.2">
      <c r="A39" s="385" t="s">
        <v>3220</v>
      </c>
      <c r="B39" s="386" t="s">
        <v>3221</v>
      </c>
      <c r="C39" s="392" t="s">
        <v>3193</v>
      </c>
      <c r="D39" s="387" t="s">
        <v>3222</v>
      </c>
      <c r="E39" s="388" t="s">
        <v>3223</v>
      </c>
      <c r="F39" s="389" t="s">
        <v>3181</v>
      </c>
      <c r="G39" s="389" t="s">
        <v>3182</v>
      </c>
      <c r="H39" s="390" t="s">
        <v>2794</v>
      </c>
      <c r="I39" s="391" t="s">
        <v>2794</v>
      </c>
      <c r="J39" s="353" t="s">
        <v>3183</v>
      </c>
      <c r="K39" s="356" t="s">
        <v>3187</v>
      </c>
      <c r="L39" s="400"/>
      <c r="M39" s="401"/>
      <c r="N39" s="400"/>
      <c r="O39" s="401"/>
      <c r="P39" s="400"/>
      <c r="Q39" s="401"/>
      <c r="R39" s="400"/>
      <c r="S39" s="401"/>
      <c r="T39" s="400"/>
      <c r="U39" s="401"/>
      <c r="V39" s="400"/>
      <c r="W39" s="401"/>
      <c r="X39" s="400"/>
      <c r="Y39" s="401"/>
      <c r="Z39" s="400"/>
      <c r="AA39" s="401"/>
      <c r="AB39" s="400"/>
      <c r="AC39" s="401"/>
      <c r="AD39" s="400"/>
      <c r="AE39" s="401"/>
      <c r="AF39" s="400"/>
      <c r="AG39" s="401"/>
      <c r="AH39" s="400"/>
      <c r="AI39" s="401"/>
      <c r="AJ39" s="400"/>
      <c r="AK39" s="401"/>
      <c r="AL39" s="400"/>
      <c r="AM39" s="401"/>
      <c r="AN39" s="400"/>
      <c r="AO39" s="401"/>
      <c r="AP39" s="400"/>
      <c r="AQ39" s="401"/>
      <c r="AR39" s="400"/>
      <c r="AS39" s="401"/>
      <c r="AT39" s="400"/>
      <c r="AU39" s="401"/>
      <c r="AV39" s="400"/>
      <c r="AW39" s="401"/>
      <c r="AX39" s="400"/>
      <c r="AY39" s="401"/>
      <c r="AZ39" s="400"/>
      <c r="BA39" s="401"/>
      <c r="BB39" s="400"/>
      <c r="BC39" s="401"/>
      <c r="BD39" s="400"/>
      <c r="BE39" s="401"/>
      <c r="BF39" s="400"/>
      <c r="BG39" s="401"/>
      <c r="BH39" s="400"/>
      <c r="BI39" s="401"/>
      <c r="BJ39" s="400"/>
      <c r="BK39" s="401"/>
      <c r="BL39" s="400"/>
      <c r="BM39" s="401"/>
      <c r="BN39" s="400"/>
      <c r="BO39" s="401"/>
      <c r="BP39" s="400"/>
      <c r="BQ39" s="401"/>
      <c r="BR39" s="400"/>
      <c r="BS39" s="401"/>
      <c r="BT39" s="400"/>
      <c r="BU39" s="401"/>
      <c r="BV39" s="337">
        <f t="shared" si="15"/>
        <v>0</v>
      </c>
      <c r="BW39" s="337">
        <f t="shared" si="16"/>
        <v>0</v>
      </c>
    </row>
    <row r="40" spans="1:75" s="64" customFormat="1" ht="21.95" customHeight="1" thickBot="1" x14ac:dyDescent="0.25">
      <c r="A40" s="898" t="s">
        <v>3220</v>
      </c>
      <c r="B40" s="393" t="s">
        <v>3221</v>
      </c>
      <c r="C40" s="394" t="s">
        <v>3193</v>
      </c>
      <c r="D40" s="395" t="s">
        <v>3222</v>
      </c>
      <c r="E40" s="411" t="s">
        <v>3223</v>
      </c>
      <c r="F40" s="396" t="s">
        <v>3181</v>
      </c>
      <c r="G40" s="396" t="s">
        <v>3182</v>
      </c>
      <c r="H40" s="397" t="s">
        <v>2794</v>
      </c>
      <c r="I40" s="899" t="s">
        <v>2794</v>
      </c>
      <c r="J40" s="353" t="s">
        <v>3183</v>
      </c>
      <c r="K40" s="357" t="s">
        <v>60</v>
      </c>
      <c r="L40" s="402"/>
      <c r="M40" s="403"/>
      <c r="N40" s="402"/>
      <c r="O40" s="403"/>
      <c r="P40" s="402"/>
      <c r="Q40" s="403"/>
      <c r="R40" s="402"/>
      <c r="S40" s="403"/>
      <c r="T40" s="402"/>
      <c r="U40" s="403"/>
      <c r="V40" s="402"/>
      <c r="W40" s="403"/>
      <c r="X40" s="402"/>
      <c r="Y40" s="403"/>
      <c r="Z40" s="402"/>
      <c r="AA40" s="403"/>
      <c r="AB40" s="402"/>
      <c r="AC40" s="403"/>
      <c r="AD40" s="402"/>
      <c r="AE40" s="403"/>
      <c r="AF40" s="402"/>
      <c r="AG40" s="403"/>
      <c r="AH40" s="402"/>
      <c r="AI40" s="403"/>
      <c r="AJ40" s="402"/>
      <c r="AK40" s="403"/>
      <c r="AL40" s="402"/>
      <c r="AM40" s="403"/>
      <c r="AN40" s="402"/>
      <c r="AO40" s="403"/>
      <c r="AP40" s="402"/>
      <c r="AQ40" s="403"/>
      <c r="AR40" s="402"/>
      <c r="AS40" s="403"/>
      <c r="AT40" s="402"/>
      <c r="AU40" s="403"/>
      <c r="AV40" s="402"/>
      <c r="AW40" s="403"/>
      <c r="AX40" s="402"/>
      <c r="AY40" s="403"/>
      <c r="AZ40" s="402"/>
      <c r="BA40" s="403"/>
      <c r="BB40" s="402"/>
      <c r="BC40" s="403"/>
      <c r="BD40" s="402"/>
      <c r="BE40" s="403"/>
      <c r="BF40" s="402"/>
      <c r="BG40" s="403"/>
      <c r="BH40" s="402"/>
      <c r="BI40" s="403"/>
      <c r="BJ40" s="402"/>
      <c r="BK40" s="403"/>
      <c r="BL40" s="402"/>
      <c r="BM40" s="403"/>
      <c r="BN40" s="402"/>
      <c r="BO40" s="403"/>
      <c r="BP40" s="402"/>
      <c r="BQ40" s="403"/>
      <c r="BR40" s="402"/>
      <c r="BS40" s="403"/>
      <c r="BT40" s="402"/>
      <c r="BU40" s="403"/>
      <c r="BV40" s="337">
        <f t="shared" si="15"/>
        <v>0</v>
      </c>
      <c r="BW40" s="337">
        <f t="shared" si="16"/>
        <v>0</v>
      </c>
    </row>
    <row r="41" spans="1:75" s="64" customFormat="1" ht="21.95" customHeight="1" x14ac:dyDescent="0.25">
      <c r="A41" s="425" t="s">
        <v>3224</v>
      </c>
      <c r="B41" s="526" t="s">
        <v>3225</v>
      </c>
      <c r="C41" s="527">
        <v>1</v>
      </c>
      <c r="D41" s="528" t="s">
        <v>3226</v>
      </c>
      <c r="E41" s="426" t="s">
        <v>3227</v>
      </c>
      <c r="F41" s="529" t="s">
        <v>3181</v>
      </c>
      <c r="G41" s="529" t="s">
        <v>3182</v>
      </c>
      <c r="H41" s="530" t="s">
        <v>2796</v>
      </c>
      <c r="I41" s="384" t="s">
        <v>2796</v>
      </c>
      <c r="J41" s="353" t="s">
        <v>3183</v>
      </c>
      <c r="K41" s="354" t="s">
        <v>3184</v>
      </c>
      <c r="L41" s="402"/>
      <c r="M41" s="403"/>
      <c r="N41" s="402"/>
      <c r="O41" s="403"/>
      <c r="P41" s="402"/>
      <c r="Q41" s="403"/>
      <c r="R41" s="402"/>
      <c r="S41" s="403"/>
      <c r="T41" s="402"/>
      <c r="U41" s="403"/>
      <c r="V41" s="402"/>
      <c r="W41" s="403"/>
      <c r="X41" s="402"/>
      <c r="Y41" s="403"/>
      <c r="Z41" s="402"/>
      <c r="AA41" s="403"/>
      <c r="AB41" s="402"/>
      <c r="AC41" s="403"/>
      <c r="AD41" s="402"/>
      <c r="AE41" s="403"/>
      <c r="AF41" s="402"/>
      <c r="AG41" s="403"/>
      <c r="AH41" s="402"/>
      <c r="AI41" s="403"/>
      <c r="AJ41" s="402"/>
      <c r="AK41" s="403"/>
      <c r="AL41" s="402"/>
      <c r="AM41" s="403"/>
      <c r="AN41" s="402"/>
      <c r="AO41" s="403"/>
      <c r="AP41" s="402"/>
      <c r="AQ41" s="403"/>
      <c r="AR41" s="402"/>
      <c r="AS41" s="403"/>
      <c r="AT41" s="402"/>
      <c r="AU41" s="403"/>
      <c r="AV41" s="402"/>
      <c r="AW41" s="403"/>
      <c r="AX41" s="402"/>
      <c r="AY41" s="403"/>
      <c r="AZ41" s="402"/>
      <c r="BA41" s="403"/>
      <c r="BB41" s="402"/>
      <c r="BC41" s="403"/>
      <c r="BD41" s="402"/>
      <c r="BE41" s="403"/>
      <c r="BF41" s="402"/>
      <c r="BG41" s="403"/>
      <c r="BH41" s="402"/>
      <c r="BI41" s="403"/>
      <c r="BJ41" s="402"/>
      <c r="BK41" s="403"/>
      <c r="BL41" s="402"/>
      <c r="BM41" s="403"/>
      <c r="BN41" s="402"/>
      <c r="BO41" s="403"/>
      <c r="BP41" s="402"/>
      <c r="BQ41" s="403"/>
      <c r="BR41" s="402"/>
      <c r="BS41" s="403"/>
      <c r="BT41" s="402"/>
      <c r="BU41" s="403"/>
      <c r="BV41" s="337">
        <f>L41+N41+P41+R41+T41+V41+X41+Z41+AB41+AD41+AF41+AH41+AJ41+AL41+AN41+AP41+AR41+AT41+AV41+AX41+AZ41+BB41+BD41+BF41+BH41+BJ41+BL41+BN41+BP41+BR41+BT41</f>
        <v>0</v>
      </c>
      <c r="BW41" s="337">
        <f>M41+O41+Q41+S41+U41+W41+Y41+AA41+AC41+AE41+AG41+AI41+AK41+AM41+AO41+AQ41+AS41+AU41+AW41+AY41+BA41+BC41+BE41+BG41+BI41+BK41+BM41+BO41+BQ41+BS41+BU41</f>
        <v>0</v>
      </c>
    </row>
    <row r="42" spans="1:75" s="64" customFormat="1" ht="21.95" customHeight="1" x14ac:dyDescent="0.2">
      <c r="A42" s="385" t="s">
        <v>3224</v>
      </c>
      <c r="B42" s="386" t="s">
        <v>3225</v>
      </c>
      <c r="C42" s="352" t="s">
        <v>3193</v>
      </c>
      <c r="D42" s="387" t="s">
        <v>3226</v>
      </c>
      <c r="E42" s="388" t="s">
        <v>3227</v>
      </c>
      <c r="F42" s="389" t="s">
        <v>3181</v>
      </c>
      <c r="G42" s="389" t="s">
        <v>3182</v>
      </c>
      <c r="H42" s="390" t="s">
        <v>2796</v>
      </c>
      <c r="I42" s="391" t="s">
        <v>2796</v>
      </c>
      <c r="J42" s="353" t="s">
        <v>3183</v>
      </c>
      <c r="K42" s="353" t="s">
        <v>3185</v>
      </c>
      <c r="L42" s="400"/>
      <c r="M42" s="401"/>
      <c r="N42" s="400"/>
      <c r="O42" s="401"/>
      <c r="P42" s="400"/>
      <c r="Q42" s="401"/>
      <c r="R42" s="400"/>
      <c r="S42" s="401"/>
      <c r="T42" s="400"/>
      <c r="U42" s="401"/>
      <c r="V42" s="400"/>
      <c r="W42" s="401"/>
      <c r="X42" s="400"/>
      <c r="Y42" s="401"/>
      <c r="Z42" s="400"/>
      <c r="AA42" s="401"/>
      <c r="AB42" s="400"/>
      <c r="AC42" s="401"/>
      <c r="AD42" s="400"/>
      <c r="AE42" s="401"/>
      <c r="AF42" s="400"/>
      <c r="AG42" s="401"/>
      <c r="AH42" s="400"/>
      <c r="AI42" s="401"/>
      <c r="AJ42" s="400"/>
      <c r="AK42" s="401"/>
      <c r="AL42" s="400"/>
      <c r="AM42" s="401"/>
      <c r="AN42" s="400"/>
      <c r="AO42" s="401"/>
      <c r="AP42" s="400"/>
      <c r="AQ42" s="401"/>
      <c r="AR42" s="400"/>
      <c r="AS42" s="401"/>
      <c r="AT42" s="400"/>
      <c r="AU42" s="401"/>
      <c r="AV42" s="400"/>
      <c r="AW42" s="401"/>
      <c r="AX42" s="400"/>
      <c r="AY42" s="401"/>
      <c r="AZ42" s="400"/>
      <c r="BA42" s="401"/>
      <c r="BB42" s="400"/>
      <c r="BC42" s="401"/>
      <c r="BD42" s="400"/>
      <c r="BE42" s="401"/>
      <c r="BF42" s="400"/>
      <c r="BG42" s="401"/>
      <c r="BH42" s="400"/>
      <c r="BI42" s="401"/>
      <c r="BJ42" s="400"/>
      <c r="BK42" s="401"/>
      <c r="BL42" s="400"/>
      <c r="BM42" s="401"/>
      <c r="BN42" s="400"/>
      <c r="BO42" s="401"/>
      <c r="BP42" s="400"/>
      <c r="BQ42" s="401"/>
      <c r="BR42" s="400"/>
      <c r="BS42" s="401"/>
      <c r="BT42" s="400"/>
      <c r="BU42" s="401"/>
      <c r="BV42" s="337">
        <f t="shared" ref="BV42:BV45" si="17">L42+N42+P42+R42+T42+V42+X42+Z42+AB42+AD42+AF42+AH42+AJ42+AL42+AN42+AP42+AR42+AT42+AV42+AX42+AZ42+BB42+BD42+BF42+BH42+BJ42+BL42+BN42+BP42+BR42+BT42</f>
        <v>0</v>
      </c>
      <c r="BW42" s="337">
        <f t="shared" ref="BW42:BW45" si="18">M42+O42+Q42+S42+U42+W42+Y42+AA42+AC42+AE42+AG42+AI42+AK42+AM42+AO42+AQ42+AS42+AU42+AW42+AY42+BA42+BC42+BE42+BG42+BI42+BK42+BM42+BO42+BQ42+BS42+BU42</f>
        <v>0</v>
      </c>
    </row>
    <row r="43" spans="1:75" s="64" customFormat="1" ht="21.95" customHeight="1" x14ac:dyDescent="0.2">
      <c r="A43" s="385" t="s">
        <v>3224</v>
      </c>
      <c r="B43" s="386" t="s">
        <v>3225</v>
      </c>
      <c r="C43" s="392" t="s">
        <v>3193</v>
      </c>
      <c r="D43" s="387" t="s">
        <v>3226</v>
      </c>
      <c r="E43" s="388" t="s">
        <v>3227</v>
      </c>
      <c r="F43" s="389" t="s">
        <v>3181</v>
      </c>
      <c r="G43" s="389" t="s">
        <v>3182</v>
      </c>
      <c r="H43" s="390" t="s">
        <v>2796</v>
      </c>
      <c r="I43" s="391" t="s">
        <v>2796</v>
      </c>
      <c r="J43" s="353" t="s">
        <v>3183</v>
      </c>
      <c r="K43" s="355" t="s">
        <v>3186</v>
      </c>
      <c r="L43" s="400"/>
      <c r="M43" s="401"/>
      <c r="N43" s="400"/>
      <c r="O43" s="401"/>
      <c r="P43" s="400"/>
      <c r="Q43" s="401"/>
      <c r="R43" s="400"/>
      <c r="S43" s="401"/>
      <c r="T43" s="400"/>
      <c r="U43" s="401"/>
      <c r="V43" s="400"/>
      <c r="W43" s="401"/>
      <c r="X43" s="400"/>
      <c r="Y43" s="401"/>
      <c r="Z43" s="400"/>
      <c r="AA43" s="401"/>
      <c r="AB43" s="400"/>
      <c r="AC43" s="401"/>
      <c r="AD43" s="400"/>
      <c r="AE43" s="401"/>
      <c r="AF43" s="400"/>
      <c r="AG43" s="401"/>
      <c r="AH43" s="400"/>
      <c r="AI43" s="401"/>
      <c r="AJ43" s="400"/>
      <c r="AK43" s="401"/>
      <c r="AL43" s="400"/>
      <c r="AM43" s="401"/>
      <c r="AN43" s="400"/>
      <c r="AO43" s="401"/>
      <c r="AP43" s="400"/>
      <c r="AQ43" s="401"/>
      <c r="AR43" s="400"/>
      <c r="AS43" s="401"/>
      <c r="AT43" s="400"/>
      <c r="AU43" s="401"/>
      <c r="AV43" s="400"/>
      <c r="AW43" s="401"/>
      <c r="AX43" s="400"/>
      <c r="AY43" s="401"/>
      <c r="AZ43" s="400"/>
      <c r="BA43" s="401"/>
      <c r="BB43" s="400"/>
      <c r="BC43" s="401"/>
      <c r="BD43" s="400"/>
      <c r="BE43" s="401"/>
      <c r="BF43" s="400"/>
      <c r="BG43" s="401"/>
      <c r="BH43" s="400"/>
      <c r="BI43" s="401"/>
      <c r="BJ43" s="400"/>
      <c r="BK43" s="401"/>
      <c r="BL43" s="400"/>
      <c r="BM43" s="401"/>
      <c r="BN43" s="400"/>
      <c r="BO43" s="401"/>
      <c r="BP43" s="400"/>
      <c r="BQ43" s="401"/>
      <c r="BR43" s="400"/>
      <c r="BS43" s="401"/>
      <c r="BT43" s="400"/>
      <c r="BU43" s="401"/>
      <c r="BV43" s="337">
        <f t="shared" si="17"/>
        <v>0</v>
      </c>
      <c r="BW43" s="337">
        <f t="shared" si="18"/>
        <v>0</v>
      </c>
    </row>
    <row r="44" spans="1:75" s="64" customFormat="1" ht="21.95" customHeight="1" x14ac:dyDescent="0.2">
      <c r="A44" s="385" t="s">
        <v>3224</v>
      </c>
      <c r="B44" s="386" t="s">
        <v>3225</v>
      </c>
      <c r="C44" s="392" t="s">
        <v>3193</v>
      </c>
      <c r="D44" s="387" t="s">
        <v>3226</v>
      </c>
      <c r="E44" s="388" t="s">
        <v>3227</v>
      </c>
      <c r="F44" s="389" t="s">
        <v>3181</v>
      </c>
      <c r="G44" s="389" t="s">
        <v>3182</v>
      </c>
      <c r="H44" s="390" t="s">
        <v>2796</v>
      </c>
      <c r="I44" s="391" t="s">
        <v>2796</v>
      </c>
      <c r="J44" s="353" t="s">
        <v>3183</v>
      </c>
      <c r="K44" s="356" t="s">
        <v>3187</v>
      </c>
      <c r="L44" s="400"/>
      <c r="M44" s="401"/>
      <c r="N44" s="400"/>
      <c r="O44" s="401"/>
      <c r="P44" s="400"/>
      <c r="Q44" s="401"/>
      <c r="R44" s="400"/>
      <c r="S44" s="401"/>
      <c r="T44" s="400"/>
      <c r="U44" s="401"/>
      <c r="V44" s="400"/>
      <c r="W44" s="401"/>
      <c r="X44" s="400"/>
      <c r="Y44" s="401"/>
      <c r="Z44" s="400"/>
      <c r="AA44" s="401"/>
      <c r="AB44" s="400"/>
      <c r="AC44" s="401"/>
      <c r="AD44" s="400"/>
      <c r="AE44" s="401"/>
      <c r="AF44" s="400"/>
      <c r="AG44" s="401"/>
      <c r="AH44" s="400"/>
      <c r="AI44" s="401"/>
      <c r="AJ44" s="400"/>
      <c r="AK44" s="401"/>
      <c r="AL44" s="400"/>
      <c r="AM44" s="401"/>
      <c r="AN44" s="400"/>
      <c r="AO44" s="401"/>
      <c r="AP44" s="400"/>
      <c r="AQ44" s="401"/>
      <c r="AR44" s="400"/>
      <c r="AS44" s="401"/>
      <c r="AT44" s="400"/>
      <c r="AU44" s="401"/>
      <c r="AV44" s="400"/>
      <c r="AW44" s="401"/>
      <c r="AX44" s="400"/>
      <c r="AY44" s="401"/>
      <c r="AZ44" s="400"/>
      <c r="BA44" s="401"/>
      <c r="BB44" s="400"/>
      <c r="BC44" s="401"/>
      <c r="BD44" s="400"/>
      <c r="BE44" s="401"/>
      <c r="BF44" s="400"/>
      <c r="BG44" s="401"/>
      <c r="BH44" s="400"/>
      <c r="BI44" s="401"/>
      <c r="BJ44" s="400"/>
      <c r="BK44" s="401"/>
      <c r="BL44" s="400"/>
      <c r="BM44" s="401"/>
      <c r="BN44" s="400"/>
      <c r="BO44" s="401"/>
      <c r="BP44" s="400"/>
      <c r="BQ44" s="401"/>
      <c r="BR44" s="400"/>
      <c r="BS44" s="401"/>
      <c r="BT44" s="400"/>
      <c r="BU44" s="401"/>
      <c r="BV44" s="337">
        <f t="shared" si="17"/>
        <v>0</v>
      </c>
      <c r="BW44" s="337">
        <f t="shared" si="18"/>
        <v>0</v>
      </c>
    </row>
    <row r="45" spans="1:75" s="64" customFormat="1" ht="21.95" customHeight="1" thickBot="1" x14ac:dyDescent="0.25">
      <c r="A45" s="898" t="s">
        <v>3224</v>
      </c>
      <c r="B45" s="393" t="s">
        <v>3225</v>
      </c>
      <c r="C45" s="394" t="s">
        <v>3193</v>
      </c>
      <c r="D45" s="395" t="s">
        <v>3226</v>
      </c>
      <c r="E45" s="411" t="s">
        <v>3227</v>
      </c>
      <c r="F45" s="396" t="s">
        <v>3181</v>
      </c>
      <c r="G45" s="396" t="s">
        <v>3182</v>
      </c>
      <c r="H45" s="397" t="s">
        <v>2796</v>
      </c>
      <c r="I45" s="899" t="s">
        <v>2796</v>
      </c>
      <c r="J45" s="353" t="s">
        <v>3183</v>
      </c>
      <c r="K45" s="357" t="s">
        <v>60</v>
      </c>
      <c r="L45" s="402"/>
      <c r="M45" s="403"/>
      <c r="N45" s="402"/>
      <c r="O45" s="403"/>
      <c r="P45" s="402"/>
      <c r="Q45" s="403"/>
      <c r="R45" s="402"/>
      <c r="S45" s="403"/>
      <c r="T45" s="402"/>
      <c r="U45" s="403"/>
      <c r="V45" s="402"/>
      <c r="W45" s="403"/>
      <c r="X45" s="402"/>
      <c r="Y45" s="403"/>
      <c r="Z45" s="402"/>
      <c r="AA45" s="403"/>
      <c r="AB45" s="402"/>
      <c r="AC45" s="403"/>
      <c r="AD45" s="402"/>
      <c r="AE45" s="403"/>
      <c r="AF45" s="402"/>
      <c r="AG45" s="403"/>
      <c r="AH45" s="402"/>
      <c r="AI45" s="403"/>
      <c r="AJ45" s="402"/>
      <c r="AK45" s="403"/>
      <c r="AL45" s="402"/>
      <c r="AM45" s="403"/>
      <c r="AN45" s="402"/>
      <c r="AO45" s="403"/>
      <c r="AP45" s="402"/>
      <c r="AQ45" s="403"/>
      <c r="AR45" s="402"/>
      <c r="AS45" s="403"/>
      <c r="AT45" s="402"/>
      <c r="AU45" s="403"/>
      <c r="AV45" s="402"/>
      <c r="AW45" s="403"/>
      <c r="AX45" s="402"/>
      <c r="AY45" s="403"/>
      <c r="AZ45" s="402"/>
      <c r="BA45" s="403"/>
      <c r="BB45" s="402"/>
      <c r="BC45" s="403"/>
      <c r="BD45" s="402"/>
      <c r="BE45" s="403"/>
      <c r="BF45" s="402"/>
      <c r="BG45" s="403"/>
      <c r="BH45" s="402"/>
      <c r="BI45" s="403"/>
      <c r="BJ45" s="402"/>
      <c r="BK45" s="403"/>
      <c r="BL45" s="402"/>
      <c r="BM45" s="403"/>
      <c r="BN45" s="402"/>
      <c r="BO45" s="403"/>
      <c r="BP45" s="402"/>
      <c r="BQ45" s="403"/>
      <c r="BR45" s="402"/>
      <c r="BS45" s="403"/>
      <c r="BT45" s="402"/>
      <c r="BU45" s="403"/>
      <c r="BV45" s="337">
        <f t="shared" si="17"/>
        <v>0</v>
      </c>
      <c r="BW45" s="337">
        <f t="shared" si="18"/>
        <v>0</v>
      </c>
    </row>
    <row r="46" spans="1:75" s="64" customFormat="1" ht="21.95" customHeight="1" x14ac:dyDescent="0.25">
      <c r="A46" s="425" t="s">
        <v>3228</v>
      </c>
      <c r="B46" s="526" t="s">
        <v>3229</v>
      </c>
      <c r="C46" s="527">
        <v>1</v>
      </c>
      <c r="D46" s="528" t="s">
        <v>3230</v>
      </c>
      <c r="E46" s="426" t="s">
        <v>3231</v>
      </c>
      <c r="F46" s="529" t="s">
        <v>3181</v>
      </c>
      <c r="G46" s="529" t="s">
        <v>3182</v>
      </c>
      <c r="H46" s="530" t="s">
        <v>2798</v>
      </c>
      <c r="I46" s="384" t="s">
        <v>2798</v>
      </c>
      <c r="J46" s="353" t="s">
        <v>3183</v>
      </c>
      <c r="K46" s="354" t="s">
        <v>3184</v>
      </c>
      <c r="L46" s="402"/>
      <c r="M46" s="403"/>
      <c r="N46" s="402"/>
      <c r="O46" s="403"/>
      <c r="P46" s="402"/>
      <c r="Q46" s="403"/>
      <c r="R46" s="402"/>
      <c r="S46" s="403"/>
      <c r="T46" s="402"/>
      <c r="U46" s="403"/>
      <c r="V46" s="402"/>
      <c r="W46" s="403"/>
      <c r="X46" s="402"/>
      <c r="Y46" s="403"/>
      <c r="Z46" s="402"/>
      <c r="AA46" s="403"/>
      <c r="AB46" s="402"/>
      <c r="AC46" s="403"/>
      <c r="AD46" s="402"/>
      <c r="AE46" s="403"/>
      <c r="AF46" s="402"/>
      <c r="AG46" s="403"/>
      <c r="AH46" s="402"/>
      <c r="AI46" s="403"/>
      <c r="AJ46" s="402"/>
      <c r="AK46" s="403"/>
      <c r="AL46" s="402"/>
      <c r="AM46" s="403"/>
      <c r="AN46" s="402"/>
      <c r="AO46" s="403"/>
      <c r="AP46" s="402"/>
      <c r="AQ46" s="403"/>
      <c r="AR46" s="402"/>
      <c r="AS46" s="403"/>
      <c r="AT46" s="402"/>
      <c r="AU46" s="403"/>
      <c r="AV46" s="402"/>
      <c r="AW46" s="403"/>
      <c r="AX46" s="402"/>
      <c r="AY46" s="403"/>
      <c r="AZ46" s="402"/>
      <c r="BA46" s="403"/>
      <c r="BB46" s="402"/>
      <c r="BC46" s="403"/>
      <c r="BD46" s="402"/>
      <c r="BE46" s="403"/>
      <c r="BF46" s="402"/>
      <c r="BG46" s="403"/>
      <c r="BH46" s="402"/>
      <c r="BI46" s="403"/>
      <c r="BJ46" s="402"/>
      <c r="BK46" s="403"/>
      <c r="BL46" s="402"/>
      <c r="BM46" s="403"/>
      <c r="BN46" s="402"/>
      <c r="BO46" s="403"/>
      <c r="BP46" s="402"/>
      <c r="BQ46" s="403"/>
      <c r="BR46" s="402"/>
      <c r="BS46" s="403"/>
      <c r="BT46" s="402"/>
      <c r="BU46" s="403"/>
      <c r="BV46" s="337">
        <f>L46+N46+P46+R46+T46+V46+X46+Z46+AB46+AD46+AF46+AH46+AJ46+AL46+AN46+AP46+AR46+AT46+AV46+AX46+AZ46+BB46+BD46+BF46+BH46+BJ46+BL46+BN46+BP46+BR46+BT46</f>
        <v>0</v>
      </c>
      <c r="BW46" s="337">
        <f>M46+O46+Q46+S46+U46+W46+Y46+AA46+AC46+AE46+AG46+AI46+AK46+AM46+AO46+AQ46+AS46+AU46+AW46+AY46+BA46+BC46+BE46+BG46+BI46+BK46+BM46+BO46+BQ46+BS46+BU46</f>
        <v>0</v>
      </c>
    </row>
    <row r="47" spans="1:75" s="64" customFormat="1" ht="21.95" customHeight="1" x14ac:dyDescent="0.2">
      <c r="A47" s="385" t="s">
        <v>3228</v>
      </c>
      <c r="B47" s="386" t="s">
        <v>3229</v>
      </c>
      <c r="C47" s="352" t="s">
        <v>3193</v>
      </c>
      <c r="D47" s="387" t="s">
        <v>3230</v>
      </c>
      <c r="E47" s="388" t="s">
        <v>3231</v>
      </c>
      <c r="F47" s="389" t="s">
        <v>3181</v>
      </c>
      <c r="G47" s="389" t="s">
        <v>3182</v>
      </c>
      <c r="H47" s="390" t="s">
        <v>2798</v>
      </c>
      <c r="I47" s="391" t="s">
        <v>2798</v>
      </c>
      <c r="J47" s="353" t="s">
        <v>3183</v>
      </c>
      <c r="K47" s="353" t="s">
        <v>3185</v>
      </c>
      <c r="L47" s="400"/>
      <c r="M47" s="401"/>
      <c r="N47" s="400"/>
      <c r="O47" s="401"/>
      <c r="P47" s="400"/>
      <c r="Q47" s="401"/>
      <c r="R47" s="400"/>
      <c r="S47" s="401"/>
      <c r="T47" s="400"/>
      <c r="U47" s="401"/>
      <c r="V47" s="400"/>
      <c r="W47" s="401"/>
      <c r="X47" s="400"/>
      <c r="Y47" s="401"/>
      <c r="Z47" s="400"/>
      <c r="AA47" s="401"/>
      <c r="AB47" s="400"/>
      <c r="AC47" s="401"/>
      <c r="AD47" s="400"/>
      <c r="AE47" s="401"/>
      <c r="AF47" s="400"/>
      <c r="AG47" s="401"/>
      <c r="AH47" s="400"/>
      <c r="AI47" s="401"/>
      <c r="AJ47" s="400"/>
      <c r="AK47" s="401"/>
      <c r="AL47" s="400"/>
      <c r="AM47" s="401"/>
      <c r="AN47" s="400"/>
      <c r="AO47" s="401"/>
      <c r="AP47" s="400"/>
      <c r="AQ47" s="401"/>
      <c r="AR47" s="400"/>
      <c r="AS47" s="401"/>
      <c r="AT47" s="400"/>
      <c r="AU47" s="401"/>
      <c r="AV47" s="400"/>
      <c r="AW47" s="401"/>
      <c r="AX47" s="400"/>
      <c r="AY47" s="401"/>
      <c r="AZ47" s="400"/>
      <c r="BA47" s="401"/>
      <c r="BB47" s="400"/>
      <c r="BC47" s="401"/>
      <c r="BD47" s="400"/>
      <c r="BE47" s="401"/>
      <c r="BF47" s="400"/>
      <c r="BG47" s="401"/>
      <c r="BH47" s="400"/>
      <c r="BI47" s="401"/>
      <c r="BJ47" s="400"/>
      <c r="BK47" s="401"/>
      <c r="BL47" s="400"/>
      <c r="BM47" s="401"/>
      <c r="BN47" s="400"/>
      <c r="BO47" s="401"/>
      <c r="BP47" s="400"/>
      <c r="BQ47" s="401"/>
      <c r="BR47" s="400"/>
      <c r="BS47" s="401"/>
      <c r="BT47" s="400"/>
      <c r="BU47" s="401"/>
      <c r="BV47" s="337">
        <f t="shared" ref="BV47:BV50" si="19">L47+N47+P47+R47+T47+V47+X47+Z47+AB47+AD47+AF47+AH47+AJ47+AL47+AN47+AP47+AR47+AT47+AV47+AX47+AZ47+BB47+BD47+BF47+BH47+BJ47+BL47+BN47+BP47+BR47+BT47</f>
        <v>0</v>
      </c>
      <c r="BW47" s="337">
        <f t="shared" ref="BW47:BW50" si="20">M47+O47+Q47+S47+U47+W47+Y47+AA47+AC47+AE47+AG47+AI47+AK47+AM47+AO47+AQ47+AS47+AU47+AW47+AY47+BA47+BC47+BE47+BG47+BI47+BK47+BM47+BO47+BQ47+BS47+BU47</f>
        <v>0</v>
      </c>
    </row>
    <row r="48" spans="1:75" s="64" customFormat="1" ht="21.95" customHeight="1" x14ac:dyDescent="0.2">
      <c r="A48" s="385" t="s">
        <v>3228</v>
      </c>
      <c r="B48" s="386" t="s">
        <v>3229</v>
      </c>
      <c r="C48" s="392" t="s">
        <v>3193</v>
      </c>
      <c r="D48" s="387" t="s">
        <v>3230</v>
      </c>
      <c r="E48" s="388" t="s">
        <v>3231</v>
      </c>
      <c r="F48" s="389" t="s">
        <v>3181</v>
      </c>
      <c r="G48" s="389" t="s">
        <v>3182</v>
      </c>
      <c r="H48" s="390" t="s">
        <v>2798</v>
      </c>
      <c r="I48" s="391" t="s">
        <v>2798</v>
      </c>
      <c r="J48" s="353" t="s">
        <v>3183</v>
      </c>
      <c r="K48" s="355" t="s">
        <v>3186</v>
      </c>
      <c r="L48" s="400"/>
      <c r="M48" s="401"/>
      <c r="N48" s="400"/>
      <c r="O48" s="401"/>
      <c r="P48" s="400"/>
      <c r="Q48" s="401"/>
      <c r="R48" s="400"/>
      <c r="S48" s="401"/>
      <c r="T48" s="400"/>
      <c r="U48" s="401"/>
      <c r="V48" s="400"/>
      <c r="W48" s="401"/>
      <c r="X48" s="400"/>
      <c r="Y48" s="401"/>
      <c r="Z48" s="400"/>
      <c r="AA48" s="401"/>
      <c r="AB48" s="400"/>
      <c r="AC48" s="401"/>
      <c r="AD48" s="400"/>
      <c r="AE48" s="401"/>
      <c r="AF48" s="400"/>
      <c r="AG48" s="401"/>
      <c r="AH48" s="400"/>
      <c r="AI48" s="401"/>
      <c r="AJ48" s="400"/>
      <c r="AK48" s="401"/>
      <c r="AL48" s="400"/>
      <c r="AM48" s="401"/>
      <c r="AN48" s="400"/>
      <c r="AO48" s="401"/>
      <c r="AP48" s="400"/>
      <c r="AQ48" s="401"/>
      <c r="AR48" s="400"/>
      <c r="AS48" s="401"/>
      <c r="AT48" s="400"/>
      <c r="AU48" s="401"/>
      <c r="AV48" s="400"/>
      <c r="AW48" s="401"/>
      <c r="AX48" s="400"/>
      <c r="AY48" s="401"/>
      <c r="AZ48" s="400"/>
      <c r="BA48" s="401"/>
      <c r="BB48" s="400"/>
      <c r="BC48" s="401"/>
      <c r="BD48" s="400"/>
      <c r="BE48" s="401"/>
      <c r="BF48" s="400"/>
      <c r="BG48" s="401"/>
      <c r="BH48" s="400"/>
      <c r="BI48" s="401"/>
      <c r="BJ48" s="400"/>
      <c r="BK48" s="401"/>
      <c r="BL48" s="400"/>
      <c r="BM48" s="401"/>
      <c r="BN48" s="400"/>
      <c r="BO48" s="401"/>
      <c r="BP48" s="400"/>
      <c r="BQ48" s="401"/>
      <c r="BR48" s="400"/>
      <c r="BS48" s="401"/>
      <c r="BT48" s="400"/>
      <c r="BU48" s="401"/>
      <c r="BV48" s="337">
        <f t="shared" si="19"/>
        <v>0</v>
      </c>
      <c r="BW48" s="337">
        <f t="shared" si="20"/>
        <v>0</v>
      </c>
    </row>
    <row r="49" spans="1:75" s="64" customFormat="1" ht="21.95" customHeight="1" x14ac:dyDescent="0.2">
      <c r="A49" s="385" t="s">
        <v>3228</v>
      </c>
      <c r="B49" s="386" t="s">
        <v>3229</v>
      </c>
      <c r="C49" s="392" t="s">
        <v>3193</v>
      </c>
      <c r="D49" s="387" t="s">
        <v>3230</v>
      </c>
      <c r="E49" s="388" t="s">
        <v>3231</v>
      </c>
      <c r="F49" s="389" t="s">
        <v>3181</v>
      </c>
      <c r="G49" s="389" t="s">
        <v>3182</v>
      </c>
      <c r="H49" s="390" t="s">
        <v>2798</v>
      </c>
      <c r="I49" s="391" t="s">
        <v>2798</v>
      </c>
      <c r="J49" s="353" t="s">
        <v>3183</v>
      </c>
      <c r="K49" s="356" t="s">
        <v>3187</v>
      </c>
      <c r="L49" s="400"/>
      <c r="M49" s="401"/>
      <c r="N49" s="400"/>
      <c r="O49" s="401"/>
      <c r="P49" s="400"/>
      <c r="Q49" s="401"/>
      <c r="R49" s="400"/>
      <c r="S49" s="401"/>
      <c r="T49" s="400"/>
      <c r="U49" s="401"/>
      <c r="V49" s="400"/>
      <c r="W49" s="401"/>
      <c r="X49" s="400"/>
      <c r="Y49" s="401"/>
      <c r="Z49" s="400"/>
      <c r="AA49" s="401"/>
      <c r="AB49" s="400"/>
      <c r="AC49" s="401"/>
      <c r="AD49" s="400"/>
      <c r="AE49" s="401"/>
      <c r="AF49" s="400"/>
      <c r="AG49" s="401"/>
      <c r="AH49" s="400"/>
      <c r="AI49" s="401"/>
      <c r="AJ49" s="400"/>
      <c r="AK49" s="401"/>
      <c r="AL49" s="400"/>
      <c r="AM49" s="401"/>
      <c r="AN49" s="400"/>
      <c r="AO49" s="401"/>
      <c r="AP49" s="400"/>
      <c r="AQ49" s="401"/>
      <c r="AR49" s="400"/>
      <c r="AS49" s="401"/>
      <c r="AT49" s="400"/>
      <c r="AU49" s="401"/>
      <c r="AV49" s="400"/>
      <c r="AW49" s="401"/>
      <c r="AX49" s="400"/>
      <c r="AY49" s="401"/>
      <c r="AZ49" s="400"/>
      <c r="BA49" s="401"/>
      <c r="BB49" s="400"/>
      <c r="BC49" s="401"/>
      <c r="BD49" s="400"/>
      <c r="BE49" s="401"/>
      <c r="BF49" s="400"/>
      <c r="BG49" s="401"/>
      <c r="BH49" s="400"/>
      <c r="BI49" s="401"/>
      <c r="BJ49" s="400"/>
      <c r="BK49" s="401"/>
      <c r="BL49" s="400"/>
      <c r="BM49" s="401"/>
      <c r="BN49" s="400"/>
      <c r="BO49" s="401"/>
      <c r="BP49" s="400"/>
      <c r="BQ49" s="401"/>
      <c r="BR49" s="400"/>
      <c r="BS49" s="401"/>
      <c r="BT49" s="400"/>
      <c r="BU49" s="401"/>
      <c r="BV49" s="337">
        <f t="shared" si="19"/>
        <v>0</v>
      </c>
      <c r="BW49" s="337">
        <f t="shared" si="20"/>
        <v>0</v>
      </c>
    </row>
    <row r="50" spans="1:75" s="64" customFormat="1" ht="21.95" customHeight="1" thickBot="1" x14ac:dyDescent="0.25">
      <c r="A50" s="898" t="s">
        <v>3228</v>
      </c>
      <c r="B50" s="393" t="s">
        <v>3229</v>
      </c>
      <c r="C50" s="394" t="s">
        <v>3193</v>
      </c>
      <c r="D50" s="395" t="s">
        <v>3230</v>
      </c>
      <c r="E50" s="411" t="s">
        <v>3231</v>
      </c>
      <c r="F50" s="396" t="s">
        <v>3181</v>
      </c>
      <c r="G50" s="396" t="s">
        <v>3182</v>
      </c>
      <c r="H50" s="397" t="s">
        <v>2798</v>
      </c>
      <c r="I50" s="899" t="s">
        <v>2798</v>
      </c>
      <c r="J50" s="353" t="s">
        <v>3183</v>
      </c>
      <c r="K50" s="357" t="s">
        <v>60</v>
      </c>
      <c r="L50" s="402"/>
      <c r="M50" s="403"/>
      <c r="N50" s="402"/>
      <c r="O50" s="403"/>
      <c r="P50" s="402"/>
      <c r="Q50" s="403"/>
      <c r="R50" s="402"/>
      <c r="S50" s="403"/>
      <c r="T50" s="402"/>
      <c r="U50" s="403"/>
      <c r="V50" s="402"/>
      <c r="W50" s="403"/>
      <c r="X50" s="402"/>
      <c r="Y50" s="403"/>
      <c r="Z50" s="402"/>
      <c r="AA50" s="403"/>
      <c r="AB50" s="402"/>
      <c r="AC50" s="403"/>
      <c r="AD50" s="402"/>
      <c r="AE50" s="403"/>
      <c r="AF50" s="402"/>
      <c r="AG50" s="403"/>
      <c r="AH50" s="402"/>
      <c r="AI50" s="403"/>
      <c r="AJ50" s="402"/>
      <c r="AK50" s="403"/>
      <c r="AL50" s="402"/>
      <c r="AM50" s="403"/>
      <c r="AN50" s="402"/>
      <c r="AO50" s="403"/>
      <c r="AP50" s="402"/>
      <c r="AQ50" s="403"/>
      <c r="AR50" s="402"/>
      <c r="AS50" s="403"/>
      <c r="AT50" s="402"/>
      <c r="AU50" s="403"/>
      <c r="AV50" s="402"/>
      <c r="AW50" s="403"/>
      <c r="AX50" s="402"/>
      <c r="AY50" s="403"/>
      <c r="AZ50" s="402"/>
      <c r="BA50" s="403"/>
      <c r="BB50" s="402"/>
      <c r="BC50" s="403"/>
      <c r="BD50" s="402"/>
      <c r="BE50" s="403"/>
      <c r="BF50" s="402"/>
      <c r="BG50" s="403"/>
      <c r="BH50" s="402"/>
      <c r="BI50" s="403"/>
      <c r="BJ50" s="402"/>
      <c r="BK50" s="403"/>
      <c r="BL50" s="402"/>
      <c r="BM50" s="403"/>
      <c r="BN50" s="402"/>
      <c r="BO50" s="403"/>
      <c r="BP50" s="402"/>
      <c r="BQ50" s="403"/>
      <c r="BR50" s="402"/>
      <c r="BS50" s="403"/>
      <c r="BT50" s="402"/>
      <c r="BU50" s="403"/>
      <c r="BV50" s="337">
        <f t="shared" si="19"/>
        <v>0</v>
      </c>
      <c r="BW50" s="337">
        <f t="shared" si="20"/>
        <v>0</v>
      </c>
    </row>
    <row r="51" spans="1:75" s="64" customFormat="1" ht="21.95" customHeight="1" x14ac:dyDescent="0.25">
      <c r="A51" s="425" t="s">
        <v>3232</v>
      </c>
      <c r="B51" s="526" t="s">
        <v>3233</v>
      </c>
      <c r="C51" s="527">
        <v>3</v>
      </c>
      <c r="D51" s="528" t="s">
        <v>3234</v>
      </c>
      <c r="E51" s="426" t="s">
        <v>3235</v>
      </c>
      <c r="F51" s="529" t="s">
        <v>3181</v>
      </c>
      <c r="G51" s="529" t="s">
        <v>3182</v>
      </c>
      <c r="H51" s="530" t="s">
        <v>2801</v>
      </c>
      <c r="I51" s="384" t="s">
        <v>2801</v>
      </c>
      <c r="J51" s="353" t="s">
        <v>3189</v>
      </c>
      <c r="K51" s="354" t="s">
        <v>3184</v>
      </c>
      <c r="L51" s="402"/>
      <c r="M51" s="403"/>
      <c r="N51" s="402"/>
      <c r="O51" s="403"/>
      <c r="P51" s="402"/>
      <c r="Q51" s="403"/>
      <c r="R51" s="402"/>
      <c r="S51" s="403"/>
      <c r="T51" s="402"/>
      <c r="U51" s="403"/>
      <c r="V51" s="402"/>
      <c r="W51" s="403"/>
      <c r="X51" s="402"/>
      <c r="Y51" s="403"/>
      <c r="Z51" s="402"/>
      <c r="AA51" s="403"/>
      <c r="AB51" s="402"/>
      <c r="AC51" s="403"/>
      <c r="AD51" s="402"/>
      <c r="AE51" s="403"/>
      <c r="AF51" s="402"/>
      <c r="AG51" s="403"/>
      <c r="AH51" s="402"/>
      <c r="AI51" s="403"/>
      <c r="AJ51" s="402"/>
      <c r="AK51" s="403"/>
      <c r="AL51" s="402"/>
      <c r="AM51" s="403"/>
      <c r="AN51" s="402"/>
      <c r="AO51" s="403"/>
      <c r="AP51" s="402"/>
      <c r="AQ51" s="403"/>
      <c r="AR51" s="402"/>
      <c r="AS51" s="403"/>
      <c r="AT51" s="402"/>
      <c r="AU51" s="403"/>
      <c r="AV51" s="402"/>
      <c r="AW51" s="403"/>
      <c r="AX51" s="402"/>
      <c r="AY51" s="403"/>
      <c r="AZ51" s="402"/>
      <c r="BA51" s="403"/>
      <c r="BB51" s="402"/>
      <c r="BC51" s="403"/>
      <c r="BD51" s="402"/>
      <c r="BE51" s="403"/>
      <c r="BF51" s="402"/>
      <c r="BG51" s="403"/>
      <c r="BH51" s="402"/>
      <c r="BI51" s="403"/>
      <c r="BJ51" s="402"/>
      <c r="BK51" s="403"/>
      <c r="BL51" s="402"/>
      <c r="BM51" s="403"/>
      <c r="BN51" s="402"/>
      <c r="BO51" s="403"/>
      <c r="BP51" s="402"/>
      <c r="BQ51" s="403"/>
      <c r="BR51" s="402"/>
      <c r="BS51" s="403"/>
      <c r="BT51" s="402"/>
      <c r="BU51" s="403"/>
      <c r="BV51" s="337">
        <f>L51+N51+P51+R51+T51+V51+X51+Z51+AB51+AD51+AF51+AH51+AJ51+AL51+AN51+AP51+AR51+AT51+AV51+AX51+AZ51+BB51+BD51+BF51+BH51+BJ51+BL51+BN51+BP51+BR51+BT51</f>
        <v>0</v>
      </c>
      <c r="BW51" s="337">
        <f>M51+O51+Q51+S51+U51+W51+Y51+AA51+AC51+AE51+AG51+AI51+AK51+AM51+AO51+AQ51+AS51+AU51+AW51+AY51+BA51+BC51+BE51+BG51+BI51+BK51+BM51+BO51+BQ51+BS51+BU51</f>
        <v>0</v>
      </c>
    </row>
    <row r="52" spans="1:75" s="64" customFormat="1" ht="21.95" customHeight="1" x14ac:dyDescent="0.2">
      <c r="A52" s="385" t="s">
        <v>3232</v>
      </c>
      <c r="B52" s="386" t="s">
        <v>3233</v>
      </c>
      <c r="C52" s="352" t="s">
        <v>3194</v>
      </c>
      <c r="D52" s="387" t="s">
        <v>3234</v>
      </c>
      <c r="E52" s="388" t="s">
        <v>3235</v>
      </c>
      <c r="F52" s="389" t="s">
        <v>3181</v>
      </c>
      <c r="G52" s="389" t="s">
        <v>3182</v>
      </c>
      <c r="H52" s="390" t="s">
        <v>2801</v>
      </c>
      <c r="I52" s="391" t="s">
        <v>2801</v>
      </c>
      <c r="J52" s="353" t="s">
        <v>3189</v>
      </c>
      <c r="K52" s="353" t="s">
        <v>3185</v>
      </c>
      <c r="L52" s="400"/>
      <c r="M52" s="401"/>
      <c r="N52" s="400"/>
      <c r="O52" s="401"/>
      <c r="P52" s="400"/>
      <c r="Q52" s="401"/>
      <c r="R52" s="400"/>
      <c r="S52" s="401"/>
      <c r="T52" s="400"/>
      <c r="U52" s="401"/>
      <c r="V52" s="400"/>
      <c r="W52" s="401"/>
      <c r="X52" s="400"/>
      <c r="Y52" s="401"/>
      <c r="Z52" s="400"/>
      <c r="AA52" s="401"/>
      <c r="AB52" s="400"/>
      <c r="AC52" s="401"/>
      <c r="AD52" s="400"/>
      <c r="AE52" s="401"/>
      <c r="AF52" s="400"/>
      <c r="AG52" s="401"/>
      <c r="AH52" s="400"/>
      <c r="AI52" s="401"/>
      <c r="AJ52" s="400"/>
      <c r="AK52" s="401"/>
      <c r="AL52" s="400"/>
      <c r="AM52" s="401"/>
      <c r="AN52" s="400"/>
      <c r="AO52" s="401"/>
      <c r="AP52" s="400"/>
      <c r="AQ52" s="401"/>
      <c r="AR52" s="400"/>
      <c r="AS52" s="401"/>
      <c r="AT52" s="400"/>
      <c r="AU52" s="401"/>
      <c r="AV52" s="400"/>
      <c r="AW52" s="401"/>
      <c r="AX52" s="400"/>
      <c r="AY52" s="401"/>
      <c r="AZ52" s="400"/>
      <c r="BA52" s="401"/>
      <c r="BB52" s="400"/>
      <c r="BC52" s="401"/>
      <c r="BD52" s="400"/>
      <c r="BE52" s="401"/>
      <c r="BF52" s="400"/>
      <c r="BG52" s="401"/>
      <c r="BH52" s="400"/>
      <c r="BI52" s="401"/>
      <c r="BJ52" s="400"/>
      <c r="BK52" s="401"/>
      <c r="BL52" s="400"/>
      <c r="BM52" s="401"/>
      <c r="BN52" s="400"/>
      <c r="BO52" s="401"/>
      <c r="BP52" s="400"/>
      <c r="BQ52" s="401"/>
      <c r="BR52" s="400"/>
      <c r="BS52" s="401"/>
      <c r="BT52" s="400"/>
      <c r="BU52" s="401"/>
      <c r="BV52" s="337">
        <f t="shared" ref="BV52:BV55" si="21">L52+N52+P52+R52+T52+V52+X52+Z52+AB52+AD52+AF52+AH52+AJ52+AL52+AN52+AP52+AR52+AT52+AV52+AX52+AZ52+BB52+BD52+BF52+BH52+BJ52+BL52+BN52+BP52+BR52+BT52</f>
        <v>0</v>
      </c>
      <c r="BW52" s="337">
        <f t="shared" ref="BW52:BW55" si="22">M52+O52+Q52+S52+U52+W52+Y52+AA52+AC52+AE52+AG52+AI52+AK52+AM52+AO52+AQ52+AS52+AU52+AW52+AY52+BA52+BC52+BE52+BG52+BI52+BK52+BM52+BO52+BQ52+BS52+BU52</f>
        <v>0</v>
      </c>
    </row>
    <row r="53" spans="1:75" s="64" customFormat="1" ht="21.95" customHeight="1" x14ac:dyDescent="0.2">
      <c r="A53" s="385" t="s">
        <v>3232</v>
      </c>
      <c r="B53" s="386" t="s">
        <v>3233</v>
      </c>
      <c r="C53" s="392" t="s">
        <v>3194</v>
      </c>
      <c r="D53" s="387" t="s">
        <v>3234</v>
      </c>
      <c r="E53" s="388" t="s">
        <v>3235</v>
      </c>
      <c r="F53" s="389" t="s">
        <v>3181</v>
      </c>
      <c r="G53" s="389" t="s">
        <v>3182</v>
      </c>
      <c r="H53" s="390" t="s">
        <v>2801</v>
      </c>
      <c r="I53" s="391" t="s">
        <v>2801</v>
      </c>
      <c r="J53" s="353" t="s">
        <v>3189</v>
      </c>
      <c r="K53" s="355" t="s">
        <v>3186</v>
      </c>
      <c r="L53" s="400"/>
      <c r="M53" s="401"/>
      <c r="N53" s="400"/>
      <c r="O53" s="401"/>
      <c r="P53" s="400"/>
      <c r="Q53" s="401"/>
      <c r="R53" s="400"/>
      <c r="S53" s="401"/>
      <c r="T53" s="400"/>
      <c r="U53" s="401"/>
      <c r="V53" s="400"/>
      <c r="W53" s="401"/>
      <c r="X53" s="400"/>
      <c r="Y53" s="401"/>
      <c r="Z53" s="400"/>
      <c r="AA53" s="401"/>
      <c r="AB53" s="400"/>
      <c r="AC53" s="401"/>
      <c r="AD53" s="400"/>
      <c r="AE53" s="401"/>
      <c r="AF53" s="400"/>
      <c r="AG53" s="401"/>
      <c r="AH53" s="400"/>
      <c r="AI53" s="401"/>
      <c r="AJ53" s="400"/>
      <c r="AK53" s="401"/>
      <c r="AL53" s="400"/>
      <c r="AM53" s="401"/>
      <c r="AN53" s="400"/>
      <c r="AO53" s="401"/>
      <c r="AP53" s="400"/>
      <c r="AQ53" s="401"/>
      <c r="AR53" s="400"/>
      <c r="AS53" s="401"/>
      <c r="AT53" s="400"/>
      <c r="AU53" s="401"/>
      <c r="AV53" s="400"/>
      <c r="AW53" s="401"/>
      <c r="AX53" s="400"/>
      <c r="AY53" s="401"/>
      <c r="AZ53" s="400"/>
      <c r="BA53" s="401"/>
      <c r="BB53" s="400"/>
      <c r="BC53" s="401"/>
      <c r="BD53" s="400"/>
      <c r="BE53" s="401"/>
      <c r="BF53" s="400"/>
      <c r="BG53" s="401"/>
      <c r="BH53" s="400"/>
      <c r="BI53" s="401"/>
      <c r="BJ53" s="400"/>
      <c r="BK53" s="401"/>
      <c r="BL53" s="400"/>
      <c r="BM53" s="401"/>
      <c r="BN53" s="400"/>
      <c r="BO53" s="401"/>
      <c r="BP53" s="400"/>
      <c r="BQ53" s="401"/>
      <c r="BR53" s="400"/>
      <c r="BS53" s="401"/>
      <c r="BT53" s="400"/>
      <c r="BU53" s="401"/>
      <c r="BV53" s="337">
        <f t="shared" si="21"/>
        <v>0</v>
      </c>
      <c r="BW53" s="337">
        <f t="shared" si="22"/>
        <v>0</v>
      </c>
    </row>
    <row r="54" spans="1:75" s="64" customFormat="1" ht="21.95" customHeight="1" x14ac:dyDescent="0.2">
      <c r="A54" s="385" t="s">
        <v>3232</v>
      </c>
      <c r="B54" s="386" t="s">
        <v>3233</v>
      </c>
      <c r="C54" s="392" t="s">
        <v>3194</v>
      </c>
      <c r="D54" s="387" t="s">
        <v>3234</v>
      </c>
      <c r="E54" s="388" t="s">
        <v>3235</v>
      </c>
      <c r="F54" s="389" t="s">
        <v>3181</v>
      </c>
      <c r="G54" s="389" t="s">
        <v>3182</v>
      </c>
      <c r="H54" s="390" t="s">
        <v>2801</v>
      </c>
      <c r="I54" s="391" t="s">
        <v>2801</v>
      </c>
      <c r="J54" s="353" t="s">
        <v>3189</v>
      </c>
      <c r="K54" s="356" t="s">
        <v>3187</v>
      </c>
      <c r="L54" s="400"/>
      <c r="M54" s="401"/>
      <c r="N54" s="400"/>
      <c r="O54" s="401"/>
      <c r="P54" s="400"/>
      <c r="Q54" s="401"/>
      <c r="R54" s="400"/>
      <c r="S54" s="401"/>
      <c r="T54" s="400"/>
      <c r="U54" s="401"/>
      <c r="V54" s="400"/>
      <c r="W54" s="401"/>
      <c r="X54" s="400"/>
      <c r="Y54" s="401"/>
      <c r="Z54" s="400"/>
      <c r="AA54" s="401"/>
      <c r="AB54" s="400"/>
      <c r="AC54" s="401"/>
      <c r="AD54" s="400"/>
      <c r="AE54" s="401"/>
      <c r="AF54" s="400"/>
      <c r="AG54" s="401"/>
      <c r="AH54" s="400"/>
      <c r="AI54" s="401"/>
      <c r="AJ54" s="400"/>
      <c r="AK54" s="401"/>
      <c r="AL54" s="400"/>
      <c r="AM54" s="401"/>
      <c r="AN54" s="400"/>
      <c r="AO54" s="401"/>
      <c r="AP54" s="400"/>
      <c r="AQ54" s="401"/>
      <c r="AR54" s="400"/>
      <c r="AS54" s="401"/>
      <c r="AT54" s="400"/>
      <c r="AU54" s="401"/>
      <c r="AV54" s="400"/>
      <c r="AW54" s="401"/>
      <c r="AX54" s="400"/>
      <c r="AY54" s="401"/>
      <c r="AZ54" s="400"/>
      <c r="BA54" s="401"/>
      <c r="BB54" s="400"/>
      <c r="BC54" s="401"/>
      <c r="BD54" s="400"/>
      <c r="BE54" s="401"/>
      <c r="BF54" s="400"/>
      <c r="BG54" s="401"/>
      <c r="BH54" s="400"/>
      <c r="BI54" s="401"/>
      <c r="BJ54" s="400"/>
      <c r="BK54" s="401"/>
      <c r="BL54" s="400"/>
      <c r="BM54" s="401"/>
      <c r="BN54" s="400"/>
      <c r="BO54" s="401"/>
      <c r="BP54" s="400"/>
      <c r="BQ54" s="401"/>
      <c r="BR54" s="400"/>
      <c r="BS54" s="401"/>
      <c r="BT54" s="400"/>
      <c r="BU54" s="401"/>
      <c r="BV54" s="337">
        <f t="shared" si="21"/>
        <v>0</v>
      </c>
      <c r="BW54" s="337">
        <f t="shared" si="22"/>
        <v>0</v>
      </c>
    </row>
    <row r="55" spans="1:75" s="64" customFormat="1" ht="21.95" customHeight="1" thickBot="1" x14ac:dyDescent="0.25">
      <c r="A55" s="898" t="s">
        <v>3232</v>
      </c>
      <c r="B55" s="393" t="s">
        <v>3233</v>
      </c>
      <c r="C55" s="394" t="s">
        <v>3194</v>
      </c>
      <c r="D55" s="395" t="s">
        <v>3234</v>
      </c>
      <c r="E55" s="411" t="s">
        <v>3235</v>
      </c>
      <c r="F55" s="396" t="s">
        <v>3181</v>
      </c>
      <c r="G55" s="396" t="s">
        <v>3182</v>
      </c>
      <c r="H55" s="397" t="s">
        <v>2801</v>
      </c>
      <c r="I55" s="899" t="s">
        <v>2801</v>
      </c>
      <c r="J55" s="353" t="s">
        <v>3189</v>
      </c>
      <c r="K55" s="357" t="s">
        <v>60</v>
      </c>
      <c r="L55" s="402"/>
      <c r="M55" s="403"/>
      <c r="N55" s="402"/>
      <c r="O55" s="403"/>
      <c r="P55" s="402"/>
      <c r="Q55" s="403"/>
      <c r="R55" s="402"/>
      <c r="S55" s="403"/>
      <c r="T55" s="402"/>
      <c r="U55" s="403"/>
      <c r="V55" s="402"/>
      <c r="W55" s="403"/>
      <c r="X55" s="402"/>
      <c r="Y55" s="403"/>
      <c r="Z55" s="402"/>
      <c r="AA55" s="403"/>
      <c r="AB55" s="402"/>
      <c r="AC55" s="403"/>
      <c r="AD55" s="402"/>
      <c r="AE55" s="403"/>
      <c r="AF55" s="402"/>
      <c r="AG55" s="403"/>
      <c r="AH55" s="402"/>
      <c r="AI55" s="403"/>
      <c r="AJ55" s="402"/>
      <c r="AK55" s="403"/>
      <c r="AL55" s="402"/>
      <c r="AM55" s="403"/>
      <c r="AN55" s="402"/>
      <c r="AO55" s="403"/>
      <c r="AP55" s="402"/>
      <c r="AQ55" s="403"/>
      <c r="AR55" s="402"/>
      <c r="AS55" s="403"/>
      <c r="AT55" s="402"/>
      <c r="AU55" s="403"/>
      <c r="AV55" s="402"/>
      <c r="AW55" s="403"/>
      <c r="AX55" s="402"/>
      <c r="AY55" s="403"/>
      <c r="AZ55" s="402"/>
      <c r="BA55" s="403"/>
      <c r="BB55" s="402"/>
      <c r="BC55" s="403"/>
      <c r="BD55" s="402"/>
      <c r="BE55" s="403"/>
      <c r="BF55" s="402"/>
      <c r="BG55" s="403"/>
      <c r="BH55" s="402"/>
      <c r="BI55" s="403"/>
      <c r="BJ55" s="402"/>
      <c r="BK55" s="403"/>
      <c r="BL55" s="402"/>
      <c r="BM55" s="403"/>
      <c r="BN55" s="402"/>
      <c r="BO55" s="403"/>
      <c r="BP55" s="402"/>
      <c r="BQ55" s="403"/>
      <c r="BR55" s="402"/>
      <c r="BS55" s="403"/>
      <c r="BT55" s="402"/>
      <c r="BU55" s="403"/>
      <c r="BV55" s="337">
        <f t="shared" si="21"/>
        <v>0</v>
      </c>
      <c r="BW55" s="337">
        <f t="shared" si="22"/>
        <v>0</v>
      </c>
    </row>
    <row r="56" spans="1:75" s="64" customFormat="1" ht="21.95" customHeight="1" x14ac:dyDescent="0.25">
      <c r="A56" s="425" t="s">
        <v>3236</v>
      </c>
      <c r="B56" s="526" t="s">
        <v>3237</v>
      </c>
      <c r="C56" s="527">
        <v>1</v>
      </c>
      <c r="D56" s="528" t="s">
        <v>3238</v>
      </c>
      <c r="E56" s="426" t="s">
        <v>3239</v>
      </c>
      <c r="F56" s="529" t="s">
        <v>3181</v>
      </c>
      <c r="G56" s="529" t="s">
        <v>3182</v>
      </c>
      <c r="H56" s="530" t="s">
        <v>2802</v>
      </c>
      <c r="I56" s="384" t="s">
        <v>2802</v>
      </c>
      <c r="J56" s="353" t="s">
        <v>3183</v>
      </c>
      <c r="K56" s="354" t="s">
        <v>3184</v>
      </c>
      <c r="L56" s="402"/>
      <c r="M56" s="403"/>
      <c r="N56" s="402"/>
      <c r="O56" s="403"/>
      <c r="P56" s="402"/>
      <c r="Q56" s="403"/>
      <c r="R56" s="402"/>
      <c r="S56" s="403"/>
      <c r="T56" s="402"/>
      <c r="U56" s="403"/>
      <c r="V56" s="402"/>
      <c r="W56" s="403"/>
      <c r="X56" s="402"/>
      <c r="Y56" s="403"/>
      <c r="Z56" s="402"/>
      <c r="AA56" s="403"/>
      <c r="AB56" s="402"/>
      <c r="AC56" s="403"/>
      <c r="AD56" s="402"/>
      <c r="AE56" s="403"/>
      <c r="AF56" s="402"/>
      <c r="AG56" s="403"/>
      <c r="AH56" s="402"/>
      <c r="AI56" s="403"/>
      <c r="AJ56" s="402"/>
      <c r="AK56" s="403"/>
      <c r="AL56" s="402"/>
      <c r="AM56" s="403"/>
      <c r="AN56" s="402"/>
      <c r="AO56" s="403"/>
      <c r="AP56" s="402"/>
      <c r="AQ56" s="403"/>
      <c r="AR56" s="402"/>
      <c r="AS56" s="403"/>
      <c r="AT56" s="402"/>
      <c r="AU56" s="403"/>
      <c r="AV56" s="402"/>
      <c r="AW56" s="403"/>
      <c r="AX56" s="402"/>
      <c r="AY56" s="403"/>
      <c r="AZ56" s="402"/>
      <c r="BA56" s="403"/>
      <c r="BB56" s="402"/>
      <c r="BC56" s="403"/>
      <c r="BD56" s="402"/>
      <c r="BE56" s="403"/>
      <c r="BF56" s="402"/>
      <c r="BG56" s="403"/>
      <c r="BH56" s="402"/>
      <c r="BI56" s="403"/>
      <c r="BJ56" s="402"/>
      <c r="BK56" s="403"/>
      <c r="BL56" s="402"/>
      <c r="BM56" s="403"/>
      <c r="BN56" s="402"/>
      <c r="BO56" s="403"/>
      <c r="BP56" s="402"/>
      <c r="BQ56" s="403"/>
      <c r="BR56" s="402"/>
      <c r="BS56" s="403"/>
      <c r="BT56" s="402"/>
      <c r="BU56" s="403"/>
      <c r="BV56" s="337">
        <f>L56+N56+P56+R56+T56+V56+X56+Z56+AB56+AD56+AF56+AH56+AJ56+AL56+AN56+AP56+AR56+AT56+AV56+AX56+AZ56+BB56+BD56+BF56+BH56+BJ56+BL56+BN56+BP56+BR56+BT56</f>
        <v>0</v>
      </c>
      <c r="BW56" s="337">
        <f>M56+O56+Q56+S56+U56+W56+Y56+AA56+AC56+AE56+AG56+AI56+AK56+AM56+AO56+AQ56+AS56+AU56+AW56+AY56+BA56+BC56+BE56+BG56+BI56+BK56+BM56+BO56+BQ56+BS56+BU56</f>
        <v>0</v>
      </c>
    </row>
    <row r="57" spans="1:75" s="64" customFormat="1" ht="21.95" customHeight="1" x14ac:dyDescent="0.2">
      <c r="A57" s="385" t="s">
        <v>3236</v>
      </c>
      <c r="B57" s="386" t="s">
        <v>3237</v>
      </c>
      <c r="C57" s="352" t="s">
        <v>3193</v>
      </c>
      <c r="D57" s="387" t="s">
        <v>3238</v>
      </c>
      <c r="E57" s="388" t="s">
        <v>3239</v>
      </c>
      <c r="F57" s="389" t="s">
        <v>3181</v>
      </c>
      <c r="G57" s="389" t="s">
        <v>3182</v>
      </c>
      <c r="H57" s="390" t="s">
        <v>2802</v>
      </c>
      <c r="I57" s="391" t="s">
        <v>2802</v>
      </c>
      <c r="J57" s="353" t="s">
        <v>3183</v>
      </c>
      <c r="K57" s="353" t="s">
        <v>3185</v>
      </c>
      <c r="L57" s="400"/>
      <c r="M57" s="401"/>
      <c r="N57" s="400"/>
      <c r="O57" s="401"/>
      <c r="P57" s="400"/>
      <c r="Q57" s="401"/>
      <c r="R57" s="400"/>
      <c r="S57" s="401"/>
      <c r="T57" s="400"/>
      <c r="U57" s="401"/>
      <c r="V57" s="400"/>
      <c r="W57" s="401"/>
      <c r="X57" s="400"/>
      <c r="Y57" s="401"/>
      <c r="Z57" s="400"/>
      <c r="AA57" s="401"/>
      <c r="AB57" s="400"/>
      <c r="AC57" s="401"/>
      <c r="AD57" s="400"/>
      <c r="AE57" s="401"/>
      <c r="AF57" s="400"/>
      <c r="AG57" s="401"/>
      <c r="AH57" s="400"/>
      <c r="AI57" s="401"/>
      <c r="AJ57" s="400"/>
      <c r="AK57" s="401"/>
      <c r="AL57" s="400"/>
      <c r="AM57" s="401"/>
      <c r="AN57" s="400"/>
      <c r="AO57" s="401"/>
      <c r="AP57" s="400"/>
      <c r="AQ57" s="401"/>
      <c r="AR57" s="400"/>
      <c r="AS57" s="401"/>
      <c r="AT57" s="400"/>
      <c r="AU57" s="401"/>
      <c r="AV57" s="400"/>
      <c r="AW57" s="401"/>
      <c r="AX57" s="400"/>
      <c r="AY57" s="401"/>
      <c r="AZ57" s="400"/>
      <c r="BA57" s="401"/>
      <c r="BB57" s="400"/>
      <c r="BC57" s="401"/>
      <c r="BD57" s="400"/>
      <c r="BE57" s="401"/>
      <c r="BF57" s="400"/>
      <c r="BG57" s="401"/>
      <c r="BH57" s="400"/>
      <c r="BI57" s="401"/>
      <c r="BJ57" s="400"/>
      <c r="BK57" s="401"/>
      <c r="BL57" s="400"/>
      <c r="BM57" s="401"/>
      <c r="BN57" s="400"/>
      <c r="BO57" s="401"/>
      <c r="BP57" s="400"/>
      <c r="BQ57" s="401"/>
      <c r="BR57" s="400"/>
      <c r="BS57" s="401"/>
      <c r="BT57" s="400"/>
      <c r="BU57" s="401"/>
      <c r="BV57" s="337">
        <f t="shared" ref="BV57:BV60" si="23">L57+N57+P57+R57+T57+V57+X57+Z57+AB57+AD57+AF57+AH57+AJ57+AL57+AN57+AP57+AR57+AT57+AV57+AX57+AZ57+BB57+BD57+BF57+BH57+BJ57+BL57+BN57+BP57+BR57+BT57</f>
        <v>0</v>
      </c>
      <c r="BW57" s="337">
        <f t="shared" ref="BW57:BW60" si="24">M57+O57+Q57+S57+U57+W57+Y57+AA57+AC57+AE57+AG57+AI57+AK57+AM57+AO57+AQ57+AS57+AU57+AW57+AY57+BA57+BC57+BE57+BG57+BI57+BK57+BM57+BO57+BQ57+BS57+BU57</f>
        <v>0</v>
      </c>
    </row>
    <row r="58" spans="1:75" s="64" customFormat="1" ht="21.95" customHeight="1" x14ac:dyDescent="0.2">
      <c r="A58" s="385" t="s">
        <v>3236</v>
      </c>
      <c r="B58" s="386" t="s">
        <v>3237</v>
      </c>
      <c r="C58" s="392" t="s">
        <v>3193</v>
      </c>
      <c r="D58" s="387" t="s">
        <v>3238</v>
      </c>
      <c r="E58" s="388" t="s">
        <v>3239</v>
      </c>
      <c r="F58" s="389" t="s">
        <v>3181</v>
      </c>
      <c r="G58" s="389" t="s">
        <v>3182</v>
      </c>
      <c r="H58" s="390" t="s">
        <v>2802</v>
      </c>
      <c r="I58" s="391" t="s">
        <v>2802</v>
      </c>
      <c r="J58" s="353" t="s">
        <v>3183</v>
      </c>
      <c r="K58" s="355" t="s">
        <v>3186</v>
      </c>
      <c r="L58" s="400"/>
      <c r="M58" s="401"/>
      <c r="N58" s="400"/>
      <c r="O58" s="401"/>
      <c r="P58" s="400"/>
      <c r="Q58" s="401"/>
      <c r="R58" s="400"/>
      <c r="S58" s="401"/>
      <c r="T58" s="400"/>
      <c r="U58" s="401"/>
      <c r="V58" s="400"/>
      <c r="W58" s="401"/>
      <c r="X58" s="400"/>
      <c r="Y58" s="401"/>
      <c r="Z58" s="400"/>
      <c r="AA58" s="401"/>
      <c r="AB58" s="400"/>
      <c r="AC58" s="401"/>
      <c r="AD58" s="400"/>
      <c r="AE58" s="401"/>
      <c r="AF58" s="400"/>
      <c r="AG58" s="401"/>
      <c r="AH58" s="400"/>
      <c r="AI58" s="401"/>
      <c r="AJ58" s="400"/>
      <c r="AK58" s="401"/>
      <c r="AL58" s="400"/>
      <c r="AM58" s="401"/>
      <c r="AN58" s="400"/>
      <c r="AO58" s="401"/>
      <c r="AP58" s="400"/>
      <c r="AQ58" s="401"/>
      <c r="AR58" s="400"/>
      <c r="AS58" s="401"/>
      <c r="AT58" s="400"/>
      <c r="AU58" s="401"/>
      <c r="AV58" s="400"/>
      <c r="AW58" s="401"/>
      <c r="AX58" s="400"/>
      <c r="AY58" s="401"/>
      <c r="AZ58" s="400"/>
      <c r="BA58" s="401"/>
      <c r="BB58" s="400"/>
      <c r="BC58" s="401"/>
      <c r="BD58" s="400"/>
      <c r="BE58" s="401"/>
      <c r="BF58" s="400"/>
      <c r="BG58" s="401"/>
      <c r="BH58" s="400"/>
      <c r="BI58" s="401"/>
      <c r="BJ58" s="400"/>
      <c r="BK58" s="401"/>
      <c r="BL58" s="400"/>
      <c r="BM58" s="401"/>
      <c r="BN58" s="400"/>
      <c r="BO58" s="401"/>
      <c r="BP58" s="400"/>
      <c r="BQ58" s="401"/>
      <c r="BR58" s="400"/>
      <c r="BS58" s="401"/>
      <c r="BT58" s="400"/>
      <c r="BU58" s="401"/>
      <c r="BV58" s="337">
        <f t="shared" si="23"/>
        <v>0</v>
      </c>
      <c r="BW58" s="337">
        <f t="shared" si="24"/>
        <v>0</v>
      </c>
    </row>
    <row r="59" spans="1:75" s="64" customFormat="1" ht="21.95" customHeight="1" x14ac:dyDescent="0.2">
      <c r="A59" s="385" t="s">
        <v>3236</v>
      </c>
      <c r="B59" s="386" t="s">
        <v>3237</v>
      </c>
      <c r="C59" s="392" t="s">
        <v>3193</v>
      </c>
      <c r="D59" s="387" t="s">
        <v>3238</v>
      </c>
      <c r="E59" s="388" t="s">
        <v>3239</v>
      </c>
      <c r="F59" s="389" t="s">
        <v>3181</v>
      </c>
      <c r="G59" s="389" t="s">
        <v>3182</v>
      </c>
      <c r="H59" s="390" t="s">
        <v>2802</v>
      </c>
      <c r="I59" s="391" t="s">
        <v>2802</v>
      </c>
      <c r="J59" s="353" t="s">
        <v>3183</v>
      </c>
      <c r="K59" s="356" t="s">
        <v>3187</v>
      </c>
      <c r="L59" s="400"/>
      <c r="M59" s="401"/>
      <c r="N59" s="400"/>
      <c r="O59" s="401"/>
      <c r="P59" s="400"/>
      <c r="Q59" s="401"/>
      <c r="R59" s="400"/>
      <c r="S59" s="401"/>
      <c r="T59" s="400"/>
      <c r="U59" s="401"/>
      <c r="V59" s="400"/>
      <c r="W59" s="401"/>
      <c r="X59" s="400"/>
      <c r="Y59" s="401"/>
      <c r="Z59" s="400"/>
      <c r="AA59" s="401"/>
      <c r="AB59" s="400"/>
      <c r="AC59" s="401"/>
      <c r="AD59" s="400"/>
      <c r="AE59" s="401"/>
      <c r="AF59" s="400"/>
      <c r="AG59" s="401"/>
      <c r="AH59" s="400"/>
      <c r="AI59" s="401"/>
      <c r="AJ59" s="400"/>
      <c r="AK59" s="401"/>
      <c r="AL59" s="400"/>
      <c r="AM59" s="401"/>
      <c r="AN59" s="400"/>
      <c r="AO59" s="401"/>
      <c r="AP59" s="400"/>
      <c r="AQ59" s="401"/>
      <c r="AR59" s="400"/>
      <c r="AS59" s="401"/>
      <c r="AT59" s="400"/>
      <c r="AU59" s="401"/>
      <c r="AV59" s="400"/>
      <c r="AW59" s="401"/>
      <c r="AX59" s="400"/>
      <c r="AY59" s="401"/>
      <c r="AZ59" s="400"/>
      <c r="BA59" s="401"/>
      <c r="BB59" s="400"/>
      <c r="BC59" s="401"/>
      <c r="BD59" s="400"/>
      <c r="BE59" s="401"/>
      <c r="BF59" s="400"/>
      <c r="BG59" s="401"/>
      <c r="BH59" s="400"/>
      <c r="BI59" s="401"/>
      <c r="BJ59" s="400"/>
      <c r="BK59" s="401"/>
      <c r="BL59" s="400"/>
      <c r="BM59" s="401"/>
      <c r="BN59" s="400"/>
      <c r="BO59" s="401"/>
      <c r="BP59" s="400"/>
      <c r="BQ59" s="401"/>
      <c r="BR59" s="400"/>
      <c r="BS59" s="401"/>
      <c r="BT59" s="400"/>
      <c r="BU59" s="401"/>
      <c r="BV59" s="337">
        <f t="shared" si="23"/>
        <v>0</v>
      </c>
      <c r="BW59" s="337">
        <f t="shared" si="24"/>
        <v>0</v>
      </c>
    </row>
    <row r="60" spans="1:75" s="64" customFormat="1" ht="21.95" customHeight="1" thickBot="1" x14ac:dyDescent="0.25">
      <c r="A60" s="898" t="s">
        <v>3236</v>
      </c>
      <c r="B60" s="393" t="s">
        <v>3237</v>
      </c>
      <c r="C60" s="394" t="s">
        <v>3193</v>
      </c>
      <c r="D60" s="395" t="s">
        <v>3238</v>
      </c>
      <c r="E60" s="411" t="s">
        <v>3239</v>
      </c>
      <c r="F60" s="396" t="s">
        <v>3181</v>
      </c>
      <c r="G60" s="396" t="s">
        <v>3182</v>
      </c>
      <c r="H60" s="397" t="s">
        <v>2802</v>
      </c>
      <c r="I60" s="899" t="s">
        <v>2802</v>
      </c>
      <c r="J60" s="353" t="s">
        <v>3183</v>
      </c>
      <c r="K60" s="357" t="s">
        <v>60</v>
      </c>
      <c r="L60" s="402"/>
      <c r="M60" s="403"/>
      <c r="N60" s="402"/>
      <c r="O60" s="403"/>
      <c r="P60" s="402"/>
      <c r="Q60" s="403"/>
      <c r="R60" s="402"/>
      <c r="S60" s="403"/>
      <c r="T60" s="402"/>
      <c r="U60" s="403"/>
      <c r="V60" s="402"/>
      <c r="W60" s="403"/>
      <c r="X60" s="402"/>
      <c r="Y60" s="403"/>
      <c r="Z60" s="402"/>
      <c r="AA60" s="403"/>
      <c r="AB60" s="402"/>
      <c r="AC60" s="403"/>
      <c r="AD60" s="402"/>
      <c r="AE60" s="403"/>
      <c r="AF60" s="402"/>
      <c r="AG60" s="403"/>
      <c r="AH60" s="402"/>
      <c r="AI60" s="403"/>
      <c r="AJ60" s="402"/>
      <c r="AK60" s="403"/>
      <c r="AL60" s="402"/>
      <c r="AM60" s="403"/>
      <c r="AN60" s="402"/>
      <c r="AO60" s="403"/>
      <c r="AP60" s="402"/>
      <c r="AQ60" s="403"/>
      <c r="AR60" s="402"/>
      <c r="AS60" s="403"/>
      <c r="AT60" s="402"/>
      <c r="AU60" s="403"/>
      <c r="AV60" s="402"/>
      <c r="AW60" s="403"/>
      <c r="AX60" s="402"/>
      <c r="AY60" s="403"/>
      <c r="AZ60" s="402"/>
      <c r="BA60" s="403"/>
      <c r="BB60" s="402"/>
      <c r="BC60" s="403"/>
      <c r="BD60" s="402"/>
      <c r="BE60" s="403"/>
      <c r="BF60" s="402"/>
      <c r="BG60" s="403"/>
      <c r="BH60" s="402"/>
      <c r="BI60" s="403"/>
      <c r="BJ60" s="402"/>
      <c r="BK60" s="403"/>
      <c r="BL60" s="402"/>
      <c r="BM60" s="403"/>
      <c r="BN60" s="402"/>
      <c r="BO60" s="403"/>
      <c r="BP60" s="402"/>
      <c r="BQ60" s="403"/>
      <c r="BR60" s="402"/>
      <c r="BS60" s="403"/>
      <c r="BT60" s="402"/>
      <c r="BU60" s="403"/>
      <c r="BV60" s="337">
        <f t="shared" si="23"/>
        <v>0</v>
      </c>
      <c r="BW60" s="337">
        <f t="shared" si="24"/>
        <v>0</v>
      </c>
    </row>
    <row r="61" spans="1:75" s="64" customFormat="1" ht="21.95" customHeight="1" x14ac:dyDescent="0.25">
      <c r="A61" s="425" t="s">
        <v>3240</v>
      </c>
      <c r="B61" s="526" t="s">
        <v>3241</v>
      </c>
      <c r="C61" s="527">
        <v>4</v>
      </c>
      <c r="D61" s="528" t="s">
        <v>3242</v>
      </c>
      <c r="E61" s="426" t="s">
        <v>3243</v>
      </c>
      <c r="F61" s="529" t="s">
        <v>3181</v>
      </c>
      <c r="G61" s="529" t="s">
        <v>3182</v>
      </c>
      <c r="H61" s="530" t="s">
        <v>2803</v>
      </c>
      <c r="I61" s="384" t="s">
        <v>2803</v>
      </c>
      <c r="J61" s="353" t="s">
        <v>3188</v>
      </c>
      <c r="K61" s="354" t="s">
        <v>3184</v>
      </c>
      <c r="L61" s="402"/>
      <c r="M61" s="403"/>
      <c r="N61" s="402"/>
      <c r="O61" s="403"/>
      <c r="P61" s="402"/>
      <c r="Q61" s="403"/>
      <c r="R61" s="402"/>
      <c r="S61" s="403"/>
      <c r="T61" s="402"/>
      <c r="U61" s="403"/>
      <c r="V61" s="402"/>
      <c r="W61" s="403"/>
      <c r="X61" s="402"/>
      <c r="Y61" s="403"/>
      <c r="Z61" s="402"/>
      <c r="AA61" s="403"/>
      <c r="AB61" s="402"/>
      <c r="AC61" s="403"/>
      <c r="AD61" s="402"/>
      <c r="AE61" s="403"/>
      <c r="AF61" s="402"/>
      <c r="AG61" s="403"/>
      <c r="AH61" s="402"/>
      <c r="AI61" s="403"/>
      <c r="AJ61" s="402"/>
      <c r="AK61" s="403"/>
      <c r="AL61" s="402"/>
      <c r="AM61" s="403"/>
      <c r="AN61" s="402"/>
      <c r="AO61" s="403"/>
      <c r="AP61" s="402"/>
      <c r="AQ61" s="403"/>
      <c r="AR61" s="402"/>
      <c r="AS61" s="403"/>
      <c r="AT61" s="402"/>
      <c r="AU61" s="403"/>
      <c r="AV61" s="402"/>
      <c r="AW61" s="403"/>
      <c r="AX61" s="402"/>
      <c r="AY61" s="403"/>
      <c r="AZ61" s="402"/>
      <c r="BA61" s="403"/>
      <c r="BB61" s="402"/>
      <c r="BC61" s="403"/>
      <c r="BD61" s="402"/>
      <c r="BE61" s="403"/>
      <c r="BF61" s="402"/>
      <c r="BG61" s="403"/>
      <c r="BH61" s="402"/>
      <c r="BI61" s="403"/>
      <c r="BJ61" s="402"/>
      <c r="BK61" s="403"/>
      <c r="BL61" s="402"/>
      <c r="BM61" s="403"/>
      <c r="BN61" s="402"/>
      <c r="BO61" s="403"/>
      <c r="BP61" s="402"/>
      <c r="BQ61" s="403"/>
      <c r="BR61" s="402"/>
      <c r="BS61" s="403"/>
      <c r="BT61" s="402"/>
      <c r="BU61" s="403"/>
      <c r="BV61" s="337">
        <f>L61+N61+P61+R61+T61+V61+X61+Z61+AB61+AD61+AF61+AH61+AJ61+AL61+AN61+AP61+AR61+AT61+AV61+AX61+AZ61+BB61+BD61+BF61+BH61+BJ61+BL61+BN61+BP61+BR61+BT61</f>
        <v>0</v>
      </c>
      <c r="BW61" s="337">
        <f>M61+O61+Q61+S61+U61+W61+Y61+AA61+AC61+AE61+AG61+AI61+AK61+AM61+AO61+AQ61+AS61+AU61+AW61+AY61+BA61+BC61+BE61+BG61+BI61+BK61+BM61+BO61+BQ61+BS61+BU61</f>
        <v>0</v>
      </c>
    </row>
    <row r="62" spans="1:75" s="64" customFormat="1" ht="21.95" customHeight="1" x14ac:dyDescent="0.2">
      <c r="A62" s="385" t="s">
        <v>3240</v>
      </c>
      <c r="B62" s="386" t="s">
        <v>3241</v>
      </c>
      <c r="C62" s="352" t="s">
        <v>3192</v>
      </c>
      <c r="D62" s="387" t="s">
        <v>3242</v>
      </c>
      <c r="E62" s="388" t="s">
        <v>3243</v>
      </c>
      <c r="F62" s="389" t="s">
        <v>3181</v>
      </c>
      <c r="G62" s="389" t="s">
        <v>3182</v>
      </c>
      <c r="H62" s="390" t="s">
        <v>2803</v>
      </c>
      <c r="I62" s="391" t="s">
        <v>2803</v>
      </c>
      <c r="J62" s="353" t="s">
        <v>3188</v>
      </c>
      <c r="K62" s="353" t="s">
        <v>3185</v>
      </c>
      <c r="L62" s="400"/>
      <c r="M62" s="401"/>
      <c r="N62" s="400"/>
      <c r="O62" s="401"/>
      <c r="P62" s="400"/>
      <c r="Q62" s="401"/>
      <c r="R62" s="400"/>
      <c r="S62" s="401"/>
      <c r="T62" s="400"/>
      <c r="U62" s="401"/>
      <c r="V62" s="400"/>
      <c r="W62" s="401"/>
      <c r="X62" s="400"/>
      <c r="Y62" s="401"/>
      <c r="Z62" s="400"/>
      <c r="AA62" s="401"/>
      <c r="AB62" s="400"/>
      <c r="AC62" s="401"/>
      <c r="AD62" s="400"/>
      <c r="AE62" s="401"/>
      <c r="AF62" s="400"/>
      <c r="AG62" s="401"/>
      <c r="AH62" s="400"/>
      <c r="AI62" s="401"/>
      <c r="AJ62" s="400"/>
      <c r="AK62" s="401"/>
      <c r="AL62" s="400"/>
      <c r="AM62" s="401"/>
      <c r="AN62" s="400"/>
      <c r="AO62" s="401"/>
      <c r="AP62" s="400"/>
      <c r="AQ62" s="401"/>
      <c r="AR62" s="400"/>
      <c r="AS62" s="401"/>
      <c r="AT62" s="400"/>
      <c r="AU62" s="401"/>
      <c r="AV62" s="400"/>
      <c r="AW62" s="401"/>
      <c r="AX62" s="400"/>
      <c r="AY62" s="401"/>
      <c r="AZ62" s="400"/>
      <c r="BA62" s="401"/>
      <c r="BB62" s="400"/>
      <c r="BC62" s="401"/>
      <c r="BD62" s="400"/>
      <c r="BE62" s="401"/>
      <c r="BF62" s="400"/>
      <c r="BG62" s="401"/>
      <c r="BH62" s="400"/>
      <c r="BI62" s="401"/>
      <c r="BJ62" s="400"/>
      <c r="BK62" s="401"/>
      <c r="BL62" s="400"/>
      <c r="BM62" s="401"/>
      <c r="BN62" s="400"/>
      <c r="BO62" s="401"/>
      <c r="BP62" s="400"/>
      <c r="BQ62" s="401"/>
      <c r="BR62" s="400"/>
      <c r="BS62" s="401"/>
      <c r="BT62" s="400"/>
      <c r="BU62" s="401"/>
      <c r="BV62" s="337">
        <f t="shared" ref="BV62:BV65" si="25">L62+N62+P62+R62+T62+V62+X62+Z62+AB62+AD62+AF62+AH62+AJ62+AL62+AN62+AP62+AR62+AT62+AV62+AX62+AZ62+BB62+BD62+BF62+BH62+BJ62+BL62+BN62+BP62+BR62+BT62</f>
        <v>0</v>
      </c>
      <c r="BW62" s="337">
        <f t="shared" ref="BW62:BW65" si="26">M62+O62+Q62+S62+U62+W62+Y62+AA62+AC62+AE62+AG62+AI62+AK62+AM62+AO62+AQ62+AS62+AU62+AW62+AY62+BA62+BC62+BE62+BG62+BI62+BK62+BM62+BO62+BQ62+BS62+BU62</f>
        <v>0</v>
      </c>
    </row>
    <row r="63" spans="1:75" s="64" customFormat="1" ht="21.95" customHeight="1" x14ac:dyDescent="0.2">
      <c r="A63" s="385" t="s">
        <v>3240</v>
      </c>
      <c r="B63" s="386" t="s">
        <v>3241</v>
      </c>
      <c r="C63" s="392" t="s">
        <v>3192</v>
      </c>
      <c r="D63" s="387" t="s">
        <v>3242</v>
      </c>
      <c r="E63" s="388" t="s">
        <v>3243</v>
      </c>
      <c r="F63" s="389" t="s">
        <v>3181</v>
      </c>
      <c r="G63" s="389" t="s">
        <v>3182</v>
      </c>
      <c r="H63" s="390" t="s">
        <v>2803</v>
      </c>
      <c r="I63" s="391" t="s">
        <v>2803</v>
      </c>
      <c r="J63" s="353" t="s">
        <v>3188</v>
      </c>
      <c r="K63" s="355" t="s">
        <v>3186</v>
      </c>
      <c r="L63" s="400"/>
      <c r="M63" s="401"/>
      <c r="N63" s="400"/>
      <c r="O63" s="401"/>
      <c r="P63" s="400"/>
      <c r="Q63" s="401"/>
      <c r="R63" s="400"/>
      <c r="S63" s="401"/>
      <c r="T63" s="400"/>
      <c r="U63" s="401"/>
      <c r="V63" s="400"/>
      <c r="W63" s="401"/>
      <c r="X63" s="400"/>
      <c r="Y63" s="401"/>
      <c r="Z63" s="400"/>
      <c r="AA63" s="401"/>
      <c r="AB63" s="400"/>
      <c r="AC63" s="401"/>
      <c r="AD63" s="400"/>
      <c r="AE63" s="401"/>
      <c r="AF63" s="400"/>
      <c r="AG63" s="401"/>
      <c r="AH63" s="400"/>
      <c r="AI63" s="401"/>
      <c r="AJ63" s="400"/>
      <c r="AK63" s="401"/>
      <c r="AL63" s="400"/>
      <c r="AM63" s="401"/>
      <c r="AN63" s="400"/>
      <c r="AO63" s="401"/>
      <c r="AP63" s="400"/>
      <c r="AQ63" s="401"/>
      <c r="AR63" s="400"/>
      <c r="AS63" s="401"/>
      <c r="AT63" s="400"/>
      <c r="AU63" s="401"/>
      <c r="AV63" s="400"/>
      <c r="AW63" s="401"/>
      <c r="AX63" s="400"/>
      <c r="AY63" s="401"/>
      <c r="AZ63" s="400"/>
      <c r="BA63" s="401"/>
      <c r="BB63" s="400"/>
      <c r="BC63" s="401"/>
      <c r="BD63" s="400"/>
      <c r="BE63" s="401"/>
      <c r="BF63" s="400"/>
      <c r="BG63" s="401"/>
      <c r="BH63" s="400"/>
      <c r="BI63" s="401"/>
      <c r="BJ63" s="400"/>
      <c r="BK63" s="401"/>
      <c r="BL63" s="400"/>
      <c r="BM63" s="401"/>
      <c r="BN63" s="400"/>
      <c r="BO63" s="401"/>
      <c r="BP63" s="400"/>
      <c r="BQ63" s="401"/>
      <c r="BR63" s="400"/>
      <c r="BS63" s="401"/>
      <c r="BT63" s="400"/>
      <c r="BU63" s="401"/>
      <c r="BV63" s="337">
        <f t="shared" si="25"/>
        <v>0</v>
      </c>
      <c r="BW63" s="337">
        <f t="shared" si="26"/>
        <v>0</v>
      </c>
    </row>
    <row r="64" spans="1:75" s="64" customFormat="1" ht="21.95" customHeight="1" x14ac:dyDescent="0.2">
      <c r="A64" s="385" t="s">
        <v>3240</v>
      </c>
      <c r="B64" s="386" t="s">
        <v>3241</v>
      </c>
      <c r="C64" s="392" t="s">
        <v>3192</v>
      </c>
      <c r="D64" s="387" t="s">
        <v>3242</v>
      </c>
      <c r="E64" s="388" t="s">
        <v>3243</v>
      </c>
      <c r="F64" s="389" t="s">
        <v>3181</v>
      </c>
      <c r="G64" s="389" t="s">
        <v>3182</v>
      </c>
      <c r="H64" s="390" t="s">
        <v>2803</v>
      </c>
      <c r="I64" s="391" t="s">
        <v>2803</v>
      </c>
      <c r="J64" s="353" t="s">
        <v>3188</v>
      </c>
      <c r="K64" s="356" t="s">
        <v>3187</v>
      </c>
      <c r="L64" s="400"/>
      <c r="M64" s="401"/>
      <c r="N64" s="400"/>
      <c r="O64" s="401"/>
      <c r="P64" s="400"/>
      <c r="Q64" s="401"/>
      <c r="R64" s="400"/>
      <c r="S64" s="401"/>
      <c r="T64" s="400"/>
      <c r="U64" s="401"/>
      <c r="V64" s="400"/>
      <c r="W64" s="401"/>
      <c r="X64" s="400"/>
      <c r="Y64" s="401"/>
      <c r="Z64" s="400"/>
      <c r="AA64" s="401"/>
      <c r="AB64" s="400"/>
      <c r="AC64" s="401"/>
      <c r="AD64" s="400"/>
      <c r="AE64" s="401"/>
      <c r="AF64" s="400"/>
      <c r="AG64" s="401"/>
      <c r="AH64" s="400"/>
      <c r="AI64" s="401"/>
      <c r="AJ64" s="400"/>
      <c r="AK64" s="401"/>
      <c r="AL64" s="400"/>
      <c r="AM64" s="401"/>
      <c r="AN64" s="400"/>
      <c r="AO64" s="401"/>
      <c r="AP64" s="400"/>
      <c r="AQ64" s="401"/>
      <c r="AR64" s="400"/>
      <c r="AS64" s="401"/>
      <c r="AT64" s="400"/>
      <c r="AU64" s="401"/>
      <c r="AV64" s="400"/>
      <c r="AW64" s="401"/>
      <c r="AX64" s="400"/>
      <c r="AY64" s="401"/>
      <c r="AZ64" s="400"/>
      <c r="BA64" s="401"/>
      <c r="BB64" s="400"/>
      <c r="BC64" s="401"/>
      <c r="BD64" s="400"/>
      <c r="BE64" s="401"/>
      <c r="BF64" s="400"/>
      <c r="BG64" s="401"/>
      <c r="BH64" s="400"/>
      <c r="BI64" s="401"/>
      <c r="BJ64" s="400"/>
      <c r="BK64" s="401"/>
      <c r="BL64" s="400"/>
      <c r="BM64" s="401"/>
      <c r="BN64" s="400"/>
      <c r="BO64" s="401"/>
      <c r="BP64" s="400"/>
      <c r="BQ64" s="401"/>
      <c r="BR64" s="400"/>
      <c r="BS64" s="401"/>
      <c r="BT64" s="400"/>
      <c r="BU64" s="401"/>
      <c r="BV64" s="337">
        <f t="shared" si="25"/>
        <v>0</v>
      </c>
      <c r="BW64" s="337">
        <f t="shared" si="26"/>
        <v>0</v>
      </c>
    </row>
    <row r="65" spans="1:75" s="64" customFormat="1" ht="21.95" customHeight="1" thickBot="1" x14ac:dyDescent="0.25">
      <c r="A65" s="898" t="s">
        <v>3240</v>
      </c>
      <c r="B65" s="393" t="s">
        <v>3241</v>
      </c>
      <c r="C65" s="394" t="s">
        <v>3192</v>
      </c>
      <c r="D65" s="395" t="s">
        <v>3242</v>
      </c>
      <c r="E65" s="411" t="s">
        <v>3243</v>
      </c>
      <c r="F65" s="396" t="s">
        <v>3181</v>
      </c>
      <c r="G65" s="396" t="s">
        <v>3182</v>
      </c>
      <c r="H65" s="397" t="s">
        <v>2803</v>
      </c>
      <c r="I65" s="899" t="s">
        <v>2803</v>
      </c>
      <c r="J65" s="353" t="s">
        <v>3188</v>
      </c>
      <c r="K65" s="357" t="s">
        <v>60</v>
      </c>
      <c r="L65" s="402"/>
      <c r="M65" s="403"/>
      <c r="N65" s="402"/>
      <c r="O65" s="403"/>
      <c r="P65" s="402"/>
      <c r="Q65" s="403"/>
      <c r="R65" s="402"/>
      <c r="S65" s="403"/>
      <c r="T65" s="402"/>
      <c r="U65" s="403"/>
      <c r="V65" s="402"/>
      <c r="W65" s="403"/>
      <c r="X65" s="402"/>
      <c r="Y65" s="403"/>
      <c r="Z65" s="402"/>
      <c r="AA65" s="403"/>
      <c r="AB65" s="402"/>
      <c r="AC65" s="403"/>
      <c r="AD65" s="402"/>
      <c r="AE65" s="403"/>
      <c r="AF65" s="402"/>
      <c r="AG65" s="403"/>
      <c r="AH65" s="402"/>
      <c r="AI65" s="403"/>
      <c r="AJ65" s="402"/>
      <c r="AK65" s="403"/>
      <c r="AL65" s="402"/>
      <c r="AM65" s="403"/>
      <c r="AN65" s="402"/>
      <c r="AO65" s="403"/>
      <c r="AP65" s="402"/>
      <c r="AQ65" s="403"/>
      <c r="AR65" s="402"/>
      <c r="AS65" s="403"/>
      <c r="AT65" s="402"/>
      <c r="AU65" s="403"/>
      <c r="AV65" s="402"/>
      <c r="AW65" s="403"/>
      <c r="AX65" s="402"/>
      <c r="AY65" s="403"/>
      <c r="AZ65" s="402"/>
      <c r="BA65" s="403"/>
      <c r="BB65" s="402"/>
      <c r="BC65" s="403"/>
      <c r="BD65" s="402"/>
      <c r="BE65" s="403"/>
      <c r="BF65" s="402"/>
      <c r="BG65" s="403"/>
      <c r="BH65" s="402"/>
      <c r="BI65" s="403"/>
      <c r="BJ65" s="402"/>
      <c r="BK65" s="403"/>
      <c r="BL65" s="402"/>
      <c r="BM65" s="403"/>
      <c r="BN65" s="402"/>
      <c r="BO65" s="403"/>
      <c r="BP65" s="402"/>
      <c r="BQ65" s="403"/>
      <c r="BR65" s="402"/>
      <c r="BS65" s="403"/>
      <c r="BT65" s="402"/>
      <c r="BU65" s="403"/>
      <c r="BV65" s="337">
        <f t="shared" si="25"/>
        <v>0</v>
      </c>
      <c r="BW65" s="337">
        <f t="shared" si="26"/>
        <v>0</v>
      </c>
    </row>
    <row r="66" spans="1:75" s="64" customFormat="1" ht="21.95" customHeight="1" x14ac:dyDescent="0.25">
      <c r="A66" s="425" t="s">
        <v>3244</v>
      </c>
      <c r="B66" s="526" t="s">
        <v>3245</v>
      </c>
      <c r="C66" s="527">
        <v>1</v>
      </c>
      <c r="D66" s="528" t="s">
        <v>3246</v>
      </c>
      <c r="E66" s="426" t="s">
        <v>3247</v>
      </c>
      <c r="F66" s="529" t="s">
        <v>3181</v>
      </c>
      <c r="G66" s="529" t="s">
        <v>3182</v>
      </c>
      <c r="H66" s="530" t="s">
        <v>2806</v>
      </c>
      <c r="I66" s="384" t="s">
        <v>2806</v>
      </c>
      <c r="J66" s="353" t="s">
        <v>3183</v>
      </c>
      <c r="K66" s="354" t="s">
        <v>3184</v>
      </c>
      <c r="L66" s="402"/>
      <c r="M66" s="403"/>
      <c r="N66" s="402"/>
      <c r="O66" s="403"/>
      <c r="P66" s="402"/>
      <c r="Q66" s="403"/>
      <c r="R66" s="402"/>
      <c r="S66" s="403"/>
      <c r="T66" s="402"/>
      <c r="U66" s="403"/>
      <c r="V66" s="402"/>
      <c r="W66" s="403"/>
      <c r="X66" s="402"/>
      <c r="Y66" s="403"/>
      <c r="Z66" s="402"/>
      <c r="AA66" s="403"/>
      <c r="AB66" s="402"/>
      <c r="AC66" s="403"/>
      <c r="AD66" s="402"/>
      <c r="AE66" s="403"/>
      <c r="AF66" s="402"/>
      <c r="AG66" s="403"/>
      <c r="AH66" s="402"/>
      <c r="AI66" s="403"/>
      <c r="AJ66" s="402"/>
      <c r="AK66" s="403"/>
      <c r="AL66" s="402"/>
      <c r="AM66" s="403"/>
      <c r="AN66" s="402"/>
      <c r="AO66" s="403"/>
      <c r="AP66" s="402"/>
      <c r="AQ66" s="403"/>
      <c r="AR66" s="402"/>
      <c r="AS66" s="403"/>
      <c r="AT66" s="402"/>
      <c r="AU66" s="403"/>
      <c r="AV66" s="402"/>
      <c r="AW66" s="403"/>
      <c r="AX66" s="402"/>
      <c r="AY66" s="403"/>
      <c r="AZ66" s="402"/>
      <c r="BA66" s="403"/>
      <c r="BB66" s="402"/>
      <c r="BC66" s="403"/>
      <c r="BD66" s="402"/>
      <c r="BE66" s="403"/>
      <c r="BF66" s="402"/>
      <c r="BG66" s="403"/>
      <c r="BH66" s="402"/>
      <c r="BI66" s="403"/>
      <c r="BJ66" s="402"/>
      <c r="BK66" s="403"/>
      <c r="BL66" s="402"/>
      <c r="BM66" s="403"/>
      <c r="BN66" s="402"/>
      <c r="BO66" s="403"/>
      <c r="BP66" s="402"/>
      <c r="BQ66" s="403"/>
      <c r="BR66" s="402"/>
      <c r="BS66" s="403"/>
      <c r="BT66" s="402"/>
      <c r="BU66" s="403"/>
      <c r="BV66" s="337">
        <f>L66+N66+P66+R66+T66+V66+X66+Z66+AB66+AD66+AF66+AH66+AJ66+AL66+AN66+AP66+AR66+AT66+AV66+AX66+AZ66+BB66+BD66+BF66+BH66+BJ66+BL66+BN66+BP66+BR66+BT66</f>
        <v>0</v>
      </c>
      <c r="BW66" s="337">
        <f>M66+O66+Q66+S66+U66+W66+Y66+AA66+AC66+AE66+AG66+AI66+AK66+AM66+AO66+AQ66+AS66+AU66+AW66+AY66+BA66+BC66+BE66+BG66+BI66+BK66+BM66+BO66+BQ66+BS66+BU66</f>
        <v>0</v>
      </c>
    </row>
    <row r="67" spans="1:75" s="64" customFormat="1" ht="21.95" customHeight="1" x14ac:dyDescent="0.2">
      <c r="A67" s="385" t="s">
        <v>3244</v>
      </c>
      <c r="B67" s="386" t="s">
        <v>3245</v>
      </c>
      <c r="C67" s="352" t="s">
        <v>3193</v>
      </c>
      <c r="D67" s="387" t="s">
        <v>3246</v>
      </c>
      <c r="E67" s="388" t="s">
        <v>3247</v>
      </c>
      <c r="F67" s="389" t="s">
        <v>3181</v>
      </c>
      <c r="G67" s="389" t="s">
        <v>3182</v>
      </c>
      <c r="H67" s="390" t="s">
        <v>2806</v>
      </c>
      <c r="I67" s="391" t="s">
        <v>2806</v>
      </c>
      <c r="J67" s="353" t="s">
        <v>3183</v>
      </c>
      <c r="K67" s="353" t="s">
        <v>3185</v>
      </c>
      <c r="L67" s="400"/>
      <c r="M67" s="401"/>
      <c r="N67" s="400"/>
      <c r="O67" s="401"/>
      <c r="P67" s="400"/>
      <c r="Q67" s="401"/>
      <c r="R67" s="400"/>
      <c r="S67" s="401"/>
      <c r="T67" s="400"/>
      <c r="U67" s="401"/>
      <c r="V67" s="400"/>
      <c r="W67" s="401"/>
      <c r="X67" s="400"/>
      <c r="Y67" s="401"/>
      <c r="Z67" s="400"/>
      <c r="AA67" s="401"/>
      <c r="AB67" s="400"/>
      <c r="AC67" s="401"/>
      <c r="AD67" s="400"/>
      <c r="AE67" s="401"/>
      <c r="AF67" s="400"/>
      <c r="AG67" s="401"/>
      <c r="AH67" s="400"/>
      <c r="AI67" s="401"/>
      <c r="AJ67" s="400"/>
      <c r="AK67" s="401"/>
      <c r="AL67" s="400"/>
      <c r="AM67" s="401"/>
      <c r="AN67" s="400"/>
      <c r="AO67" s="401"/>
      <c r="AP67" s="400"/>
      <c r="AQ67" s="401"/>
      <c r="AR67" s="400"/>
      <c r="AS67" s="401"/>
      <c r="AT67" s="400"/>
      <c r="AU67" s="401"/>
      <c r="AV67" s="400"/>
      <c r="AW67" s="401"/>
      <c r="AX67" s="400"/>
      <c r="AY67" s="401"/>
      <c r="AZ67" s="400"/>
      <c r="BA67" s="401"/>
      <c r="BB67" s="400"/>
      <c r="BC67" s="401"/>
      <c r="BD67" s="400"/>
      <c r="BE67" s="401"/>
      <c r="BF67" s="400"/>
      <c r="BG67" s="401"/>
      <c r="BH67" s="400"/>
      <c r="BI67" s="401"/>
      <c r="BJ67" s="400"/>
      <c r="BK67" s="401"/>
      <c r="BL67" s="400"/>
      <c r="BM67" s="401"/>
      <c r="BN67" s="400"/>
      <c r="BO67" s="401"/>
      <c r="BP67" s="400"/>
      <c r="BQ67" s="401"/>
      <c r="BR67" s="400"/>
      <c r="BS67" s="401"/>
      <c r="BT67" s="400"/>
      <c r="BU67" s="401"/>
      <c r="BV67" s="337">
        <f t="shared" ref="BV67:BV70" si="27">L67+N67+P67+R67+T67+V67+X67+Z67+AB67+AD67+AF67+AH67+AJ67+AL67+AN67+AP67+AR67+AT67+AV67+AX67+AZ67+BB67+BD67+BF67+BH67+BJ67+BL67+BN67+BP67+BR67+BT67</f>
        <v>0</v>
      </c>
      <c r="BW67" s="337">
        <f t="shared" ref="BW67:BW70" si="28">M67+O67+Q67+S67+U67+W67+Y67+AA67+AC67+AE67+AG67+AI67+AK67+AM67+AO67+AQ67+AS67+AU67+AW67+AY67+BA67+BC67+BE67+BG67+BI67+BK67+BM67+BO67+BQ67+BS67+BU67</f>
        <v>0</v>
      </c>
    </row>
    <row r="68" spans="1:75" s="64" customFormat="1" ht="21.95" customHeight="1" x14ac:dyDescent="0.2">
      <c r="A68" s="385" t="s">
        <v>3244</v>
      </c>
      <c r="B68" s="386" t="s">
        <v>3245</v>
      </c>
      <c r="C68" s="392" t="s">
        <v>3193</v>
      </c>
      <c r="D68" s="387" t="s">
        <v>3246</v>
      </c>
      <c r="E68" s="388" t="s">
        <v>3247</v>
      </c>
      <c r="F68" s="389" t="s">
        <v>3181</v>
      </c>
      <c r="G68" s="389" t="s">
        <v>3182</v>
      </c>
      <c r="H68" s="390" t="s">
        <v>2806</v>
      </c>
      <c r="I68" s="391" t="s">
        <v>2806</v>
      </c>
      <c r="J68" s="353" t="s">
        <v>3183</v>
      </c>
      <c r="K68" s="355" t="s">
        <v>3186</v>
      </c>
      <c r="L68" s="400"/>
      <c r="M68" s="401"/>
      <c r="N68" s="400"/>
      <c r="O68" s="401"/>
      <c r="P68" s="400"/>
      <c r="Q68" s="401"/>
      <c r="R68" s="400"/>
      <c r="S68" s="401"/>
      <c r="T68" s="400"/>
      <c r="U68" s="401"/>
      <c r="V68" s="400"/>
      <c r="W68" s="401"/>
      <c r="X68" s="400"/>
      <c r="Y68" s="401"/>
      <c r="Z68" s="400"/>
      <c r="AA68" s="401"/>
      <c r="AB68" s="400"/>
      <c r="AC68" s="401"/>
      <c r="AD68" s="400"/>
      <c r="AE68" s="401"/>
      <c r="AF68" s="400"/>
      <c r="AG68" s="401"/>
      <c r="AH68" s="400"/>
      <c r="AI68" s="401"/>
      <c r="AJ68" s="400"/>
      <c r="AK68" s="401"/>
      <c r="AL68" s="400"/>
      <c r="AM68" s="401"/>
      <c r="AN68" s="400"/>
      <c r="AO68" s="401"/>
      <c r="AP68" s="400"/>
      <c r="AQ68" s="401"/>
      <c r="AR68" s="400"/>
      <c r="AS68" s="401"/>
      <c r="AT68" s="400"/>
      <c r="AU68" s="401"/>
      <c r="AV68" s="400"/>
      <c r="AW68" s="401"/>
      <c r="AX68" s="400"/>
      <c r="AY68" s="401"/>
      <c r="AZ68" s="400"/>
      <c r="BA68" s="401"/>
      <c r="BB68" s="400"/>
      <c r="BC68" s="401"/>
      <c r="BD68" s="400"/>
      <c r="BE68" s="401"/>
      <c r="BF68" s="400"/>
      <c r="BG68" s="401"/>
      <c r="BH68" s="400"/>
      <c r="BI68" s="401"/>
      <c r="BJ68" s="400"/>
      <c r="BK68" s="401"/>
      <c r="BL68" s="400"/>
      <c r="BM68" s="401"/>
      <c r="BN68" s="400"/>
      <c r="BO68" s="401"/>
      <c r="BP68" s="400"/>
      <c r="BQ68" s="401"/>
      <c r="BR68" s="400"/>
      <c r="BS68" s="401"/>
      <c r="BT68" s="400"/>
      <c r="BU68" s="401"/>
      <c r="BV68" s="337">
        <f t="shared" si="27"/>
        <v>0</v>
      </c>
      <c r="BW68" s="337">
        <f t="shared" si="28"/>
        <v>0</v>
      </c>
    </row>
    <row r="69" spans="1:75" s="64" customFormat="1" ht="21.95" customHeight="1" x14ac:dyDescent="0.2">
      <c r="A69" s="385" t="s">
        <v>3244</v>
      </c>
      <c r="B69" s="386" t="s">
        <v>3245</v>
      </c>
      <c r="C69" s="392" t="s">
        <v>3193</v>
      </c>
      <c r="D69" s="387" t="s">
        <v>3246</v>
      </c>
      <c r="E69" s="388" t="s">
        <v>3247</v>
      </c>
      <c r="F69" s="389" t="s">
        <v>3181</v>
      </c>
      <c r="G69" s="389" t="s">
        <v>3182</v>
      </c>
      <c r="H69" s="390" t="s">
        <v>2806</v>
      </c>
      <c r="I69" s="391" t="s">
        <v>2806</v>
      </c>
      <c r="J69" s="353" t="s">
        <v>3183</v>
      </c>
      <c r="K69" s="356" t="s">
        <v>3187</v>
      </c>
      <c r="L69" s="400"/>
      <c r="M69" s="401"/>
      <c r="N69" s="400"/>
      <c r="O69" s="401"/>
      <c r="P69" s="400"/>
      <c r="Q69" s="401"/>
      <c r="R69" s="400"/>
      <c r="S69" s="401"/>
      <c r="T69" s="400"/>
      <c r="U69" s="401"/>
      <c r="V69" s="400"/>
      <c r="W69" s="401"/>
      <c r="X69" s="400"/>
      <c r="Y69" s="401"/>
      <c r="Z69" s="400"/>
      <c r="AA69" s="401"/>
      <c r="AB69" s="400"/>
      <c r="AC69" s="401"/>
      <c r="AD69" s="400"/>
      <c r="AE69" s="401"/>
      <c r="AF69" s="400"/>
      <c r="AG69" s="401"/>
      <c r="AH69" s="400"/>
      <c r="AI69" s="401"/>
      <c r="AJ69" s="400"/>
      <c r="AK69" s="401"/>
      <c r="AL69" s="400"/>
      <c r="AM69" s="401"/>
      <c r="AN69" s="400"/>
      <c r="AO69" s="401"/>
      <c r="AP69" s="400"/>
      <c r="AQ69" s="401"/>
      <c r="AR69" s="400"/>
      <c r="AS69" s="401"/>
      <c r="AT69" s="400"/>
      <c r="AU69" s="401"/>
      <c r="AV69" s="400"/>
      <c r="AW69" s="401"/>
      <c r="AX69" s="400"/>
      <c r="AY69" s="401"/>
      <c r="AZ69" s="400"/>
      <c r="BA69" s="401"/>
      <c r="BB69" s="400"/>
      <c r="BC69" s="401"/>
      <c r="BD69" s="400"/>
      <c r="BE69" s="401"/>
      <c r="BF69" s="400"/>
      <c r="BG69" s="401"/>
      <c r="BH69" s="400"/>
      <c r="BI69" s="401"/>
      <c r="BJ69" s="400"/>
      <c r="BK69" s="401"/>
      <c r="BL69" s="400"/>
      <c r="BM69" s="401"/>
      <c r="BN69" s="400"/>
      <c r="BO69" s="401"/>
      <c r="BP69" s="400"/>
      <c r="BQ69" s="401"/>
      <c r="BR69" s="400"/>
      <c r="BS69" s="401"/>
      <c r="BT69" s="400"/>
      <c r="BU69" s="401"/>
      <c r="BV69" s="337">
        <f t="shared" si="27"/>
        <v>0</v>
      </c>
      <c r="BW69" s="337">
        <f t="shared" si="28"/>
        <v>0</v>
      </c>
    </row>
    <row r="70" spans="1:75" s="64" customFormat="1" ht="21.95" customHeight="1" thickBot="1" x14ac:dyDescent="0.25">
      <c r="A70" s="898" t="s">
        <v>3244</v>
      </c>
      <c r="B70" s="393" t="s">
        <v>3245</v>
      </c>
      <c r="C70" s="394" t="s">
        <v>3193</v>
      </c>
      <c r="D70" s="395" t="s">
        <v>3246</v>
      </c>
      <c r="E70" s="411" t="s">
        <v>3247</v>
      </c>
      <c r="F70" s="396" t="s">
        <v>3181</v>
      </c>
      <c r="G70" s="396" t="s">
        <v>3182</v>
      </c>
      <c r="H70" s="397" t="s">
        <v>2806</v>
      </c>
      <c r="I70" s="899" t="s">
        <v>2806</v>
      </c>
      <c r="J70" s="353" t="s">
        <v>3183</v>
      </c>
      <c r="K70" s="357" t="s">
        <v>60</v>
      </c>
      <c r="L70" s="402"/>
      <c r="M70" s="403"/>
      <c r="N70" s="402"/>
      <c r="O70" s="403"/>
      <c r="P70" s="402"/>
      <c r="Q70" s="403"/>
      <c r="R70" s="402"/>
      <c r="S70" s="403"/>
      <c r="T70" s="402"/>
      <c r="U70" s="403"/>
      <c r="V70" s="402"/>
      <c r="W70" s="403"/>
      <c r="X70" s="402"/>
      <c r="Y70" s="403"/>
      <c r="Z70" s="402"/>
      <c r="AA70" s="403"/>
      <c r="AB70" s="402"/>
      <c r="AC70" s="403"/>
      <c r="AD70" s="402"/>
      <c r="AE70" s="403"/>
      <c r="AF70" s="402"/>
      <c r="AG70" s="403"/>
      <c r="AH70" s="402"/>
      <c r="AI70" s="403"/>
      <c r="AJ70" s="402"/>
      <c r="AK70" s="403"/>
      <c r="AL70" s="402"/>
      <c r="AM70" s="403"/>
      <c r="AN70" s="402"/>
      <c r="AO70" s="403"/>
      <c r="AP70" s="402"/>
      <c r="AQ70" s="403"/>
      <c r="AR70" s="402"/>
      <c r="AS70" s="403"/>
      <c r="AT70" s="402"/>
      <c r="AU70" s="403"/>
      <c r="AV70" s="402"/>
      <c r="AW70" s="403"/>
      <c r="AX70" s="402"/>
      <c r="AY70" s="403"/>
      <c r="AZ70" s="402"/>
      <c r="BA70" s="403"/>
      <c r="BB70" s="402"/>
      <c r="BC70" s="403"/>
      <c r="BD70" s="402"/>
      <c r="BE70" s="403"/>
      <c r="BF70" s="402"/>
      <c r="BG70" s="403"/>
      <c r="BH70" s="402"/>
      <c r="BI70" s="403"/>
      <c r="BJ70" s="402"/>
      <c r="BK70" s="403"/>
      <c r="BL70" s="402"/>
      <c r="BM70" s="403"/>
      <c r="BN70" s="402"/>
      <c r="BO70" s="403"/>
      <c r="BP70" s="402"/>
      <c r="BQ70" s="403"/>
      <c r="BR70" s="402"/>
      <c r="BS70" s="403"/>
      <c r="BT70" s="402"/>
      <c r="BU70" s="403"/>
      <c r="BV70" s="337">
        <f t="shared" si="27"/>
        <v>0</v>
      </c>
      <c r="BW70" s="337">
        <f t="shared" si="28"/>
        <v>0</v>
      </c>
    </row>
    <row r="71" spans="1:75" s="64" customFormat="1" ht="21.95" customHeight="1" x14ac:dyDescent="0.25">
      <c r="A71" s="425" t="s">
        <v>3248</v>
      </c>
      <c r="B71" s="526" t="s">
        <v>3249</v>
      </c>
      <c r="C71" s="527">
        <v>1</v>
      </c>
      <c r="D71" s="528" t="s">
        <v>3250</v>
      </c>
      <c r="E71" s="426" t="s">
        <v>3251</v>
      </c>
      <c r="F71" s="529" t="s">
        <v>3181</v>
      </c>
      <c r="G71" s="529" t="s">
        <v>3182</v>
      </c>
      <c r="H71" s="530" t="s">
        <v>2807</v>
      </c>
      <c r="I71" s="384" t="s">
        <v>2807</v>
      </c>
      <c r="J71" s="353" t="s">
        <v>3183</v>
      </c>
      <c r="K71" s="354" t="s">
        <v>3184</v>
      </c>
      <c r="L71" s="402"/>
      <c r="M71" s="403"/>
      <c r="N71" s="402"/>
      <c r="O71" s="403"/>
      <c r="P71" s="402"/>
      <c r="Q71" s="403"/>
      <c r="R71" s="402"/>
      <c r="S71" s="403"/>
      <c r="T71" s="402"/>
      <c r="U71" s="403"/>
      <c r="V71" s="402"/>
      <c r="W71" s="403"/>
      <c r="X71" s="402"/>
      <c r="Y71" s="403"/>
      <c r="Z71" s="402"/>
      <c r="AA71" s="403"/>
      <c r="AB71" s="402"/>
      <c r="AC71" s="403"/>
      <c r="AD71" s="402"/>
      <c r="AE71" s="403"/>
      <c r="AF71" s="402"/>
      <c r="AG71" s="403"/>
      <c r="AH71" s="402"/>
      <c r="AI71" s="403"/>
      <c r="AJ71" s="402"/>
      <c r="AK71" s="403"/>
      <c r="AL71" s="402"/>
      <c r="AM71" s="403"/>
      <c r="AN71" s="402"/>
      <c r="AO71" s="403"/>
      <c r="AP71" s="402"/>
      <c r="AQ71" s="403"/>
      <c r="AR71" s="402"/>
      <c r="AS71" s="403"/>
      <c r="AT71" s="402"/>
      <c r="AU71" s="403"/>
      <c r="AV71" s="402"/>
      <c r="AW71" s="403"/>
      <c r="AX71" s="402"/>
      <c r="AY71" s="403"/>
      <c r="AZ71" s="402"/>
      <c r="BA71" s="403"/>
      <c r="BB71" s="402"/>
      <c r="BC71" s="403"/>
      <c r="BD71" s="402"/>
      <c r="BE71" s="403"/>
      <c r="BF71" s="402"/>
      <c r="BG71" s="403"/>
      <c r="BH71" s="402"/>
      <c r="BI71" s="403"/>
      <c r="BJ71" s="402"/>
      <c r="BK71" s="403"/>
      <c r="BL71" s="402"/>
      <c r="BM71" s="403"/>
      <c r="BN71" s="402"/>
      <c r="BO71" s="403"/>
      <c r="BP71" s="402"/>
      <c r="BQ71" s="403"/>
      <c r="BR71" s="402"/>
      <c r="BS71" s="403"/>
      <c r="BT71" s="402"/>
      <c r="BU71" s="403"/>
      <c r="BV71" s="337">
        <f>L71+N71+P71+R71+T71+V71+X71+Z71+AB71+AD71+AF71+AH71+AJ71+AL71+AN71+AP71+AR71+AT71+AV71+AX71+AZ71+BB71+BD71+BF71+BH71+BJ71+BL71+BN71+BP71+BR71+BT71</f>
        <v>0</v>
      </c>
      <c r="BW71" s="337">
        <f>M71+O71+Q71+S71+U71+W71+Y71+AA71+AC71+AE71+AG71+AI71+AK71+AM71+AO71+AQ71+AS71+AU71+AW71+AY71+BA71+BC71+BE71+BG71+BI71+BK71+BM71+BO71+BQ71+BS71+BU71</f>
        <v>0</v>
      </c>
    </row>
    <row r="72" spans="1:75" s="64" customFormat="1" ht="21.95" customHeight="1" x14ac:dyDescent="0.2">
      <c r="A72" s="385" t="s">
        <v>3248</v>
      </c>
      <c r="B72" s="386" t="s">
        <v>3249</v>
      </c>
      <c r="C72" s="352" t="s">
        <v>3193</v>
      </c>
      <c r="D72" s="387" t="s">
        <v>3250</v>
      </c>
      <c r="E72" s="388" t="s">
        <v>3251</v>
      </c>
      <c r="F72" s="389" t="s">
        <v>3181</v>
      </c>
      <c r="G72" s="389" t="s">
        <v>3182</v>
      </c>
      <c r="H72" s="390" t="s">
        <v>2807</v>
      </c>
      <c r="I72" s="391" t="s">
        <v>2807</v>
      </c>
      <c r="J72" s="353" t="s">
        <v>3183</v>
      </c>
      <c r="K72" s="353" t="s">
        <v>3185</v>
      </c>
      <c r="L72" s="400"/>
      <c r="M72" s="401"/>
      <c r="N72" s="400"/>
      <c r="O72" s="401"/>
      <c r="P72" s="400"/>
      <c r="Q72" s="401"/>
      <c r="R72" s="400"/>
      <c r="S72" s="401"/>
      <c r="T72" s="400"/>
      <c r="U72" s="401"/>
      <c r="V72" s="400"/>
      <c r="W72" s="401"/>
      <c r="X72" s="400"/>
      <c r="Y72" s="401"/>
      <c r="Z72" s="400"/>
      <c r="AA72" s="401"/>
      <c r="AB72" s="400"/>
      <c r="AC72" s="401"/>
      <c r="AD72" s="400"/>
      <c r="AE72" s="401"/>
      <c r="AF72" s="400"/>
      <c r="AG72" s="401"/>
      <c r="AH72" s="400"/>
      <c r="AI72" s="401"/>
      <c r="AJ72" s="400"/>
      <c r="AK72" s="401"/>
      <c r="AL72" s="400"/>
      <c r="AM72" s="401"/>
      <c r="AN72" s="400"/>
      <c r="AO72" s="401"/>
      <c r="AP72" s="400"/>
      <c r="AQ72" s="401"/>
      <c r="AR72" s="400"/>
      <c r="AS72" s="401"/>
      <c r="AT72" s="400"/>
      <c r="AU72" s="401"/>
      <c r="AV72" s="400"/>
      <c r="AW72" s="401"/>
      <c r="AX72" s="400"/>
      <c r="AY72" s="401"/>
      <c r="AZ72" s="400"/>
      <c r="BA72" s="401"/>
      <c r="BB72" s="400"/>
      <c r="BC72" s="401"/>
      <c r="BD72" s="400"/>
      <c r="BE72" s="401"/>
      <c r="BF72" s="400"/>
      <c r="BG72" s="401"/>
      <c r="BH72" s="400"/>
      <c r="BI72" s="401"/>
      <c r="BJ72" s="400"/>
      <c r="BK72" s="401"/>
      <c r="BL72" s="400"/>
      <c r="BM72" s="401"/>
      <c r="BN72" s="400"/>
      <c r="BO72" s="401"/>
      <c r="BP72" s="400"/>
      <c r="BQ72" s="401"/>
      <c r="BR72" s="400"/>
      <c r="BS72" s="401"/>
      <c r="BT72" s="400"/>
      <c r="BU72" s="401"/>
      <c r="BV72" s="337">
        <f t="shared" ref="BV72:BV75" si="29">L72+N72+P72+R72+T72+V72+X72+Z72+AB72+AD72+AF72+AH72+AJ72+AL72+AN72+AP72+AR72+AT72+AV72+AX72+AZ72+BB72+BD72+BF72+BH72+BJ72+BL72+BN72+BP72+BR72+BT72</f>
        <v>0</v>
      </c>
      <c r="BW72" s="337">
        <f t="shared" ref="BW72:BW75" si="30">M72+O72+Q72+S72+U72+W72+Y72+AA72+AC72+AE72+AG72+AI72+AK72+AM72+AO72+AQ72+AS72+AU72+AW72+AY72+BA72+BC72+BE72+BG72+BI72+BK72+BM72+BO72+BQ72+BS72+BU72</f>
        <v>0</v>
      </c>
    </row>
    <row r="73" spans="1:75" s="64" customFormat="1" ht="21.95" customHeight="1" x14ac:dyDescent="0.2">
      <c r="A73" s="385" t="s">
        <v>3248</v>
      </c>
      <c r="B73" s="386" t="s">
        <v>3249</v>
      </c>
      <c r="C73" s="392" t="s">
        <v>3193</v>
      </c>
      <c r="D73" s="387" t="s">
        <v>3250</v>
      </c>
      <c r="E73" s="388" t="s">
        <v>3251</v>
      </c>
      <c r="F73" s="389" t="s">
        <v>3181</v>
      </c>
      <c r="G73" s="389" t="s">
        <v>3182</v>
      </c>
      <c r="H73" s="390" t="s">
        <v>2807</v>
      </c>
      <c r="I73" s="391" t="s">
        <v>2807</v>
      </c>
      <c r="J73" s="353" t="s">
        <v>3183</v>
      </c>
      <c r="K73" s="355" t="s">
        <v>3186</v>
      </c>
      <c r="L73" s="400"/>
      <c r="M73" s="401"/>
      <c r="N73" s="400"/>
      <c r="O73" s="401"/>
      <c r="P73" s="400"/>
      <c r="Q73" s="401"/>
      <c r="R73" s="400"/>
      <c r="S73" s="401"/>
      <c r="T73" s="400"/>
      <c r="U73" s="401"/>
      <c r="V73" s="400"/>
      <c r="W73" s="401"/>
      <c r="X73" s="400"/>
      <c r="Y73" s="401"/>
      <c r="Z73" s="400"/>
      <c r="AA73" s="401"/>
      <c r="AB73" s="400"/>
      <c r="AC73" s="401"/>
      <c r="AD73" s="400"/>
      <c r="AE73" s="401"/>
      <c r="AF73" s="400"/>
      <c r="AG73" s="401"/>
      <c r="AH73" s="400"/>
      <c r="AI73" s="401"/>
      <c r="AJ73" s="400"/>
      <c r="AK73" s="401"/>
      <c r="AL73" s="400"/>
      <c r="AM73" s="401"/>
      <c r="AN73" s="400"/>
      <c r="AO73" s="401"/>
      <c r="AP73" s="400"/>
      <c r="AQ73" s="401"/>
      <c r="AR73" s="400"/>
      <c r="AS73" s="401"/>
      <c r="AT73" s="400"/>
      <c r="AU73" s="401"/>
      <c r="AV73" s="400"/>
      <c r="AW73" s="401"/>
      <c r="AX73" s="400"/>
      <c r="AY73" s="401"/>
      <c r="AZ73" s="400"/>
      <c r="BA73" s="401"/>
      <c r="BB73" s="400"/>
      <c r="BC73" s="401"/>
      <c r="BD73" s="400"/>
      <c r="BE73" s="401"/>
      <c r="BF73" s="400"/>
      <c r="BG73" s="401"/>
      <c r="BH73" s="400"/>
      <c r="BI73" s="401"/>
      <c r="BJ73" s="400"/>
      <c r="BK73" s="401"/>
      <c r="BL73" s="400"/>
      <c r="BM73" s="401"/>
      <c r="BN73" s="400"/>
      <c r="BO73" s="401"/>
      <c r="BP73" s="400"/>
      <c r="BQ73" s="401"/>
      <c r="BR73" s="400"/>
      <c r="BS73" s="401"/>
      <c r="BT73" s="400"/>
      <c r="BU73" s="401"/>
      <c r="BV73" s="337">
        <f t="shared" si="29"/>
        <v>0</v>
      </c>
      <c r="BW73" s="337">
        <f t="shared" si="30"/>
        <v>0</v>
      </c>
    </row>
    <row r="74" spans="1:75" s="64" customFormat="1" ht="21.95" customHeight="1" x14ac:dyDescent="0.2">
      <c r="A74" s="385" t="s">
        <v>3248</v>
      </c>
      <c r="B74" s="386" t="s">
        <v>3249</v>
      </c>
      <c r="C74" s="392" t="s">
        <v>3193</v>
      </c>
      <c r="D74" s="387" t="s">
        <v>3250</v>
      </c>
      <c r="E74" s="388" t="s">
        <v>3251</v>
      </c>
      <c r="F74" s="389" t="s">
        <v>3181</v>
      </c>
      <c r="G74" s="389" t="s">
        <v>3182</v>
      </c>
      <c r="H74" s="390" t="s">
        <v>2807</v>
      </c>
      <c r="I74" s="391" t="s">
        <v>2807</v>
      </c>
      <c r="J74" s="353" t="s">
        <v>3183</v>
      </c>
      <c r="K74" s="356" t="s">
        <v>3187</v>
      </c>
      <c r="L74" s="400"/>
      <c r="M74" s="401"/>
      <c r="N74" s="400"/>
      <c r="O74" s="401"/>
      <c r="P74" s="400"/>
      <c r="Q74" s="401"/>
      <c r="R74" s="400"/>
      <c r="S74" s="401"/>
      <c r="T74" s="400"/>
      <c r="U74" s="401"/>
      <c r="V74" s="400"/>
      <c r="W74" s="401"/>
      <c r="X74" s="400"/>
      <c r="Y74" s="401"/>
      <c r="Z74" s="400"/>
      <c r="AA74" s="401"/>
      <c r="AB74" s="400"/>
      <c r="AC74" s="401"/>
      <c r="AD74" s="400"/>
      <c r="AE74" s="401"/>
      <c r="AF74" s="400"/>
      <c r="AG74" s="401"/>
      <c r="AH74" s="400"/>
      <c r="AI74" s="401"/>
      <c r="AJ74" s="400"/>
      <c r="AK74" s="401"/>
      <c r="AL74" s="400"/>
      <c r="AM74" s="401"/>
      <c r="AN74" s="400"/>
      <c r="AO74" s="401"/>
      <c r="AP74" s="400"/>
      <c r="AQ74" s="401"/>
      <c r="AR74" s="400"/>
      <c r="AS74" s="401"/>
      <c r="AT74" s="400"/>
      <c r="AU74" s="401"/>
      <c r="AV74" s="400"/>
      <c r="AW74" s="401"/>
      <c r="AX74" s="400"/>
      <c r="AY74" s="401"/>
      <c r="AZ74" s="400"/>
      <c r="BA74" s="401"/>
      <c r="BB74" s="400"/>
      <c r="BC74" s="401"/>
      <c r="BD74" s="400"/>
      <c r="BE74" s="401"/>
      <c r="BF74" s="400"/>
      <c r="BG74" s="401"/>
      <c r="BH74" s="400"/>
      <c r="BI74" s="401"/>
      <c r="BJ74" s="400"/>
      <c r="BK74" s="401"/>
      <c r="BL74" s="400"/>
      <c r="BM74" s="401"/>
      <c r="BN74" s="400"/>
      <c r="BO74" s="401"/>
      <c r="BP74" s="400"/>
      <c r="BQ74" s="401"/>
      <c r="BR74" s="400"/>
      <c r="BS74" s="401"/>
      <c r="BT74" s="400"/>
      <c r="BU74" s="401"/>
      <c r="BV74" s="337">
        <f t="shared" si="29"/>
        <v>0</v>
      </c>
      <c r="BW74" s="337">
        <f t="shared" si="30"/>
        <v>0</v>
      </c>
    </row>
    <row r="75" spans="1:75" s="64" customFormat="1" ht="21.95" customHeight="1" thickBot="1" x14ac:dyDescent="0.25">
      <c r="A75" s="898" t="s">
        <v>3248</v>
      </c>
      <c r="B75" s="393" t="s">
        <v>3249</v>
      </c>
      <c r="C75" s="394" t="s">
        <v>3193</v>
      </c>
      <c r="D75" s="395" t="s">
        <v>3250</v>
      </c>
      <c r="E75" s="411" t="s">
        <v>3251</v>
      </c>
      <c r="F75" s="396" t="s">
        <v>3181</v>
      </c>
      <c r="G75" s="396" t="s">
        <v>3182</v>
      </c>
      <c r="H75" s="397" t="s">
        <v>2807</v>
      </c>
      <c r="I75" s="899" t="s">
        <v>2807</v>
      </c>
      <c r="J75" s="353" t="s">
        <v>3183</v>
      </c>
      <c r="K75" s="357" t="s">
        <v>60</v>
      </c>
      <c r="L75" s="402"/>
      <c r="M75" s="403"/>
      <c r="N75" s="402"/>
      <c r="O75" s="403"/>
      <c r="P75" s="402"/>
      <c r="Q75" s="403"/>
      <c r="R75" s="402"/>
      <c r="S75" s="403"/>
      <c r="T75" s="402"/>
      <c r="U75" s="403"/>
      <c r="V75" s="402"/>
      <c r="W75" s="403"/>
      <c r="X75" s="402"/>
      <c r="Y75" s="403"/>
      <c r="Z75" s="402"/>
      <c r="AA75" s="403"/>
      <c r="AB75" s="402"/>
      <c r="AC75" s="403"/>
      <c r="AD75" s="402"/>
      <c r="AE75" s="403"/>
      <c r="AF75" s="402"/>
      <c r="AG75" s="403"/>
      <c r="AH75" s="402"/>
      <c r="AI75" s="403"/>
      <c r="AJ75" s="402"/>
      <c r="AK75" s="403"/>
      <c r="AL75" s="402"/>
      <c r="AM75" s="403"/>
      <c r="AN75" s="402"/>
      <c r="AO75" s="403"/>
      <c r="AP75" s="402"/>
      <c r="AQ75" s="403"/>
      <c r="AR75" s="402"/>
      <c r="AS75" s="403"/>
      <c r="AT75" s="402"/>
      <c r="AU75" s="403"/>
      <c r="AV75" s="402"/>
      <c r="AW75" s="403"/>
      <c r="AX75" s="402"/>
      <c r="AY75" s="403"/>
      <c r="AZ75" s="402"/>
      <c r="BA75" s="403"/>
      <c r="BB75" s="402"/>
      <c r="BC75" s="403"/>
      <c r="BD75" s="402"/>
      <c r="BE75" s="403"/>
      <c r="BF75" s="402"/>
      <c r="BG75" s="403"/>
      <c r="BH75" s="402"/>
      <c r="BI75" s="403"/>
      <c r="BJ75" s="402"/>
      <c r="BK75" s="403"/>
      <c r="BL75" s="402"/>
      <c r="BM75" s="403"/>
      <c r="BN75" s="402"/>
      <c r="BO75" s="403"/>
      <c r="BP75" s="402"/>
      <c r="BQ75" s="403"/>
      <c r="BR75" s="402"/>
      <c r="BS75" s="403"/>
      <c r="BT75" s="402"/>
      <c r="BU75" s="403"/>
      <c r="BV75" s="337">
        <f t="shared" si="29"/>
        <v>0</v>
      </c>
      <c r="BW75" s="337">
        <f t="shared" si="30"/>
        <v>0</v>
      </c>
    </row>
    <row r="76" spans="1:75" s="64" customFormat="1" ht="21.95" customHeight="1" x14ac:dyDescent="0.25">
      <c r="A76" s="425" t="s">
        <v>3252</v>
      </c>
      <c r="B76" s="526" t="s">
        <v>3253</v>
      </c>
      <c r="C76" s="527">
        <v>1</v>
      </c>
      <c r="D76" s="528" t="s">
        <v>3254</v>
      </c>
      <c r="E76" s="426" t="s">
        <v>3255</v>
      </c>
      <c r="F76" s="529" t="s">
        <v>3181</v>
      </c>
      <c r="G76" s="529" t="s">
        <v>3182</v>
      </c>
      <c r="H76" s="530" t="s">
        <v>2809</v>
      </c>
      <c r="I76" s="384" t="s">
        <v>2809</v>
      </c>
      <c r="J76" s="353" t="s">
        <v>3183</v>
      </c>
      <c r="K76" s="354" t="s">
        <v>3184</v>
      </c>
      <c r="L76" s="402"/>
      <c r="M76" s="403"/>
      <c r="N76" s="402"/>
      <c r="O76" s="403"/>
      <c r="P76" s="402"/>
      <c r="Q76" s="403"/>
      <c r="R76" s="402"/>
      <c r="S76" s="403"/>
      <c r="T76" s="402"/>
      <c r="U76" s="403"/>
      <c r="V76" s="402"/>
      <c r="W76" s="403"/>
      <c r="X76" s="402"/>
      <c r="Y76" s="403"/>
      <c r="Z76" s="402"/>
      <c r="AA76" s="403"/>
      <c r="AB76" s="402"/>
      <c r="AC76" s="403"/>
      <c r="AD76" s="402"/>
      <c r="AE76" s="403"/>
      <c r="AF76" s="402"/>
      <c r="AG76" s="403"/>
      <c r="AH76" s="402"/>
      <c r="AI76" s="403"/>
      <c r="AJ76" s="402"/>
      <c r="AK76" s="403"/>
      <c r="AL76" s="402"/>
      <c r="AM76" s="403"/>
      <c r="AN76" s="402"/>
      <c r="AO76" s="403"/>
      <c r="AP76" s="402"/>
      <c r="AQ76" s="403"/>
      <c r="AR76" s="402"/>
      <c r="AS76" s="403"/>
      <c r="AT76" s="402"/>
      <c r="AU76" s="403"/>
      <c r="AV76" s="402"/>
      <c r="AW76" s="403"/>
      <c r="AX76" s="402"/>
      <c r="AY76" s="403"/>
      <c r="AZ76" s="402"/>
      <c r="BA76" s="403"/>
      <c r="BB76" s="402"/>
      <c r="BC76" s="403"/>
      <c r="BD76" s="402"/>
      <c r="BE76" s="403"/>
      <c r="BF76" s="402"/>
      <c r="BG76" s="403"/>
      <c r="BH76" s="402"/>
      <c r="BI76" s="403"/>
      <c r="BJ76" s="402"/>
      <c r="BK76" s="403"/>
      <c r="BL76" s="402"/>
      <c r="BM76" s="403"/>
      <c r="BN76" s="402"/>
      <c r="BO76" s="403"/>
      <c r="BP76" s="402"/>
      <c r="BQ76" s="403"/>
      <c r="BR76" s="402"/>
      <c r="BS76" s="403"/>
      <c r="BT76" s="402"/>
      <c r="BU76" s="403"/>
      <c r="BV76" s="337">
        <f>L76+N76+P76+R76+T76+V76+X76+Z76+AB76+AD76+AF76+AH76+AJ76+AL76+AN76+AP76+AR76+AT76+AV76+AX76+AZ76+BB76+BD76+BF76+BH76+BJ76+BL76+BN76+BP76+BR76+BT76</f>
        <v>0</v>
      </c>
      <c r="BW76" s="337">
        <f>M76+O76+Q76+S76+U76+W76+Y76+AA76+AC76+AE76+AG76+AI76+AK76+AM76+AO76+AQ76+AS76+AU76+AW76+AY76+BA76+BC76+BE76+BG76+BI76+BK76+BM76+BO76+BQ76+BS76+BU76</f>
        <v>0</v>
      </c>
    </row>
    <row r="77" spans="1:75" s="64" customFormat="1" ht="21.95" customHeight="1" x14ac:dyDescent="0.2">
      <c r="A77" s="385" t="s">
        <v>3252</v>
      </c>
      <c r="B77" s="386" t="s">
        <v>3253</v>
      </c>
      <c r="C77" s="352" t="s">
        <v>3193</v>
      </c>
      <c r="D77" s="387" t="s">
        <v>3254</v>
      </c>
      <c r="E77" s="388" t="s">
        <v>3255</v>
      </c>
      <c r="F77" s="389" t="s">
        <v>3181</v>
      </c>
      <c r="G77" s="389" t="s">
        <v>3182</v>
      </c>
      <c r="H77" s="390" t="s">
        <v>2809</v>
      </c>
      <c r="I77" s="391" t="s">
        <v>2809</v>
      </c>
      <c r="J77" s="353" t="s">
        <v>3183</v>
      </c>
      <c r="K77" s="353" t="s">
        <v>3185</v>
      </c>
      <c r="L77" s="400"/>
      <c r="M77" s="401"/>
      <c r="N77" s="400"/>
      <c r="O77" s="401"/>
      <c r="P77" s="400"/>
      <c r="Q77" s="401"/>
      <c r="R77" s="400"/>
      <c r="S77" s="401"/>
      <c r="T77" s="400"/>
      <c r="U77" s="401"/>
      <c r="V77" s="400"/>
      <c r="W77" s="401"/>
      <c r="X77" s="400"/>
      <c r="Y77" s="401"/>
      <c r="Z77" s="400"/>
      <c r="AA77" s="401"/>
      <c r="AB77" s="400"/>
      <c r="AC77" s="401"/>
      <c r="AD77" s="400"/>
      <c r="AE77" s="401"/>
      <c r="AF77" s="400"/>
      <c r="AG77" s="401"/>
      <c r="AH77" s="400"/>
      <c r="AI77" s="401"/>
      <c r="AJ77" s="400"/>
      <c r="AK77" s="401"/>
      <c r="AL77" s="400"/>
      <c r="AM77" s="401"/>
      <c r="AN77" s="400"/>
      <c r="AO77" s="401"/>
      <c r="AP77" s="400"/>
      <c r="AQ77" s="401"/>
      <c r="AR77" s="400"/>
      <c r="AS77" s="401"/>
      <c r="AT77" s="400"/>
      <c r="AU77" s="401"/>
      <c r="AV77" s="400"/>
      <c r="AW77" s="401"/>
      <c r="AX77" s="400"/>
      <c r="AY77" s="401"/>
      <c r="AZ77" s="400"/>
      <c r="BA77" s="401"/>
      <c r="BB77" s="400"/>
      <c r="BC77" s="401"/>
      <c r="BD77" s="400"/>
      <c r="BE77" s="401"/>
      <c r="BF77" s="400"/>
      <c r="BG77" s="401"/>
      <c r="BH77" s="400"/>
      <c r="BI77" s="401"/>
      <c r="BJ77" s="400"/>
      <c r="BK77" s="401"/>
      <c r="BL77" s="400"/>
      <c r="BM77" s="401"/>
      <c r="BN77" s="400"/>
      <c r="BO77" s="401"/>
      <c r="BP77" s="400"/>
      <c r="BQ77" s="401"/>
      <c r="BR77" s="400"/>
      <c r="BS77" s="401"/>
      <c r="BT77" s="400"/>
      <c r="BU77" s="401"/>
      <c r="BV77" s="337">
        <f t="shared" ref="BV77:BV80" si="31">L77+N77+P77+R77+T77+V77+X77+Z77+AB77+AD77+AF77+AH77+AJ77+AL77+AN77+AP77+AR77+AT77+AV77+AX77+AZ77+BB77+BD77+BF77+BH77+BJ77+BL77+BN77+BP77+BR77+BT77</f>
        <v>0</v>
      </c>
      <c r="BW77" s="337">
        <f t="shared" ref="BW77:BW80" si="32">M77+O77+Q77+S77+U77+W77+Y77+AA77+AC77+AE77+AG77+AI77+AK77+AM77+AO77+AQ77+AS77+AU77+AW77+AY77+BA77+BC77+BE77+BG77+BI77+BK77+BM77+BO77+BQ77+BS77+BU77</f>
        <v>0</v>
      </c>
    </row>
    <row r="78" spans="1:75" s="64" customFormat="1" ht="21.95" customHeight="1" x14ac:dyDescent="0.2">
      <c r="A78" s="385" t="s">
        <v>3252</v>
      </c>
      <c r="B78" s="386" t="s">
        <v>3253</v>
      </c>
      <c r="C78" s="392" t="s">
        <v>3193</v>
      </c>
      <c r="D78" s="387" t="s">
        <v>3254</v>
      </c>
      <c r="E78" s="388" t="s">
        <v>3255</v>
      </c>
      <c r="F78" s="389" t="s">
        <v>3181</v>
      </c>
      <c r="G78" s="389" t="s">
        <v>3182</v>
      </c>
      <c r="H78" s="390" t="s">
        <v>2809</v>
      </c>
      <c r="I78" s="391" t="s">
        <v>2809</v>
      </c>
      <c r="J78" s="353" t="s">
        <v>3183</v>
      </c>
      <c r="K78" s="355" t="s">
        <v>3186</v>
      </c>
      <c r="L78" s="400"/>
      <c r="M78" s="401"/>
      <c r="N78" s="400"/>
      <c r="O78" s="401"/>
      <c r="P78" s="400"/>
      <c r="Q78" s="401"/>
      <c r="R78" s="400"/>
      <c r="S78" s="401"/>
      <c r="T78" s="400"/>
      <c r="U78" s="401"/>
      <c r="V78" s="400"/>
      <c r="W78" s="401"/>
      <c r="X78" s="400"/>
      <c r="Y78" s="401"/>
      <c r="Z78" s="400"/>
      <c r="AA78" s="401"/>
      <c r="AB78" s="400"/>
      <c r="AC78" s="401"/>
      <c r="AD78" s="400"/>
      <c r="AE78" s="401"/>
      <c r="AF78" s="400"/>
      <c r="AG78" s="401"/>
      <c r="AH78" s="400"/>
      <c r="AI78" s="401"/>
      <c r="AJ78" s="400"/>
      <c r="AK78" s="401"/>
      <c r="AL78" s="400"/>
      <c r="AM78" s="401"/>
      <c r="AN78" s="400"/>
      <c r="AO78" s="401"/>
      <c r="AP78" s="400"/>
      <c r="AQ78" s="401"/>
      <c r="AR78" s="400"/>
      <c r="AS78" s="401"/>
      <c r="AT78" s="400"/>
      <c r="AU78" s="401"/>
      <c r="AV78" s="400"/>
      <c r="AW78" s="401"/>
      <c r="AX78" s="400"/>
      <c r="AY78" s="401"/>
      <c r="AZ78" s="400"/>
      <c r="BA78" s="401"/>
      <c r="BB78" s="400"/>
      <c r="BC78" s="401"/>
      <c r="BD78" s="400"/>
      <c r="BE78" s="401"/>
      <c r="BF78" s="400"/>
      <c r="BG78" s="401"/>
      <c r="BH78" s="400"/>
      <c r="BI78" s="401"/>
      <c r="BJ78" s="400"/>
      <c r="BK78" s="401"/>
      <c r="BL78" s="400"/>
      <c r="BM78" s="401"/>
      <c r="BN78" s="400"/>
      <c r="BO78" s="401"/>
      <c r="BP78" s="400"/>
      <c r="BQ78" s="401"/>
      <c r="BR78" s="400"/>
      <c r="BS78" s="401"/>
      <c r="BT78" s="400"/>
      <c r="BU78" s="401"/>
      <c r="BV78" s="337">
        <f t="shared" si="31"/>
        <v>0</v>
      </c>
      <c r="BW78" s="337">
        <f t="shared" si="32"/>
        <v>0</v>
      </c>
    </row>
    <row r="79" spans="1:75" s="64" customFormat="1" ht="21.95" customHeight="1" x14ac:dyDescent="0.2">
      <c r="A79" s="385" t="s">
        <v>3252</v>
      </c>
      <c r="B79" s="386" t="s">
        <v>3253</v>
      </c>
      <c r="C79" s="392" t="s">
        <v>3193</v>
      </c>
      <c r="D79" s="387" t="s">
        <v>3254</v>
      </c>
      <c r="E79" s="388" t="s">
        <v>3255</v>
      </c>
      <c r="F79" s="389" t="s">
        <v>3181</v>
      </c>
      <c r="G79" s="389" t="s">
        <v>3182</v>
      </c>
      <c r="H79" s="390" t="s">
        <v>2809</v>
      </c>
      <c r="I79" s="391" t="s">
        <v>2809</v>
      </c>
      <c r="J79" s="353" t="s">
        <v>3183</v>
      </c>
      <c r="K79" s="356" t="s">
        <v>3187</v>
      </c>
      <c r="L79" s="400"/>
      <c r="M79" s="401"/>
      <c r="N79" s="400"/>
      <c r="O79" s="401"/>
      <c r="P79" s="400"/>
      <c r="Q79" s="401"/>
      <c r="R79" s="400"/>
      <c r="S79" s="401"/>
      <c r="T79" s="400"/>
      <c r="U79" s="401"/>
      <c r="V79" s="400"/>
      <c r="W79" s="401"/>
      <c r="X79" s="400"/>
      <c r="Y79" s="401"/>
      <c r="Z79" s="400"/>
      <c r="AA79" s="401"/>
      <c r="AB79" s="400"/>
      <c r="AC79" s="401"/>
      <c r="AD79" s="400"/>
      <c r="AE79" s="401"/>
      <c r="AF79" s="400"/>
      <c r="AG79" s="401"/>
      <c r="AH79" s="400"/>
      <c r="AI79" s="401"/>
      <c r="AJ79" s="400"/>
      <c r="AK79" s="401"/>
      <c r="AL79" s="400"/>
      <c r="AM79" s="401"/>
      <c r="AN79" s="400"/>
      <c r="AO79" s="401"/>
      <c r="AP79" s="400"/>
      <c r="AQ79" s="401"/>
      <c r="AR79" s="400"/>
      <c r="AS79" s="401"/>
      <c r="AT79" s="400"/>
      <c r="AU79" s="401"/>
      <c r="AV79" s="400"/>
      <c r="AW79" s="401"/>
      <c r="AX79" s="400"/>
      <c r="AY79" s="401"/>
      <c r="AZ79" s="400"/>
      <c r="BA79" s="401"/>
      <c r="BB79" s="400"/>
      <c r="BC79" s="401"/>
      <c r="BD79" s="400"/>
      <c r="BE79" s="401"/>
      <c r="BF79" s="400"/>
      <c r="BG79" s="401"/>
      <c r="BH79" s="400"/>
      <c r="BI79" s="401"/>
      <c r="BJ79" s="400"/>
      <c r="BK79" s="401"/>
      <c r="BL79" s="400"/>
      <c r="BM79" s="401"/>
      <c r="BN79" s="400"/>
      <c r="BO79" s="401"/>
      <c r="BP79" s="400"/>
      <c r="BQ79" s="401"/>
      <c r="BR79" s="400"/>
      <c r="BS79" s="401"/>
      <c r="BT79" s="400"/>
      <c r="BU79" s="401"/>
      <c r="BV79" s="337">
        <f t="shared" si="31"/>
        <v>0</v>
      </c>
      <c r="BW79" s="337">
        <f t="shared" si="32"/>
        <v>0</v>
      </c>
    </row>
    <row r="80" spans="1:75" s="64" customFormat="1" ht="21.95" customHeight="1" thickBot="1" x14ac:dyDescent="0.25">
      <c r="A80" s="898" t="s">
        <v>3252</v>
      </c>
      <c r="B80" s="393" t="s">
        <v>3253</v>
      </c>
      <c r="C80" s="394" t="s">
        <v>3193</v>
      </c>
      <c r="D80" s="395" t="s">
        <v>3254</v>
      </c>
      <c r="E80" s="411" t="s">
        <v>3255</v>
      </c>
      <c r="F80" s="396" t="s">
        <v>3181</v>
      </c>
      <c r="G80" s="396" t="s">
        <v>3182</v>
      </c>
      <c r="H80" s="397" t="s">
        <v>2809</v>
      </c>
      <c r="I80" s="899" t="s">
        <v>2809</v>
      </c>
      <c r="J80" s="353" t="s">
        <v>3183</v>
      </c>
      <c r="K80" s="357" t="s">
        <v>60</v>
      </c>
      <c r="L80" s="402"/>
      <c r="M80" s="403"/>
      <c r="N80" s="402"/>
      <c r="O80" s="403"/>
      <c r="P80" s="402"/>
      <c r="Q80" s="403"/>
      <c r="R80" s="402"/>
      <c r="S80" s="403"/>
      <c r="T80" s="402"/>
      <c r="U80" s="403"/>
      <c r="V80" s="402"/>
      <c r="W80" s="403"/>
      <c r="X80" s="402"/>
      <c r="Y80" s="403"/>
      <c r="Z80" s="402"/>
      <c r="AA80" s="403"/>
      <c r="AB80" s="402"/>
      <c r="AC80" s="403"/>
      <c r="AD80" s="402"/>
      <c r="AE80" s="403"/>
      <c r="AF80" s="402"/>
      <c r="AG80" s="403"/>
      <c r="AH80" s="402"/>
      <c r="AI80" s="403"/>
      <c r="AJ80" s="402"/>
      <c r="AK80" s="403"/>
      <c r="AL80" s="402"/>
      <c r="AM80" s="403"/>
      <c r="AN80" s="402"/>
      <c r="AO80" s="403"/>
      <c r="AP80" s="402"/>
      <c r="AQ80" s="403"/>
      <c r="AR80" s="402"/>
      <c r="AS80" s="403"/>
      <c r="AT80" s="402"/>
      <c r="AU80" s="403"/>
      <c r="AV80" s="402"/>
      <c r="AW80" s="403"/>
      <c r="AX80" s="402"/>
      <c r="AY80" s="403"/>
      <c r="AZ80" s="402"/>
      <c r="BA80" s="403"/>
      <c r="BB80" s="402"/>
      <c r="BC80" s="403"/>
      <c r="BD80" s="402"/>
      <c r="BE80" s="403"/>
      <c r="BF80" s="402"/>
      <c r="BG80" s="403"/>
      <c r="BH80" s="402"/>
      <c r="BI80" s="403"/>
      <c r="BJ80" s="402"/>
      <c r="BK80" s="403"/>
      <c r="BL80" s="402"/>
      <c r="BM80" s="403"/>
      <c r="BN80" s="402"/>
      <c r="BO80" s="403"/>
      <c r="BP80" s="402"/>
      <c r="BQ80" s="403"/>
      <c r="BR80" s="402"/>
      <c r="BS80" s="403"/>
      <c r="BT80" s="402"/>
      <c r="BU80" s="403"/>
      <c r="BV80" s="337">
        <f t="shared" si="31"/>
        <v>0</v>
      </c>
      <c r="BW80" s="337">
        <f t="shared" si="32"/>
        <v>0</v>
      </c>
    </row>
    <row r="81" spans="1:75" s="64" customFormat="1" ht="21.95" customHeight="1" x14ac:dyDescent="0.25">
      <c r="A81" s="425" t="s">
        <v>3256</v>
      </c>
      <c r="B81" s="526" t="s">
        <v>3257</v>
      </c>
      <c r="C81" s="527">
        <v>4</v>
      </c>
      <c r="D81" s="528" t="s">
        <v>3258</v>
      </c>
      <c r="E81" s="426" t="s">
        <v>3259</v>
      </c>
      <c r="F81" s="529" t="s">
        <v>3181</v>
      </c>
      <c r="G81" s="529" t="s">
        <v>3182</v>
      </c>
      <c r="H81" s="530" t="s">
        <v>2810</v>
      </c>
      <c r="I81" s="384" t="s">
        <v>2810</v>
      </c>
      <c r="J81" s="353" t="s">
        <v>3183</v>
      </c>
      <c r="K81" s="354" t="s">
        <v>3184</v>
      </c>
      <c r="L81" s="402"/>
      <c r="M81" s="403"/>
      <c r="N81" s="402"/>
      <c r="O81" s="403"/>
      <c r="P81" s="402"/>
      <c r="Q81" s="403"/>
      <c r="R81" s="402"/>
      <c r="S81" s="403"/>
      <c r="T81" s="402"/>
      <c r="U81" s="403"/>
      <c r="V81" s="402"/>
      <c r="W81" s="403"/>
      <c r="X81" s="402"/>
      <c r="Y81" s="403"/>
      <c r="Z81" s="402"/>
      <c r="AA81" s="403"/>
      <c r="AB81" s="402"/>
      <c r="AC81" s="403"/>
      <c r="AD81" s="402"/>
      <c r="AE81" s="403"/>
      <c r="AF81" s="402"/>
      <c r="AG81" s="403"/>
      <c r="AH81" s="402"/>
      <c r="AI81" s="403"/>
      <c r="AJ81" s="402"/>
      <c r="AK81" s="403"/>
      <c r="AL81" s="402"/>
      <c r="AM81" s="403"/>
      <c r="AN81" s="402"/>
      <c r="AO81" s="403"/>
      <c r="AP81" s="402"/>
      <c r="AQ81" s="403"/>
      <c r="AR81" s="402"/>
      <c r="AS81" s="403"/>
      <c r="AT81" s="402"/>
      <c r="AU81" s="403"/>
      <c r="AV81" s="402"/>
      <c r="AW81" s="403"/>
      <c r="AX81" s="402"/>
      <c r="AY81" s="403"/>
      <c r="AZ81" s="402"/>
      <c r="BA81" s="403"/>
      <c r="BB81" s="402"/>
      <c r="BC81" s="403"/>
      <c r="BD81" s="402"/>
      <c r="BE81" s="403"/>
      <c r="BF81" s="402"/>
      <c r="BG81" s="403"/>
      <c r="BH81" s="402"/>
      <c r="BI81" s="403"/>
      <c r="BJ81" s="402"/>
      <c r="BK81" s="403"/>
      <c r="BL81" s="402"/>
      <c r="BM81" s="403"/>
      <c r="BN81" s="402"/>
      <c r="BO81" s="403"/>
      <c r="BP81" s="402"/>
      <c r="BQ81" s="403"/>
      <c r="BR81" s="402"/>
      <c r="BS81" s="403"/>
      <c r="BT81" s="402"/>
      <c r="BU81" s="403"/>
      <c r="BV81" s="337">
        <f>L81+N81+P81+R81+T81+V81+X81+Z81+AB81+AD81+AF81+AH81+AJ81+AL81+AN81+AP81+AR81+AT81+AV81+AX81+AZ81+BB81+BD81+BF81+BH81+BJ81+BL81+BN81+BP81+BR81+BT81</f>
        <v>0</v>
      </c>
      <c r="BW81" s="337">
        <f>M81+O81+Q81+S81+U81+W81+Y81+AA81+AC81+AE81+AG81+AI81+AK81+AM81+AO81+AQ81+AS81+AU81+AW81+AY81+BA81+BC81+BE81+BG81+BI81+BK81+BM81+BO81+BQ81+BS81+BU81</f>
        <v>0</v>
      </c>
    </row>
    <row r="82" spans="1:75" s="64" customFormat="1" ht="21.95" customHeight="1" x14ac:dyDescent="0.2">
      <c r="A82" s="385" t="s">
        <v>3256</v>
      </c>
      <c r="B82" s="386" t="s">
        <v>3257</v>
      </c>
      <c r="C82" s="352" t="s">
        <v>3192</v>
      </c>
      <c r="D82" s="387" t="s">
        <v>3258</v>
      </c>
      <c r="E82" s="388" t="s">
        <v>3259</v>
      </c>
      <c r="F82" s="389" t="s">
        <v>3181</v>
      </c>
      <c r="G82" s="389" t="s">
        <v>3182</v>
      </c>
      <c r="H82" s="390" t="s">
        <v>2810</v>
      </c>
      <c r="I82" s="391" t="s">
        <v>2810</v>
      </c>
      <c r="J82" s="353" t="s">
        <v>3183</v>
      </c>
      <c r="K82" s="353" t="s">
        <v>3185</v>
      </c>
      <c r="L82" s="400"/>
      <c r="M82" s="401"/>
      <c r="N82" s="400"/>
      <c r="O82" s="401"/>
      <c r="P82" s="400"/>
      <c r="Q82" s="401"/>
      <c r="R82" s="400"/>
      <c r="S82" s="401"/>
      <c r="T82" s="400"/>
      <c r="U82" s="401"/>
      <c r="V82" s="400"/>
      <c r="W82" s="401"/>
      <c r="X82" s="400"/>
      <c r="Y82" s="401"/>
      <c r="Z82" s="400"/>
      <c r="AA82" s="401"/>
      <c r="AB82" s="400"/>
      <c r="AC82" s="401"/>
      <c r="AD82" s="400"/>
      <c r="AE82" s="401"/>
      <c r="AF82" s="400"/>
      <c r="AG82" s="401"/>
      <c r="AH82" s="400"/>
      <c r="AI82" s="401"/>
      <c r="AJ82" s="400"/>
      <c r="AK82" s="401"/>
      <c r="AL82" s="400"/>
      <c r="AM82" s="401"/>
      <c r="AN82" s="400"/>
      <c r="AO82" s="401"/>
      <c r="AP82" s="400"/>
      <c r="AQ82" s="401"/>
      <c r="AR82" s="400"/>
      <c r="AS82" s="401"/>
      <c r="AT82" s="400"/>
      <c r="AU82" s="401"/>
      <c r="AV82" s="400"/>
      <c r="AW82" s="401"/>
      <c r="AX82" s="400"/>
      <c r="AY82" s="401"/>
      <c r="AZ82" s="400"/>
      <c r="BA82" s="401"/>
      <c r="BB82" s="400"/>
      <c r="BC82" s="401"/>
      <c r="BD82" s="400"/>
      <c r="BE82" s="401"/>
      <c r="BF82" s="400"/>
      <c r="BG82" s="401"/>
      <c r="BH82" s="400"/>
      <c r="BI82" s="401"/>
      <c r="BJ82" s="400"/>
      <c r="BK82" s="401"/>
      <c r="BL82" s="400"/>
      <c r="BM82" s="401"/>
      <c r="BN82" s="400"/>
      <c r="BO82" s="401"/>
      <c r="BP82" s="400"/>
      <c r="BQ82" s="401"/>
      <c r="BR82" s="400"/>
      <c r="BS82" s="401"/>
      <c r="BT82" s="400"/>
      <c r="BU82" s="401"/>
      <c r="BV82" s="337">
        <f t="shared" ref="BV82:BV85" si="33">L82+N82+P82+R82+T82+V82+X82+Z82+AB82+AD82+AF82+AH82+AJ82+AL82+AN82+AP82+AR82+AT82+AV82+AX82+AZ82+BB82+BD82+BF82+BH82+BJ82+BL82+BN82+BP82+BR82+BT82</f>
        <v>0</v>
      </c>
      <c r="BW82" s="337">
        <f t="shared" ref="BW82:BW85" si="34">M82+O82+Q82+S82+U82+W82+Y82+AA82+AC82+AE82+AG82+AI82+AK82+AM82+AO82+AQ82+AS82+AU82+AW82+AY82+BA82+BC82+BE82+BG82+BI82+BK82+BM82+BO82+BQ82+BS82+BU82</f>
        <v>0</v>
      </c>
    </row>
    <row r="83" spans="1:75" s="64" customFormat="1" ht="21.95" customHeight="1" x14ac:dyDescent="0.2">
      <c r="A83" s="385" t="s">
        <v>3256</v>
      </c>
      <c r="B83" s="386" t="s">
        <v>3257</v>
      </c>
      <c r="C83" s="392" t="s">
        <v>3192</v>
      </c>
      <c r="D83" s="387" t="s">
        <v>3258</v>
      </c>
      <c r="E83" s="388" t="s">
        <v>3259</v>
      </c>
      <c r="F83" s="389" t="s">
        <v>3181</v>
      </c>
      <c r="G83" s="389" t="s">
        <v>3182</v>
      </c>
      <c r="H83" s="390" t="s">
        <v>2810</v>
      </c>
      <c r="I83" s="391" t="s">
        <v>2810</v>
      </c>
      <c r="J83" s="353" t="s">
        <v>3183</v>
      </c>
      <c r="K83" s="355" t="s">
        <v>3186</v>
      </c>
      <c r="L83" s="400"/>
      <c r="M83" s="401"/>
      <c r="N83" s="400"/>
      <c r="O83" s="401"/>
      <c r="P83" s="400"/>
      <c r="Q83" s="401"/>
      <c r="R83" s="400"/>
      <c r="S83" s="401"/>
      <c r="T83" s="400"/>
      <c r="U83" s="401"/>
      <c r="V83" s="400"/>
      <c r="W83" s="401"/>
      <c r="X83" s="400"/>
      <c r="Y83" s="401"/>
      <c r="Z83" s="400"/>
      <c r="AA83" s="401"/>
      <c r="AB83" s="400"/>
      <c r="AC83" s="401"/>
      <c r="AD83" s="400"/>
      <c r="AE83" s="401"/>
      <c r="AF83" s="400"/>
      <c r="AG83" s="401"/>
      <c r="AH83" s="400"/>
      <c r="AI83" s="401"/>
      <c r="AJ83" s="400"/>
      <c r="AK83" s="401"/>
      <c r="AL83" s="400"/>
      <c r="AM83" s="401"/>
      <c r="AN83" s="400"/>
      <c r="AO83" s="401"/>
      <c r="AP83" s="400"/>
      <c r="AQ83" s="401"/>
      <c r="AR83" s="400"/>
      <c r="AS83" s="401"/>
      <c r="AT83" s="400"/>
      <c r="AU83" s="401"/>
      <c r="AV83" s="400"/>
      <c r="AW83" s="401"/>
      <c r="AX83" s="400"/>
      <c r="AY83" s="401"/>
      <c r="AZ83" s="400"/>
      <c r="BA83" s="401"/>
      <c r="BB83" s="400"/>
      <c r="BC83" s="401"/>
      <c r="BD83" s="400"/>
      <c r="BE83" s="401"/>
      <c r="BF83" s="400"/>
      <c r="BG83" s="401"/>
      <c r="BH83" s="400"/>
      <c r="BI83" s="401"/>
      <c r="BJ83" s="400"/>
      <c r="BK83" s="401"/>
      <c r="BL83" s="400"/>
      <c r="BM83" s="401"/>
      <c r="BN83" s="400"/>
      <c r="BO83" s="401"/>
      <c r="BP83" s="400"/>
      <c r="BQ83" s="401"/>
      <c r="BR83" s="400"/>
      <c r="BS83" s="401"/>
      <c r="BT83" s="400"/>
      <c r="BU83" s="401"/>
      <c r="BV83" s="337">
        <f t="shared" si="33"/>
        <v>0</v>
      </c>
      <c r="BW83" s="337">
        <f t="shared" si="34"/>
        <v>0</v>
      </c>
    </row>
    <row r="84" spans="1:75" s="64" customFormat="1" ht="21.95" customHeight="1" x14ac:dyDescent="0.2">
      <c r="A84" s="385" t="s">
        <v>3256</v>
      </c>
      <c r="B84" s="386" t="s">
        <v>3257</v>
      </c>
      <c r="C84" s="392" t="s">
        <v>3192</v>
      </c>
      <c r="D84" s="387" t="s">
        <v>3258</v>
      </c>
      <c r="E84" s="388" t="s">
        <v>3259</v>
      </c>
      <c r="F84" s="389" t="s">
        <v>3181</v>
      </c>
      <c r="G84" s="389" t="s">
        <v>3182</v>
      </c>
      <c r="H84" s="390" t="s">
        <v>2810</v>
      </c>
      <c r="I84" s="391" t="s">
        <v>2810</v>
      </c>
      <c r="J84" s="353" t="s">
        <v>3183</v>
      </c>
      <c r="K84" s="356" t="s">
        <v>3187</v>
      </c>
      <c r="L84" s="400"/>
      <c r="M84" s="401"/>
      <c r="N84" s="400"/>
      <c r="O84" s="401"/>
      <c r="P84" s="400"/>
      <c r="Q84" s="401"/>
      <c r="R84" s="400"/>
      <c r="S84" s="401"/>
      <c r="T84" s="400"/>
      <c r="U84" s="401"/>
      <c r="V84" s="400"/>
      <c r="W84" s="401"/>
      <c r="X84" s="400"/>
      <c r="Y84" s="401"/>
      <c r="Z84" s="400"/>
      <c r="AA84" s="401"/>
      <c r="AB84" s="400"/>
      <c r="AC84" s="401"/>
      <c r="AD84" s="400"/>
      <c r="AE84" s="401"/>
      <c r="AF84" s="400"/>
      <c r="AG84" s="401"/>
      <c r="AH84" s="400"/>
      <c r="AI84" s="401"/>
      <c r="AJ84" s="400"/>
      <c r="AK84" s="401"/>
      <c r="AL84" s="400"/>
      <c r="AM84" s="401"/>
      <c r="AN84" s="400"/>
      <c r="AO84" s="401"/>
      <c r="AP84" s="400"/>
      <c r="AQ84" s="401"/>
      <c r="AR84" s="400"/>
      <c r="AS84" s="401"/>
      <c r="AT84" s="400"/>
      <c r="AU84" s="401"/>
      <c r="AV84" s="400"/>
      <c r="AW84" s="401"/>
      <c r="AX84" s="400"/>
      <c r="AY84" s="401"/>
      <c r="AZ84" s="400"/>
      <c r="BA84" s="401"/>
      <c r="BB84" s="400"/>
      <c r="BC84" s="401"/>
      <c r="BD84" s="400"/>
      <c r="BE84" s="401"/>
      <c r="BF84" s="400"/>
      <c r="BG84" s="401"/>
      <c r="BH84" s="400"/>
      <c r="BI84" s="401"/>
      <c r="BJ84" s="400"/>
      <c r="BK84" s="401"/>
      <c r="BL84" s="400"/>
      <c r="BM84" s="401"/>
      <c r="BN84" s="400"/>
      <c r="BO84" s="401"/>
      <c r="BP84" s="400"/>
      <c r="BQ84" s="401"/>
      <c r="BR84" s="400"/>
      <c r="BS84" s="401"/>
      <c r="BT84" s="400"/>
      <c r="BU84" s="401"/>
      <c r="BV84" s="337">
        <f t="shared" si="33"/>
        <v>0</v>
      </c>
      <c r="BW84" s="337">
        <f t="shared" si="34"/>
        <v>0</v>
      </c>
    </row>
    <row r="85" spans="1:75" s="64" customFormat="1" ht="21.95" customHeight="1" thickBot="1" x14ac:dyDescent="0.25">
      <c r="A85" s="898" t="s">
        <v>3256</v>
      </c>
      <c r="B85" s="393" t="s">
        <v>3257</v>
      </c>
      <c r="C85" s="394" t="s">
        <v>3192</v>
      </c>
      <c r="D85" s="395" t="s">
        <v>3258</v>
      </c>
      <c r="E85" s="411" t="s">
        <v>3259</v>
      </c>
      <c r="F85" s="396" t="s">
        <v>3181</v>
      </c>
      <c r="G85" s="396" t="s">
        <v>3182</v>
      </c>
      <c r="H85" s="397" t="s">
        <v>2810</v>
      </c>
      <c r="I85" s="899" t="s">
        <v>2810</v>
      </c>
      <c r="J85" s="353" t="s">
        <v>3183</v>
      </c>
      <c r="K85" s="357" t="s">
        <v>60</v>
      </c>
      <c r="L85" s="402"/>
      <c r="M85" s="403"/>
      <c r="N85" s="402"/>
      <c r="O85" s="403"/>
      <c r="P85" s="402"/>
      <c r="Q85" s="403"/>
      <c r="R85" s="402"/>
      <c r="S85" s="403"/>
      <c r="T85" s="402"/>
      <c r="U85" s="403"/>
      <c r="V85" s="402"/>
      <c r="W85" s="403"/>
      <c r="X85" s="402"/>
      <c r="Y85" s="403"/>
      <c r="Z85" s="402"/>
      <c r="AA85" s="403"/>
      <c r="AB85" s="402"/>
      <c r="AC85" s="403"/>
      <c r="AD85" s="402"/>
      <c r="AE85" s="403"/>
      <c r="AF85" s="402"/>
      <c r="AG85" s="403"/>
      <c r="AH85" s="402"/>
      <c r="AI85" s="403"/>
      <c r="AJ85" s="402"/>
      <c r="AK85" s="403"/>
      <c r="AL85" s="402"/>
      <c r="AM85" s="403"/>
      <c r="AN85" s="402"/>
      <c r="AO85" s="403"/>
      <c r="AP85" s="402"/>
      <c r="AQ85" s="403"/>
      <c r="AR85" s="402"/>
      <c r="AS85" s="403"/>
      <c r="AT85" s="402"/>
      <c r="AU85" s="403"/>
      <c r="AV85" s="402"/>
      <c r="AW85" s="403"/>
      <c r="AX85" s="402"/>
      <c r="AY85" s="403"/>
      <c r="AZ85" s="402"/>
      <c r="BA85" s="403"/>
      <c r="BB85" s="402"/>
      <c r="BC85" s="403"/>
      <c r="BD85" s="402"/>
      <c r="BE85" s="403"/>
      <c r="BF85" s="402"/>
      <c r="BG85" s="403"/>
      <c r="BH85" s="402"/>
      <c r="BI85" s="403"/>
      <c r="BJ85" s="402"/>
      <c r="BK85" s="403"/>
      <c r="BL85" s="402"/>
      <c r="BM85" s="403"/>
      <c r="BN85" s="402"/>
      <c r="BO85" s="403"/>
      <c r="BP85" s="402"/>
      <c r="BQ85" s="403"/>
      <c r="BR85" s="402"/>
      <c r="BS85" s="403"/>
      <c r="BT85" s="402"/>
      <c r="BU85" s="403"/>
      <c r="BV85" s="337">
        <f t="shared" si="33"/>
        <v>0</v>
      </c>
      <c r="BW85" s="337">
        <f t="shared" si="34"/>
        <v>0</v>
      </c>
    </row>
    <row r="86" spans="1:75" s="64" customFormat="1" ht="21.95" customHeight="1" x14ac:dyDescent="0.25">
      <c r="A86" s="425" t="s">
        <v>3260</v>
      </c>
      <c r="B86" s="526" t="s">
        <v>3261</v>
      </c>
      <c r="C86" s="527">
        <v>1</v>
      </c>
      <c r="D86" s="528" t="s">
        <v>3262</v>
      </c>
      <c r="E86" s="426" t="s">
        <v>3263</v>
      </c>
      <c r="F86" s="529" t="s">
        <v>3181</v>
      </c>
      <c r="G86" s="529" t="s">
        <v>3182</v>
      </c>
      <c r="H86" s="530" t="s">
        <v>2811</v>
      </c>
      <c r="I86" s="384" t="s">
        <v>2811</v>
      </c>
      <c r="J86" s="353" t="s">
        <v>3183</v>
      </c>
      <c r="K86" s="354" t="s">
        <v>3184</v>
      </c>
      <c r="L86" s="402"/>
      <c r="M86" s="403"/>
      <c r="N86" s="402"/>
      <c r="O86" s="403"/>
      <c r="P86" s="402"/>
      <c r="Q86" s="403"/>
      <c r="R86" s="402"/>
      <c r="S86" s="403"/>
      <c r="T86" s="402"/>
      <c r="U86" s="403"/>
      <c r="V86" s="402"/>
      <c r="W86" s="403"/>
      <c r="X86" s="402"/>
      <c r="Y86" s="403"/>
      <c r="Z86" s="402"/>
      <c r="AA86" s="403"/>
      <c r="AB86" s="402"/>
      <c r="AC86" s="403"/>
      <c r="AD86" s="402"/>
      <c r="AE86" s="403"/>
      <c r="AF86" s="402"/>
      <c r="AG86" s="403"/>
      <c r="AH86" s="402"/>
      <c r="AI86" s="403"/>
      <c r="AJ86" s="402"/>
      <c r="AK86" s="403"/>
      <c r="AL86" s="402"/>
      <c r="AM86" s="403"/>
      <c r="AN86" s="402"/>
      <c r="AO86" s="403"/>
      <c r="AP86" s="402"/>
      <c r="AQ86" s="403"/>
      <c r="AR86" s="402"/>
      <c r="AS86" s="403"/>
      <c r="AT86" s="402"/>
      <c r="AU86" s="403"/>
      <c r="AV86" s="402"/>
      <c r="AW86" s="403"/>
      <c r="AX86" s="402"/>
      <c r="AY86" s="403"/>
      <c r="AZ86" s="402"/>
      <c r="BA86" s="403"/>
      <c r="BB86" s="402"/>
      <c r="BC86" s="403"/>
      <c r="BD86" s="402"/>
      <c r="BE86" s="403"/>
      <c r="BF86" s="402"/>
      <c r="BG86" s="403"/>
      <c r="BH86" s="402"/>
      <c r="BI86" s="403"/>
      <c r="BJ86" s="402"/>
      <c r="BK86" s="403"/>
      <c r="BL86" s="402"/>
      <c r="BM86" s="403"/>
      <c r="BN86" s="402"/>
      <c r="BO86" s="403"/>
      <c r="BP86" s="402"/>
      <c r="BQ86" s="403"/>
      <c r="BR86" s="402"/>
      <c r="BS86" s="403"/>
      <c r="BT86" s="402"/>
      <c r="BU86" s="403"/>
      <c r="BV86" s="337">
        <f>L86+N86+P86+R86+T86+V86+X86+Z86+AB86+AD86+AF86+AH86+AJ86+AL86+AN86+AP86+AR86+AT86+AV86+AX86+AZ86+BB86+BD86+BF86+BH86+BJ86+BL86+BN86+BP86+BR86+BT86</f>
        <v>0</v>
      </c>
      <c r="BW86" s="337">
        <f>M86+O86+Q86+S86+U86+W86+Y86+AA86+AC86+AE86+AG86+AI86+AK86+AM86+AO86+AQ86+AS86+AU86+AW86+AY86+BA86+BC86+BE86+BG86+BI86+BK86+BM86+BO86+BQ86+BS86+BU86</f>
        <v>0</v>
      </c>
    </row>
    <row r="87" spans="1:75" s="64" customFormat="1" ht="21.95" customHeight="1" x14ac:dyDescent="0.2">
      <c r="A87" s="385" t="s">
        <v>3260</v>
      </c>
      <c r="B87" s="386" t="s">
        <v>3261</v>
      </c>
      <c r="C87" s="352" t="s">
        <v>3193</v>
      </c>
      <c r="D87" s="387" t="s">
        <v>3262</v>
      </c>
      <c r="E87" s="388" t="s">
        <v>3263</v>
      </c>
      <c r="F87" s="389" t="s">
        <v>3181</v>
      </c>
      <c r="G87" s="389" t="s">
        <v>3182</v>
      </c>
      <c r="H87" s="390" t="s">
        <v>2811</v>
      </c>
      <c r="I87" s="391" t="s">
        <v>2811</v>
      </c>
      <c r="J87" s="353" t="s">
        <v>3183</v>
      </c>
      <c r="K87" s="353" t="s">
        <v>3185</v>
      </c>
      <c r="L87" s="400"/>
      <c r="M87" s="401"/>
      <c r="N87" s="400"/>
      <c r="O87" s="401"/>
      <c r="P87" s="400"/>
      <c r="Q87" s="401"/>
      <c r="R87" s="400"/>
      <c r="S87" s="401"/>
      <c r="T87" s="400"/>
      <c r="U87" s="401"/>
      <c r="V87" s="400"/>
      <c r="W87" s="401"/>
      <c r="X87" s="400"/>
      <c r="Y87" s="401"/>
      <c r="Z87" s="400"/>
      <c r="AA87" s="401"/>
      <c r="AB87" s="400"/>
      <c r="AC87" s="401"/>
      <c r="AD87" s="400"/>
      <c r="AE87" s="401"/>
      <c r="AF87" s="400"/>
      <c r="AG87" s="401"/>
      <c r="AH87" s="400"/>
      <c r="AI87" s="401"/>
      <c r="AJ87" s="400"/>
      <c r="AK87" s="401"/>
      <c r="AL87" s="400"/>
      <c r="AM87" s="401"/>
      <c r="AN87" s="400"/>
      <c r="AO87" s="401"/>
      <c r="AP87" s="400"/>
      <c r="AQ87" s="401"/>
      <c r="AR87" s="400"/>
      <c r="AS87" s="401"/>
      <c r="AT87" s="400"/>
      <c r="AU87" s="401"/>
      <c r="AV87" s="400"/>
      <c r="AW87" s="401"/>
      <c r="AX87" s="400"/>
      <c r="AY87" s="401"/>
      <c r="AZ87" s="400"/>
      <c r="BA87" s="401"/>
      <c r="BB87" s="400"/>
      <c r="BC87" s="401"/>
      <c r="BD87" s="400"/>
      <c r="BE87" s="401"/>
      <c r="BF87" s="400"/>
      <c r="BG87" s="401"/>
      <c r="BH87" s="400"/>
      <c r="BI87" s="401"/>
      <c r="BJ87" s="400"/>
      <c r="BK87" s="401"/>
      <c r="BL87" s="400"/>
      <c r="BM87" s="401"/>
      <c r="BN87" s="400"/>
      <c r="BO87" s="401"/>
      <c r="BP87" s="400"/>
      <c r="BQ87" s="401"/>
      <c r="BR87" s="400"/>
      <c r="BS87" s="401"/>
      <c r="BT87" s="400"/>
      <c r="BU87" s="401"/>
      <c r="BV87" s="337">
        <f t="shared" ref="BV87:BV90" si="35">L87+N87+P87+R87+T87+V87+X87+Z87+AB87+AD87+AF87+AH87+AJ87+AL87+AN87+AP87+AR87+AT87+AV87+AX87+AZ87+BB87+BD87+BF87+BH87+BJ87+BL87+BN87+BP87+BR87+BT87</f>
        <v>0</v>
      </c>
      <c r="BW87" s="337">
        <f t="shared" ref="BW87:BW90" si="36">M87+O87+Q87+S87+U87+W87+Y87+AA87+AC87+AE87+AG87+AI87+AK87+AM87+AO87+AQ87+AS87+AU87+AW87+AY87+BA87+BC87+BE87+BG87+BI87+BK87+BM87+BO87+BQ87+BS87+BU87</f>
        <v>0</v>
      </c>
    </row>
    <row r="88" spans="1:75" s="64" customFormat="1" ht="21.95" customHeight="1" x14ac:dyDescent="0.2">
      <c r="A88" s="385" t="s">
        <v>3260</v>
      </c>
      <c r="B88" s="386" t="s">
        <v>3261</v>
      </c>
      <c r="C88" s="392" t="s">
        <v>3193</v>
      </c>
      <c r="D88" s="387" t="s">
        <v>3262</v>
      </c>
      <c r="E88" s="388" t="s">
        <v>3263</v>
      </c>
      <c r="F88" s="389" t="s">
        <v>3181</v>
      </c>
      <c r="G88" s="389" t="s">
        <v>3182</v>
      </c>
      <c r="H88" s="390" t="s">
        <v>2811</v>
      </c>
      <c r="I88" s="391" t="s">
        <v>2811</v>
      </c>
      <c r="J88" s="353" t="s">
        <v>3183</v>
      </c>
      <c r="K88" s="355" t="s">
        <v>3186</v>
      </c>
      <c r="L88" s="400"/>
      <c r="M88" s="401"/>
      <c r="N88" s="400"/>
      <c r="O88" s="401"/>
      <c r="P88" s="400"/>
      <c r="Q88" s="401"/>
      <c r="R88" s="400"/>
      <c r="S88" s="401"/>
      <c r="T88" s="400"/>
      <c r="U88" s="401"/>
      <c r="V88" s="400"/>
      <c r="W88" s="401"/>
      <c r="X88" s="400"/>
      <c r="Y88" s="401"/>
      <c r="Z88" s="400"/>
      <c r="AA88" s="401"/>
      <c r="AB88" s="400"/>
      <c r="AC88" s="401"/>
      <c r="AD88" s="400"/>
      <c r="AE88" s="401"/>
      <c r="AF88" s="400"/>
      <c r="AG88" s="401"/>
      <c r="AH88" s="400"/>
      <c r="AI88" s="401"/>
      <c r="AJ88" s="400"/>
      <c r="AK88" s="401"/>
      <c r="AL88" s="400"/>
      <c r="AM88" s="401"/>
      <c r="AN88" s="400"/>
      <c r="AO88" s="401"/>
      <c r="AP88" s="400"/>
      <c r="AQ88" s="401"/>
      <c r="AR88" s="400"/>
      <c r="AS88" s="401"/>
      <c r="AT88" s="400"/>
      <c r="AU88" s="401"/>
      <c r="AV88" s="400"/>
      <c r="AW88" s="401"/>
      <c r="AX88" s="400"/>
      <c r="AY88" s="401"/>
      <c r="AZ88" s="400"/>
      <c r="BA88" s="401"/>
      <c r="BB88" s="400"/>
      <c r="BC88" s="401"/>
      <c r="BD88" s="400"/>
      <c r="BE88" s="401"/>
      <c r="BF88" s="400"/>
      <c r="BG88" s="401"/>
      <c r="BH88" s="400"/>
      <c r="BI88" s="401"/>
      <c r="BJ88" s="400"/>
      <c r="BK88" s="401"/>
      <c r="BL88" s="400"/>
      <c r="BM88" s="401"/>
      <c r="BN88" s="400"/>
      <c r="BO88" s="401"/>
      <c r="BP88" s="400"/>
      <c r="BQ88" s="401"/>
      <c r="BR88" s="400"/>
      <c r="BS88" s="401"/>
      <c r="BT88" s="400"/>
      <c r="BU88" s="401"/>
      <c r="BV88" s="337">
        <f t="shared" si="35"/>
        <v>0</v>
      </c>
      <c r="BW88" s="337">
        <f t="shared" si="36"/>
        <v>0</v>
      </c>
    </row>
    <row r="89" spans="1:75" s="64" customFormat="1" ht="21.95" customHeight="1" x14ac:dyDescent="0.2">
      <c r="A89" s="385" t="s">
        <v>3260</v>
      </c>
      <c r="B89" s="386" t="s">
        <v>3261</v>
      </c>
      <c r="C89" s="392" t="s">
        <v>3193</v>
      </c>
      <c r="D89" s="387" t="s">
        <v>3262</v>
      </c>
      <c r="E89" s="388" t="s">
        <v>3263</v>
      </c>
      <c r="F89" s="389" t="s">
        <v>3181</v>
      </c>
      <c r="G89" s="389" t="s">
        <v>3182</v>
      </c>
      <c r="H89" s="390" t="s">
        <v>2811</v>
      </c>
      <c r="I89" s="391" t="s">
        <v>2811</v>
      </c>
      <c r="J89" s="353" t="s">
        <v>3183</v>
      </c>
      <c r="K89" s="356" t="s">
        <v>3187</v>
      </c>
      <c r="L89" s="400"/>
      <c r="M89" s="401"/>
      <c r="N89" s="400"/>
      <c r="O89" s="401"/>
      <c r="P89" s="400"/>
      <c r="Q89" s="401"/>
      <c r="R89" s="400"/>
      <c r="S89" s="401"/>
      <c r="T89" s="400"/>
      <c r="U89" s="401"/>
      <c r="V89" s="400"/>
      <c r="W89" s="401"/>
      <c r="X89" s="400"/>
      <c r="Y89" s="401"/>
      <c r="Z89" s="400"/>
      <c r="AA89" s="401"/>
      <c r="AB89" s="400"/>
      <c r="AC89" s="401"/>
      <c r="AD89" s="400"/>
      <c r="AE89" s="401"/>
      <c r="AF89" s="400"/>
      <c r="AG89" s="401"/>
      <c r="AH89" s="400"/>
      <c r="AI89" s="401"/>
      <c r="AJ89" s="400"/>
      <c r="AK89" s="401"/>
      <c r="AL89" s="400"/>
      <c r="AM89" s="401"/>
      <c r="AN89" s="400"/>
      <c r="AO89" s="401"/>
      <c r="AP89" s="400"/>
      <c r="AQ89" s="401"/>
      <c r="AR89" s="400"/>
      <c r="AS89" s="401"/>
      <c r="AT89" s="400"/>
      <c r="AU89" s="401"/>
      <c r="AV89" s="400"/>
      <c r="AW89" s="401"/>
      <c r="AX89" s="400"/>
      <c r="AY89" s="401"/>
      <c r="AZ89" s="400"/>
      <c r="BA89" s="401"/>
      <c r="BB89" s="400"/>
      <c r="BC89" s="401"/>
      <c r="BD89" s="400"/>
      <c r="BE89" s="401"/>
      <c r="BF89" s="400"/>
      <c r="BG89" s="401"/>
      <c r="BH89" s="400"/>
      <c r="BI89" s="401"/>
      <c r="BJ89" s="400"/>
      <c r="BK89" s="401"/>
      <c r="BL89" s="400"/>
      <c r="BM89" s="401"/>
      <c r="BN89" s="400"/>
      <c r="BO89" s="401"/>
      <c r="BP89" s="400"/>
      <c r="BQ89" s="401"/>
      <c r="BR89" s="400"/>
      <c r="BS89" s="401"/>
      <c r="BT89" s="400"/>
      <c r="BU89" s="401"/>
      <c r="BV89" s="337">
        <f t="shared" si="35"/>
        <v>0</v>
      </c>
      <c r="BW89" s="337">
        <f t="shared" si="36"/>
        <v>0</v>
      </c>
    </row>
    <row r="90" spans="1:75" s="64" customFormat="1" ht="21.95" customHeight="1" thickBot="1" x14ac:dyDescent="0.25">
      <c r="A90" s="898" t="s">
        <v>3260</v>
      </c>
      <c r="B90" s="393" t="s">
        <v>3261</v>
      </c>
      <c r="C90" s="394" t="s">
        <v>3193</v>
      </c>
      <c r="D90" s="395" t="s">
        <v>3262</v>
      </c>
      <c r="E90" s="411" t="s">
        <v>3263</v>
      </c>
      <c r="F90" s="396" t="s">
        <v>3181</v>
      </c>
      <c r="G90" s="396" t="s">
        <v>3182</v>
      </c>
      <c r="H90" s="397" t="s">
        <v>2811</v>
      </c>
      <c r="I90" s="899" t="s">
        <v>2811</v>
      </c>
      <c r="J90" s="353" t="s">
        <v>3183</v>
      </c>
      <c r="K90" s="357" t="s">
        <v>60</v>
      </c>
      <c r="L90" s="402"/>
      <c r="M90" s="403"/>
      <c r="N90" s="402"/>
      <c r="O90" s="403"/>
      <c r="P90" s="402"/>
      <c r="Q90" s="403"/>
      <c r="R90" s="402"/>
      <c r="S90" s="403"/>
      <c r="T90" s="402"/>
      <c r="U90" s="403"/>
      <c r="V90" s="402"/>
      <c r="W90" s="403"/>
      <c r="X90" s="402"/>
      <c r="Y90" s="403"/>
      <c r="Z90" s="402"/>
      <c r="AA90" s="403"/>
      <c r="AB90" s="402"/>
      <c r="AC90" s="403"/>
      <c r="AD90" s="402"/>
      <c r="AE90" s="403"/>
      <c r="AF90" s="402"/>
      <c r="AG90" s="403"/>
      <c r="AH90" s="402"/>
      <c r="AI90" s="403"/>
      <c r="AJ90" s="402"/>
      <c r="AK90" s="403"/>
      <c r="AL90" s="402"/>
      <c r="AM90" s="403"/>
      <c r="AN90" s="402"/>
      <c r="AO90" s="403"/>
      <c r="AP90" s="402"/>
      <c r="AQ90" s="403"/>
      <c r="AR90" s="402"/>
      <c r="AS90" s="403"/>
      <c r="AT90" s="402"/>
      <c r="AU90" s="403"/>
      <c r="AV90" s="402"/>
      <c r="AW90" s="403"/>
      <c r="AX90" s="402"/>
      <c r="AY90" s="403"/>
      <c r="AZ90" s="402"/>
      <c r="BA90" s="403"/>
      <c r="BB90" s="402"/>
      <c r="BC90" s="403"/>
      <c r="BD90" s="402"/>
      <c r="BE90" s="403"/>
      <c r="BF90" s="402"/>
      <c r="BG90" s="403"/>
      <c r="BH90" s="402"/>
      <c r="BI90" s="403"/>
      <c r="BJ90" s="402"/>
      <c r="BK90" s="403"/>
      <c r="BL90" s="402"/>
      <c r="BM90" s="403"/>
      <c r="BN90" s="402"/>
      <c r="BO90" s="403"/>
      <c r="BP90" s="402"/>
      <c r="BQ90" s="403"/>
      <c r="BR90" s="402"/>
      <c r="BS90" s="403"/>
      <c r="BT90" s="402"/>
      <c r="BU90" s="403"/>
      <c r="BV90" s="337">
        <f t="shared" si="35"/>
        <v>0</v>
      </c>
      <c r="BW90" s="337">
        <f t="shared" si="36"/>
        <v>0</v>
      </c>
    </row>
    <row r="91" spans="1:75" s="64" customFormat="1" ht="21.95" customHeight="1" x14ac:dyDescent="0.25">
      <c r="A91" s="425" t="s">
        <v>3264</v>
      </c>
      <c r="B91" s="526" t="s">
        <v>3265</v>
      </c>
      <c r="C91" s="527">
        <v>1</v>
      </c>
      <c r="D91" s="528" t="s">
        <v>3266</v>
      </c>
      <c r="E91" s="426" t="s">
        <v>3267</v>
      </c>
      <c r="F91" s="529" t="s">
        <v>3181</v>
      </c>
      <c r="G91" s="529" t="s">
        <v>3182</v>
      </c>
      <c r="H91" s="530" t="s">
        <v>2812</v>
      </c>
      <c r="I91" s="384" t="s">
        <v>2812</v>
      </c>
      <c r="J91" s="353" t="s">
        <v>3183</v>
      </c>
      <c r="K91" s="354" t="s">
        <v>3184</v>
      </c>
      <c r="L91" s="402"/>
      <c r="M91" s="403"/>
      <c r="N91" s="402"/>
      <c r="O91" s="403"/>
      <c r="P91" s="402"/>
      <c r="Q91" s="403"/>
      <c r="R91" s="402"/>
      <c r="S91" s="403"/>
      <c r="T91" s="402"/>
      <c r="U91" s="403"/>
      <c r="V91" s="402"/>
      <c r="W91" s="403"/>
      <c r="X91" s="402"/>
      <c r="Y91" s="403"/>
      <c r="Z91" s="402"/>
      <c r="AA91" s="403"/>
      <c r="AB91" s="402"/>
      <c r="AC91" s="403"/>
      <c r="AD91" s="402"/>
      <c r="AE91" s="403"/>
      <c r="AF91" s="402"/>
      <c r="AG91" s="403"/>
      <c r="AH91" s="402"/>
      <c r="AI91" s="403"/>
      <c r="AJ91" s="402"/>
      <c r="AK91" s="403"/>
      <c r="AL91" s="402"/>
      <c r="AM91" s="403"/>
      <c r="AN91" s="402"/>
      <c r="AO91" s="403"/>
      <c r="AP91" s="402"/>
      <c r="AQ91" s="403"/>
      <c r="AR91" s="402"/>
      <c r="AS91" s="403"/>
      <c r="AT91" s="402"/>
      <c r="AU91" s="403"/>
      <c r="AV91" s="402"/>
      <c r="AW91" s="403"/>
      <c r="AX91" s="402"/>
      <c r="AY91" s="403"/>
      <c r="AZ91" s="402"/>
      <c r="BA91" s="403"/>
      <c r="BB91" s="402"/>
      <c r="BC91" s="403"/>
      <c r="BD91" s="402"/>
      <c r="BE91" s="403"/>
      <c r="BF91" s="402"/>
      <c r="BG91" s="403"/>
      <c r="BH91" s="402"/>
      <c r="BI91" s="403"/>
      <c r="BJ91" s="402"/>
      <c r="BK91" s="403"/>
      <c r="BL91" s="402"/>
      <c r="BM91" s="403"/>
      <c r="BN91" s="402"/>
      <c r="BO91" s="403"/>
      <c r="BP91" s="402"/>
      <c r="BQ91" s="403"/>
      <c r="BR91" s="402"/>
      <c r="BS91" s="403"/>
      <c r="BT91" s="402"/>
      <c r="BU91" s="403"/>
      <c r="BV91" s="337">
        <f>L91+N91+P91+R91+T91+V91+X91+Z91+AB91+AD91+AF91+AH91+AJ91+AL91+AN91+AP91+AR91+AT91+AV91+AX91+AZ91+BB91+BD91+BF91+BH91+BJ91+BL91+BN91+BP91+BR91+BT91</f>
        <v>0</v>
      </c>
      <c r="BW91" s="337">
        <f>M91+O91+Q91+S91+U91+W91+Y91+AA91+AC91+AE91+AG91+AI91+AK91+AM91+AO91+AQ91+AS91+AU91+AW91+AY91+BA91+BC91+BE91+BG91+BI91+BK91+BM91+BO91+BQ91+BS91+BU91</f>
        <v>0</v>
      </c>
    </row>
    <row r="92" spans="1:75" s="64" customFormat="1" ht="21.95" customHeight="1" x14ac:dyDescent="0.2">
      <c r="A92" s="385" t="s">
        <v>3264</v>
      </c>
      <c r="B92" s="386" t="s">
        <v>3265</v>
      </c>
      <c r="C92" s="352" t="s">
        <v>3193</v>
      </c>
      <c r="D92" s="387" t="s">
        <v>3266</v>
      </c>
      <c r="E92" s="388" t="s">
        <v>3267</v>
      </c>
      <c r="F92" s="389" t="s">
        <v>3181</v>
      </c>
      <c r="G92" s="389" t="s">
        <v>3182</v>
      </c>
      <c r="H92" s="390" t="s">
        <v>2812</v>
      </c>
      <c r="I92" s="391" t="s">
        <v>2812</v>
      </c>
      <c r="J92" s="353" t="s">
        <v>3183</v>
      </c>
      <c r="K92" s="353" t="s">
        <v>3185</v>
      </c>
      <c r="L92" s="400"/>
      <c r="M92" s="401"/>
      <c r="N92" s="400"/>
      <c r="O92" s="401"/>
      <c r="P92" s="400"/>
      <c r="Q92" s="401"/>
      <c r="R92" s="400"/>
      <c r="S92" s="401"/>
      <c r="T92" s="400"/>
      <c r="U92" s="401"/>
      <c r="V92" s="400"/>
      <c r="W92" s="401"/>
      <c r="X92" s="400"/>
      <c r="Y92" s="401"/>
      <c r="Z92" s="400"/>
      <c r="AA92" s="401"/>
      <c r="AB92" s="400"/>
      <c r="AC92" s="401"/>
      <c r="AD92" s="400"/>
      <c r="AE92" s="401"/>
      <c r="AF92" s="400"/>
      <c r="AG92" s="401"/>
      <c r="AH92" s="400"/>
      <c r="AI92" s="401"/>
      <c r="AJ92" s="400"/>
      <c r="AK92" s="401"/>
      <c r="AL92" s="400"/>
      <c r="AM92" s="401"/>
      <c r="AN92" s="400"/>
      <c r="AO92" s="401"/>
      <c r="AP92" s="400"/>
      <c r="AQ92" s="401"/>
      <c r="AR92" s="400"/>
      <c r="AS92" s="401"/>
      <c r="AT92" s="400"/>
      <c r="AU92" s="401"/>
      <c r="AV92" s="400"/>
      <c r="AW92" s="401"/>
      <c r="AX92" s="400"/>
      <c r="AY92" s="401"/>
      <c r="AZ92" s="400"/>
      <c r="BA92" s="401"/>
      <c r="BB92" s="400"/>
      <c r="BC92" s="401"/>
      <c r="BD92" s="400"/>
      <c r="BE92" s="401"/>
      <c r="BF92" s="400"/>
      <c r="BG92" s="401"/>
      <c r="BH92" s="400"/>
      <c r="BI92" s="401"/>
      <c r="BJ92" s="400"/>
      <c r="BK92" s="401"/>
      <c r="BL92" s="400"/>
      <c r="BM92" s="401"/>
      <c r="BN92" s="400"/>
      <c r="BO92" s="401"/>
      <c r="BP92" s="400"/>
      <c r="BQ92" s="401"/>
      <c r="BR92" s="400"/>
      <c r="BS92" s="401"/>
      <c r="BT92" s="400"/>
      <c r="BU92" s="401"/>
      <c r="BV92" s="337">
        <f t="shared" ref="BV92:BV95" si="37">L92+N92+P92+R92+T92+V92+X92+Z92+AB92+AD92+AF92+AH92+AJ92+AL92+AN92+AP92+AR92+AT92+AV92+AX92+AZ92+BB92+BD92+BF92+BH92+BJ92+BL92+BN92+BP92+BR92+BT92</f>
        <v>0</v>
      </c>
      <c r="BW92" s="337">
        <f t="shared" ref="BW92:BW95" si="38">M92+O92+Q92+S92+U92+W92+Y92+AA92+AC92+AE92+AG92+AI92+AK92+AM92+AO92+AQ92+AS92+AU92+AW92+AY92+BA92+BC92+BE92+BG92+BI92+BK92+BM92+BO92+BQ92+BS92+BU92</f>
        <v>0</v>
      </c>
    </row>
    <row r="93" spans="1:75" s="64" customFormat="1" ht="21.95" customHeight="1" x14ac:dyDescent="0.2">
      <c r="A93" s="385" t="s">
        <v>3264</v>
      </c>
      <c r="B93" s="386" t="s">
        <v>3265</v>
      </c>
      <c r="C93" s="392" t="s">
        <v>3193</v>
      </c>
      <c r="D93" s="387" t="s">
        <v>3266</v>
      </c>
      <c r="E93" s="388" t="s">
        <v>3267</v>
      </c>
      <c r="F93" s="389" t="s">
        <v>3181</v>
      </c>
      <c r="G93" s="389" t="s">
        <v>3182</v>
      </c>
      <c r="H93" s="390" t="s">
        <v>2812</v>
      </c>
      <c r="I93" s="391" t="s">
        <v>2812</v>
      </c>
      <c r="J93" s="353" t="s">
        <v>3183</v>
      </c>
      <c r="K93" s="355" t="s">
        <v>3186</v>
      </c>
      <c r="L93" s="400"/>
      <c r="M93" s="401"/>
      <c r="N93" s="400"/>
      <c r="O93" s="401"/>
      <c r="P93" s="400"/>
      <c r="Q93" s="401"/>
      <c r="R93" s="400"/>
      <c r="S93" s="401"/>
      <c r="T93" s="400"/>
      <c r="U93" s="401"/>
      <c r="V93" s="400"/>
      <c r="W93" s="401"/>
      <c r="X93" s="400"/>
      <c r="Y93" s="401"/>
      <c r="Z93" s="400"/>
      <c r="AA93" s="401"/>
      <c r="AB93" s="400"/>
      <c r="AC93" s="401"/>
      <c r="AD93" s="400"/>
      <c r="AE93" s="401"/>
      <c r="AF93" s="400"/>
      <c r="AG93" s="401"/>
      <c r="AH93" s="400"/>
      <c r="AI93" s="401"/>
      <c r="AJ93" s="400"/>
      <c r="AK93" s="401"/>
      <c r="AL93" s="400"/>
      <c r="AM93" s="401"/>
      <c r="AN93" s="400"/>
      <c r="AO93" s="401"/>
      <c r="AP93" s="400"/>
      <c r="AQ93" s="401"/>
      <c r="AR93" s="400"/>
      <c r="AS93" s="401"/>
      <c r="AT93" s="400"/>
      <c r="AU93" s="401"/>
      <c r="AV93" s="400"/>
      <c r="AW93" s="401"/>
      <c r="AX93" s="400"/>
      <c r="AY93" s="401"/>
      <c r="AZ93" s="400"/>
      <c r="BA93" s="401"/>
      <c r="BB93" s="400"/>
      <c r="BC93" s="401"/>
      <c r="BD93" s="400"/>
      <c r="BE93" s="401"/>
      <c r="BF93" s="400"/>
      <c r="BG93" s="401"/>
      <c r="BH93" s="400"/>
      <c r="BI93" s="401"/>
      <c r="BJ93" s="400"/>
      <c r="BK93" s="401"/>
      <c r="BL93" s="400"/>
      <c r="BM93" s="401"/>
      <c r="BN93" s="400"/>
      <c r="BO93" s="401"/>
      <c r="BP93" s="400"/>
      <c r="BQ93" s="401"/>
      <c r="BR93" s="400"/>
      <c r="BS93" s="401"/>
      <c r="BT93" s="400"/>
      <c r="BU93" s="401"/>
      <c r="BV93" s="337">
        <f t="shared" si="37"/>
        <v>0</v>
      </c>
      <c r="BW93" s="337">
        <f t="shared" si="38"/>
        <v>0</v>
      </c>
    </row>
    <row r="94" spans="1:75" s="64" customFormat="1" ht="21.95" customHeight="1" x14ac:dyDescent="0.2">
      <c r="A94" s="385" t="s">
        <v>3264</v>
      </c>
      <c r="B94" s="386" t="s">
        <v>3265</v>
      </c>
      <c r="C94" s="392" t="s">
        <v>3193</v>
      </c>
      <c r="D94" s="387" t="s">
        <v>3266</v>
      </c>
      <c r="E94" s="388" t="s">
        <v>3267</v>
      </c>
      <c r="F94" s="389" t="s">
        <v>3181</v>
      </c>
      <c r="G94" s="389" t="s">
        <v>3182</v>
      </c>
      <c r="H94" s="390" t="s">
        <v>2812</v>
      </c>
      <c r="I94" s="391" t="s">
        <v>2812</v>
      </c>
      <c r="J94" s="353" t="s">
        <v>3183</v>
      </c>
      <c r="K94" s="356" t="s">
        <v>3187</v>
      </c>
      <c r="L94" s="400"/>
      <c r="M94" s="401"/>
      <c r="N94" s="400"/>
      <c r="O94" s="401"/>
      <c r="P94" s="400"/>
      <c r="Q94" s="401"/>
      <c r="R94" s="400"/>
      <c r="S94" s="401"/>
      <c r="T94" s="400"/>
      <c r="U94" s="401"/>
      <c r="V94" s="400"/>
      <c r="W94" s="401"/>
      <c r="X94" s="400"/>
      <c r="Y94" s="401"/>
      <c r="Z94" s="400"/>
      <c r="AA94" s="401"/>
      <c r="AB94" s="400"/>
      <c r="AC94" s="401"/>
      <c r="AD94" s="400"/>
      <c r="AE94" s="401"/>
      <c r="AF94" s="400"/>
      <c r="AG94" s="401"/>
      <c r="AH94" s="400"/>
      <c r="AI94" s="401"/>
      <c r="AJ94" s="400"/>
      <c r="AK94" s="401"/>
      <c r="AL94" s="400"/>
      <c r="AM94" s="401"/>
      <c r="AN94" s="400"/>
      <c r="AO94" s="401"/>
      <c r="AP94" s="400"/>
      <c r="AQ94" s="401"/>
      <c r="AR94" s="400"/>
      <c r="AS94" s="401"/>
      <c r="AT94" s="400"/>
      <c r="AU94" s="401"/>
      <c r="AV94" s="400"/>
      <c r="AW94" s="401"/>
      <c r="AX94" s="400"/>
      <c r="AY94" s="401"/>
      <c r="AZ94" s="400"/>
      <c r="BA94" s="401"/>
      <c r="BB94" s="400"/>
      <c r="BC94" s="401"/>
      <c r="BD94" s="400"/>
      <c r="BE94" s="401"/>
      <c r="BF94" s="400"/>
      <c r="BG94" s="401"/>
      <c r="BH94" s="400"/>
      <c r="BI94" s="401"/>
      <c r="BJ94" s="400"/>
      <c r="BK94" s="401"/>
      <c r="BL94" s="400"/>
      <c r="BM94" s="401"/>
      <c r="BN94" s="400"/>
      <c r="BO94" s="401"/>
      <c r="BP94" s="400"/>
      <c r="BQ94" s="401"/>
      <c r="BR94" s="400"/>
      <c r="BS94" s="401"/>
      <c r="BT94" s="400"/>
      <c r="BU94" s="401"/>
      <c r="BV94" s="337">
        <f t="shared" si="37"/>
        <v>0</v>
      </c>
      <c r="BW94" s="337">
        <f t="shared" si="38"/>
        <v>0</v>
      </c>
    </row>
    <row r="95" spans="1:75" s="64" customFormat="1" ht="21.95" customHeight="1" thickBot="1" x14ac:dyDescent="0.25">
      <c r="A95" s="898" t="s">
        <v>3264</v>
      </c>
      <c r="B95" s="393" t="s">
        <v>3265</v>
      </c>
      <c r="C95" s="394" t="s">
        <v>3193</v>
      </c>
      <c r="D95" s="395" t="s">
        <v>3266</v>
      </c>
      <c r="E95" s="411" t="s">
        <v>3267</v>
      </c>
      <c r="F95" s="396" t="s">
        <v>3181</v>
      </c>
      <c r="G95" s="396" t="s">
        <v>3182</v>
      </c>
      <c r="H95" s="397" t="s">
        <v>2812</v>
      </c>
      <c r="I95" s="899" t="s">
        <v>2812</v>
      </c>
      <c r="J95" s="353" t="s">
        <v>3183</v>
      </c>
      <c r="K95" s="357" t="s">
        <v>60</v>
      </c>
      <c r="L95" s="402"/>
      <c r="M95" s="403"/>
      <c r="N95" s="402"/>
      <c r="O95" s="403"/>
      <c r="P95" s="402"/>
      <c r="Q95" s="403"/>
      <c r="R95" s="402"/>
      <c r="S95" s="403"/>
      <c r="T95" s="402"/>
      <c r="U95" s="403"/>
      <c r="V95" s="402"/>
      <c r="W95" s="403"/>
      <c r="X95" s="402"/>
      <c r="Y95" s="403"/>
      <c r="Z95" s="402"/>
      <c r="AA95" s="403"/>
      <c r="AB95" s="402"/>
      <c r="AC95" s="403"/>
      <c r="AD95" s="402"/>
      <c r="AE95" s="403"/>
      <c r="AF95" s="402"/>
      <c r="AG95" s="403"/>
      <c r="AH95" s="402"/>
      <c r="AI95" s="403"/>
      <c r="AJ95" s="402"/>
      <c r="AK95" s="403"/>
      <c r="AL95" s="402"/>
      <c r="AM95" s="403"/>
      <c r="AN95" s="402"/>
      <c r="AO95" s="403"/>
      <c r="AP95" s="402"/>
      <c r="AQ95" s="403"/>
      <c r="AR95" s="402"/>
      <c r="AS95" s="403"/>
      <c r="AT95" s="402"/>
      <c r="AU95" s="403"/>
      <c r="AV95" s="402"/>
      <c r="AW95" s="403"/>
      <c r="AX95" s="402"/>
      <c r="AY95" s="403"/>
      <c r="AZ95" s="402"/>
      <c r="BA95" s="403"/>
      <c r="BB95" s="402"/>
      <c r="BC95" s="403"/>
      <c r="BD95" s="402"/>
      <c r="BE95" s="403"/>
      <c r="BF95" s="402"/>
      <c r="BG95" s="403"/>
      <c r="BH95" s="402"/>
      <c r="BI95" s="403"/>
      <c r="BJ95" s="402"/>
      <c r="BK95" s="403"/>
      <c r="BL95" s="402"/>
      <c r="BM95" s="403"/>
      <c r="BN95" s="402"/>
      <c r="BO95" s="403"/>
      <c r="BP95" s="402"/>
      <c r="BQ95" s="403"/>
      <c r="BR95" s="402"/>
      <c r="BS95" s="403"/>
      <c r="BT95" s="402"/>
      <c r="BU95" s="403"/>
      <c r="BV95" s="337">
        <f t="shared" si="37"/>
        <v>0</v>
      </c>
      <c r="BW95" s="337">
        <f t="shared" si="38"/>
        <v>0</v>
      </c>
    </row>
    <row r="96" spans="1:75" s="64" customFormat="1" ht="21.95" customHeight="1" x14ac:dyDescent="0.25">
      <c r="A96" s="425" t="s">
        <v>3268</v>
      </c>
      <c r="B96" s="526" t="s">
        <v>3269</v>
      </c>
      <c r="C96" s="527">
        <v>4</v>
      </c>
      <c r="D96" s="528" t="s">
        <v>3270</v>
      </c>
      <c r="E96" s="426" t="s">
        <v>3271</v>
      </c>
      <c r="F96" s="529" t="s">
        <v>3181</v>
      </c>
      <c r="G96" s="529" t="s">
        <v>3182</v>
      </c>
      <c r="H96" s="530" t="s">
        <v>2813</v>
      </c>
      <c r="I96" s="384" t="s">
        <v>2813</v>
      </c>
      <c r="J96" s="353" t="s">
        <v>3183</v>
      </c>
      <c r="K96" s="354" t="s">
        <v>3184</v>
      </c>
      <c r="L96" s="402"/>
      <c r="M96" s="403"/>
      <c r="N96" s="402"/>
      <c r="O96" s="403"/>
      <c r="P96" s="402"/>
      <c r="Q96" s="403"/>
      <c r="R96" s="402"/>
      <c r="S96" s="403"/>
      <c r="T96" s="402"/>
      <c r="U96" s="403"/>
      <c r="V96" s="402"/>
      <c r="W96" s="403"/>
      <c r="X96" s="402"/>
      <c r="Y96" s="403"/>
      <c r="Z96" s="402"/>
      <c r="AA96" s="403"/>
      <c r="AB96" s="402"/>
      <c r="AC96" s="403"/>
      <c r="AD96" s="402"/>
      <c r="AE96" s="403"/>
      <c r="AF96" s="402"/>
      <c r="AG96" s="403"/>
      <c r="AH96" s="402"/>
      <c r="AI96" s="403"/>
      <c r="AJ96" s="402"/>
      <c r="AK96" s="403"/>
      <c r="AL96" s="402"/>
      <c r="AM96" s="403"/>
      <c r="AN96" s="402"/>
      <c r="AO96" s="403"/>
      <c r="AP96" s="402"/>
      <c r="AQ96" s="403"/>
      <c r="AR96" s="402"/>
      <c r="AS96" s="403"/>
      <c r="AT96" s="402"/>
      <c r="AU96" s="403"/>
      <c r="AV96" s="402"/>
      <c r="AW96" s="403"/>
      <c r="AX96" s="402"/>
      <c r="AY96" s="403"/>
      <c r="AZ96" s="402"/>
      <c r="BA96" s="403"/>
      <c r="BB96" s="402"/>
      <c r="BC96" s="403"/>
      <c r="BD96" s="402"/>
      <c r="BE96" s="403"/>
      <c r="BF96" s="402"/>
      <c r="BG96" s="403"/>
      <c r="BH96" s="402"/>
      <c r="BI96" s="403"/>
      <c r="BJ96" s="402"/>
      <c r="BK96" s="403"/>
      <c r="BL96" s="402"/>
      <c r="BM96" s="403"/>
      <c r="BN96" s="402"/>
      <c r="BO96" s="403"/>
      <c r="BP96" s="402"/>
      <c r="BQ96" s="403"/>
      <c r="BR96" s="402"/>
      <c r="BS96" s="403"/>
      <c r="BT96" s="402"/>
      <c r="BU96" s="403"/>
      <c r="BV96" s="337">
        <f>L96+N96+P96+R96+T96+V96+X96+Z96+AB96+AD96+AF96+AH96+AJ96+AL96+AN96+AP96+AR96+AT96+AV96+AX96+AZ96+BB96+BD96+BF96+BH96+BJ96+BL96+BN96+BP96+BR96+BT96</f>
        <v>0</v>
      </c>
      <c r="BW96" s="337">
        <f>M96+O96+Q96+S96+U96+W96+Y96+AA96+AC96+AE96+AG96+AI96+AK96+AM96+AO96+AQ96+AS96+AU96+AW96+AY96+BA96+BC96+BE96+BG96+BI96+BK96+BM96+BO96+BQ96+BS96+BU96</f>
        <v>0</v>
      </c>
    </row>
    <row r="97" spans="1:75" s="64" customFormat="1" ht="21.95" customHeight="1" x14ac:dyDescent="0.2">
      <c r="A97" s="385" t="s">
        <v>3268</v>
      </c>
      <c r="B97" s="386" t="s">
        <v>3269</v>
      </c>
      <c r="C97" s="352" t="s">
        <v>3192</v>
      </c>
      <c r="D97" s="387" t="s">
        <v>3270</v>
      </c>
      <c r="E97" s="388" t="s">
        <v>3271</v>
      </c>
      <c r="F97" s="389" t="s">
        <v>3181</v>
      </c>
      <c r="G97" s="389" t="s">
        <v>3182</v>
      </c>
      <c r="H97" s="390" t="s">
        <v>2813</v>
      </c>
      <c r="I97" s="391" t="s">
        <v>2813</v>
      </c>
      <c r="J97" s="353" t="s">
        <v>3183</v>
      </c>
      <c r="K97" s="353" t="s">
        <v>3185</v>
      </c>
      <c r="L97" s="400"/>
      <c r="M97" s="401"/>
      <c r="N97" s="400"/>
      <c r="O97" s="401"/>
      <c r="P97" s="400"/>
      <c r="Q97" s="401"/>
      <c r="R97" s="400"/>
      <c r="S97" s="401"/>
      <c r="T97" s="400"/>
      <c r="U97" s="401"/>
      <c r="V97" s="400"/>
      <c r="W97" s="401"/>
      <c r="X97" s="400"/>
      <c r="Y97" s="401"/>
      <c r="Z97" s="400"/>
      <c r="AA97" s="401"/>
      <c r="AB97" s="400"/>
      <c r="AC97" s="401"/>
      <c r="AD97" s="400"/>
      <c r="AE97" s="401"/>
      <c r="AF97" s="400"/>
      <c r="AG97" s="401"/>
      <c r="AH97" s="400"/>
      <c r="AI97" s="401"/>
      <c r="AJ97" s="400"/>
      <c r="AK97" s="401"/>
      <c r="AL97" s="400"/>
      <c r="AM97" s="401"/>
      <c r="AN97" s="400"/>
      <c r="AO97" s="401"/>
      <c r="AP97" s="400"/>
      <c r="AQ97" s="401"/>
      <c r="AR97" s="400"/>
      <c r="AS97" s="401"/>
      <c r="AT97" s="400"/>
      <c r="AU97" s="401"/>
      <c r="AV97" s="400"/>
      <c r="AW97" s="401"/>
      <c r="AX97" s="400"/>
      <c r="AY97" s="401"/>
      <c r="AZ97" s="400"/>
      <c r="BA97" s="401"/>
      <c r="BB97" s="400"/>
      <c r="BC97" s="401"/>
      <c r="BD97" s="400"/>
      <c r="BE97" s="401"/>
      <c r="BF97" s="400"/>
      <c r="BG97" s="401"/>
      <c r="BH97" s="400"/>
      <c r="BI97" s="401"/>
      <c r="BJ97" s="400"/>
      <c r="BK97" s="401"/>
      <c r="BL97" s="400"/>
      <c r="BM97" s="401"/>
      <c r="BN97" s="400"/>
      <c r="BO97" s="401"/>
      <c r="BP97" s="400"/>
      <c r="BQ97" s="401"/>
      <c r="BR97" s="400"/>
      <c r="BS97" s="401"/>
      <c r="BT97" s="400"/>
      <c r="BU97" s="401"/>
      <c r="BV97" s="337">
        <f t="shared" ref="BV97:BV100" si="39">L97+N97+P97+R97+T97+V97+X97+Z97+AB97+AD97+AF97+AH97+AJ97+AL97+AN97+AP97+AR97+AT97+AV97+AX97+AZ97+BB97+BD97+BF97+BH97+BJ97+BL97+BN97+BP97+BR97+BT97</f>
        <v>0</v>
      </c>
      <c r="BW97" s="337">
        <f t="shared" ref="BW97:BW100" si="40">M97+O97+Q97+S97+U97+W97+Y97+AA97+AC97+AE97+AG97+AI97+AK97+AM97+AO97+AQ97+AS97+AU97+AW97+AY97+BA97+BC97+BE97+BG97+BI97+BK97+BM97+BO97+BQ97+BS97+BU97</f>
        <v>0</v>
      </c>
    </row>
    <row r="98" spans="1:75" s="64" customFormat="1" ht="21.95" customHeight="1" x14ac:dyDescent="0.2">
      <c r="A98" s="385" t="s">
        <v>3268</v>
      </c>
      <c r="B98" s="386" t="s">
        <v>3269</v>
      </c>
      <c r="C98" s="392" t="s">
        <v>3192</v>
      </c>
      <c r="D98" s="387" t="s">
        <v>3270</v>
      </c>
      <c r="E98" s="388" t="s">
        <v>3271</v>
      </c>
      <c r="F98" s="389" t="s">
        <v>3181</v>
      </c>
      <c r="G98" s="389" t="s">
        <v>3182</v>
      </c>
      <c r="H98" s="390" t="s">
        <v>2813</v>
      </c>
      <c r="I98" s="391" t="s">
        <v>2813</v>
      </c>
      <c r="J98" s="353" t="s">
        <v>3183</v>
      </c>
      <c r="K98" s="355" t="s">
        <v>3186</v>
      </c>
      <c r="L98" s="400"/>
      <c r="M98" s="401"/>
      <c r="N98" s="400"/>
      <c r="O98" s="401"/>
      <c r="P98" s="400"/>
      <c r="Q98" s="401"/>
      <c r="R98" s="400"/>
      <c r="S98" s="401"/>
      <c r="T98" s="400"/>
      <c r="U98" s="401"/>
      <c r="V98" s="400"/>
      <c r="W98" s="401"/>
      <c r="X98" s="400"/>
      <c r="Y98" s="401"/>
      <c r="Z98" s="400"/>
      <c r="AA98" s="401"/>
      <c r="AB98" s="400"/>
      <c r="AC98" s="401"/>
      <c r="AD98" s="400"/>
      <c r="AE98" s="401"/>
      <c r="AF98" s="400"/>
      <c r="AG98" s="401"/>
      <c r="AH98" s="400"/>
      <c r="AI98" s="401"/>
      <c r="AJ98" s="400"/>
      <c r="AK98" s="401"/>
      <c r="AL98" s="400"/>
      <c r="AM98" s="401"/>
      <c r="AN98" s="400"/>
      <c r="AO98" s="401"/>
      <c r="AP98" s="400"/>
      <c r="AQ98" s="401"/>
      <c r="AR98" s="400"/>
      <c r="AS98" s="401"/>
      <c r="AT98" s="400"/>
      <c r="AU98" s="401"/>
      <c r="AV98" s="400"/>
      <c r="AW98" s="401"/>
      <c r="AX98" s="400"/>
      <c r="AY98" s="401"/>
      <c r="AZ98" s="400"/>
      <c r="BA98" s="401"/>
      <c r="BB98" s="400"/>
      <c r="BC98" s="401"/>
      <c r="BD98" s="400"/>
      <c r="BE98" s="401"/>
      <c r="BF98" s="400"/>
      <c r="BG98" s="401"/>
      <c r="BH98" s="400"/>
      <c r="BI98" s="401"/>
      <c r="BJ98" s="400"/>
      <c r="BK98" s="401"/>
      <c r="BL98" s="400"/>
      <c r="BM98" s="401"/>
      <c r="BN98" s="400"/>
      <c r="BO98" s="401"/>
      <c r="BP98" s="400"/>
      <c r="BQ98" s="401"/>
      <c r="BR98" s="400"/>
      <c r="BS98" s="401"/>
      <c r="BT98" s="400"/>
      <c r="BU98" s="401"/>
      <c r="BV98" s="337">
        <f t="shared" si="39"/>
        <v>0</v>
      </c>
      <c r="BW98" s="337">
        <f t="shared" si="40"/>
        <v>0</v>
      </c>
    </row>
    <row r="99" spans="1:75" s="64" customFormat="1" ht="21.95" customHeight="1" x14ac:dyDescent="0.2">
      <c r="A99" s="385" t="s">
        <v>3268</v>
      </c>
      <c r="B99" s="386" t="s">
        <v>3269</v>
      </c>
      <c r="C99" s="392" t="s">
        <v>3192</v>
      </c>
      <c r="D99" s="387" t="s">
        <v>3270</v>
      </c>
      <c r="E99" s="388" t="s">
        <v>3271</v>
      </c>
      <c r="F99" s="389" t="s">
        <v>3181</v>
      </c>
      <c r="G99" s="389" t="s">
        <v>3182</v>
      </c>
      <c r="H99" s="390" t="s">
        <v>2813</v>
      </c>
      <c r="I99" s="391" t="s">
        <v>2813</v>
      </c>
      <c r="J99" s="353" t="s">
        <v>3183</v>
      </c>
      <c r="K99" s="356" t="s">
        <v>3187</v>
      </c>
      <c r="L99" s="400"/>
      <c r="M99" s="401"/>
      <c r="N99" s="400"/>
      <c r="O99" s="401"/>
      <c r="P99" s="400"/>
      <c r="Q99" s="401"/>
      <c r="R99" s="400"/>
      <c r="S99" s="401"/>
      <c r="T99" s="400"/>
      <c r="U99" s="401"/>
      <c r="V99" s="400"/>
      <c r="W99" s="401"/>
      <c r="X99" s="400"/>
      <c r="Y99" s="401"/>
      <c r="Z99" s="400"/>
      <c r="AA99" s="401"/>
      <c r="AB99" s="400"/>
      <c r="AC99" s="401"/>
      <c r="AD99" s="400"/>
      <c r="AE99" s="401"/>
      <c r="AF99" s="400"/>
      <c r="AG99" s="401"/>
      <c r="AH99" s="400"/>
      <c r="AI99" s="401"/>
      <c r="AJ99" s="400"/>
      <c r="AK99" s="401"/>
      <c r="AL99" s="400"/>
      <c r="AM99" s="401"/>
      <c r="AN99" s="400"/>
      <c r="AO99" s="401"/>
      <c r="AP99" s="400"/>
      <c r="AQ99" s="401"/>
      <c r="AR99" s="400"/>
      <c r="AS99" s="401"/>
      <c r="AT99" s="400"/>
      <c r="AU99" s="401"/>
      <c r="AV99" s="400"/>
      <c r="AW99" s="401"/>
      <c r="AX99" s="400"/>
      <c r="AY99" s="401"/>
      <c r="AZ99" s="400"/>
      <c r="BA99" s="401"/>
      <c r="BB99" s="400"/>
      <c r="BC99" s="401"/>
      <c r="BD99" s="400"/>
      <c r="BE99" s="401"/>
      <c r="BF99" s="400"/>
      <c r="BG99" s="401"/>
      <c r="BH99" s="400"/>
      <c r="BI99" s="401"/>
      <c r="BJ99" s="400"/>
      <c r="BK99" s="401"/>
      <c r="BL99" s="400"/>
      <c r="BM99" s="401"/>
      <c r="BN99" s="400"/>
      <c r="BO99" s="401"/>
      <c r="BP99" s="400"/>
      <c r="BQ99" s="401"/>
      <c r="BR99" s="400"/>
      <c r="BS99" s="401"/>
      <c r="BT99" s="400"/>
      <c r="BU99" s="401"/>
      <c r="BV99" s="337">
        <f t="shared" si="39"/>
        <v>0</v>
      </c>
      <c r="BW99" s="337">
        <f t="shared" si="40"/>
        <v>0</v>
      </c>
    </row>
    <row r="100" spans="1:75" s="64" customFormat="1" ht="21.95" customHeight="1" thickBot="1" x14ac:dyDescent="0.25">
      <c r="A100" s="898" t="s">
        <v>3268</v>
      </c>
      <c r="B100" s="393" t="s">
        <v>3269</v>
      </c>
      <c r="C100" s="394" t="s">
        <v>3192</v>
      </c>
      <c r="D100" s="395" t="s">
        <v>3270</v>
      </c>
      <c r="E100" s="411" t="s">
        <v>3271</v>
      </c>
      <c r="F100" s="396" t="s">
        <v>3181</v>
      </c>
      <c r="G100" s="396" t="s">
        <v>3182</v>
      </c>
      <c r="H100" s="397" t="s">
        <v>2813</v>
      </c>
      <c r="I100" s="899" t="s">
        <v>2813</v>
      </c>
      <c r="J100" s="353" t="s">
        <v>3183</v>
      </c>
      <c r="K100" s="357" t="s">
        <v>60</v>
      </c>
      <c r="L100" s="402"/>
      <c r="M100" s="403"/>
      <c r="N100" s="402"/>
      <c r="O100" s="403"/>
      <c r="P100" s="402"/>
      <c r="Q100" s="403"/>
      <c r="R100" s="402"/>
      <c r="S100" s="403"/>
      <c r="T100" s="402"/>
      <c r="U100" s="403"/>
      <c r="V100" s="402"/>
      <c r="W100" s="403"/>
      <c r="X100" s="402"/>
      <c r="Y100" s="403"/>
      <c r="Z100" s="402"/>
      <c r="AA100" s="403"/>
      <c r="AB100" s="402"/>
      <c r="AC100" s="403"/>
      <c r="AD100" s="402"/>
      <c r="AE100" s="403"/>
      <c r="AF100" s="402"/>
      <c r="AG100" s="403"/>
      <c r="AH100" s="402"/>
      <c r="AI100" s="403"/>
      <c r="AJ100" s="402"/>
      <c r="AK100" s="403"/>
      <c r="AL100" s="402"/>
      <c r="AM100" s="403"/>
      <c r="AN100" s="402"/>
      <c r="AO100" s="403"/>
      <c r="AP100" s="402"/>
      <c r="AQ100" s="403"/>
      <c r="AR100" s="402"/>
      <c r="AS100" s="403"/>
      <c r="AT100" s="402"/>
      <c r="AU100" s="403"/>
      <c r="AV100" s="402"/>
      <c r="AW100" s="403"/>
      <c r="AX100" s="402"/>
      <c r="AY100" s="403"/>
      <c r="AZ100" s="402"/>
      <c r="BA100" s="403"/>
      <c r="BB100" s="402"/>
      <c r="BC100" s="403"/>
      <c r="BD100" s="402"/>
      <c r="BE100" s="403"/>
      <c r="BF100" s="402"/>
      <c r="BG100" s="403"/>
      <c r="BH100" s="402"/>
      <c r="BI100" s="403"/>
      <c r="BJ100" s="402"/>
      <c r="BK100" s="403"/>
      <c r="BL100" s="402"/>
      <c r="BM100" s="403"/>
      <c r="BN100" s="402"/>
      <c r="BO100" s="403"/>
      <c r="BP100" s="402"/>
      <c r="BQ100" s="403"/>
      <c r="BR100" s="402"/>
      <c r="BS100" s="403"/>
      <c r="BT100" s="402"/>
      <c r="BU100" s="403"/>
      <c r="BV100" s="337">
        <f t="shared" si="39"/>
        <v>0</v>
      </c>
      <c r="BW100" s="337">
        <f t="shared" si="40"/>
        <v>0</v>
      </c>
    </row>
    <row r="101" spans="1:75" s="64" customFormat="1" ht="21.95" customHeight="1" x14ac:dyDescent="0.25">
      <c r="A101" s="425" t="s">
        <v>3272</v>
      </c>
      <c r="B101" s="526" t="s">
        <v>3273</v>
      </c>
      <c r="C101" s="527">
        <v>4</v>
      </c>
      <c r="D101" s="528" t="s">
        <v>3274</v>
      </c>
      <c r="E101" s="426" t="s">
        <v>3275</v>
      </c>
      <c r="F101" s="529" t="s">
        <v>3181</v>
      </c>
      <c r="G101" s="529" t="s">
        <v>3182</v>
      </c>
      <c r="H101" s="530" t="s">
        <v>2814</v>
      </c>
      <c r="I101" s="384" t="s">
        <v>2814</v>
      </c>
      <c r="J101" s="353" t="s">
        <v>3183</v>
      </c>
      <c r="K101" s="354" t="s">
        <v>3184</v>
      </c>
      <c r="L101" s="402"/>
      <c r="M101" s="403"/>
      <c r="N101" s="402"/>
      <c r="O101" s="403"/>
      <c r="P101" s="402"/>
      <c r="Q101" s="403"/>
      <c r="R101" s="402"/>
      <c r="S101" s="403"/>
      <c r="T101" s="402"/>
      <c r="U101" s="403"/>
      <c r="V101" s="402"/>
      <c r="W101" s="403"/>
      <c r="X101" s="402"/>
      <c r="Y101" s="403"/>
      <c r="Z101" s="402"/>
      <c r="AA101" s="403"/>
      <c r="AB101" s="402"/>
      <c r="AC101" s="403"/>
      <c r="AD101" s="402"/>
      <c r="AE101" s="403"/>
      <c r="AF101" s="402"/>
      <c r="AG101" s="403"/>
      <c r="AH101" s="402"/>
      <c r="AI101" s="403"/>
      <c r="AJ101" s="402"/>
      <c r="AK101" s="403"/>
      <c r="AL101" s="402"/>
      <c r="AM101" s="403"/>
      <c r="AN101" s="402"/>
      <c r="AO101" s="403"/>
      <c r="AP101" s="402"/>
      <c r="AQ101" s="403"/>
      <c r="AR101" s="402"/>
      <c r="AS101" s="403"/>
      <c r="AT101" s="402"/>
      <c r="AU101" s="403"/>
      <c r="AV101" s="402"/>
      <c r="AW101" s="403"/>
      <c r="AX101" s="402"/>
      <c r="AY101" s="403"/>
      <c r="AZ101" s="402"/>
      <c r="BA101" s="403"/>
      <c r="BB101" s="402"/>
      <c r="BC101" s="403"/>
      <c r="BD101" s="402"/>
      <c r="BE101" s="403"/>
      <c r="BF101" s="402"/>
      <c r="BG101" s="403"/>
      <c r="BH101" s="402"/>
      <c r="BI101" s="403"/>
      <c r="BJ101" s="402"/>
      <c r="BK101" s="403"/>
      <c r="BL101" s="402"/>
      <c r="BM101" s="403"/>
      <c r="BN101" s="402"/>
      <c r="BO101" s="403"/>
      <c r="BP101" s="402"/>
      <c r="BQ101" s="403"/>
      <c r="BR101" s="402"/>
      <c r="BS101" s="403"/>
      <c r="BT101" s="402"/>
      <c r="BU101" s="403"/>
      <c r="BV101" s="337">
        <f>L101+N101+P101+R101+T101+V101+X101+Z101+AB101+AD101+AF101+AH101+AJ101+AL101+AN101+AP101+AR101+AT101+AV101+AX101+AZ101+BB101+BD101+BF101+BH101+BJ101+BL101+BN101+BP101+BR101+BT101</f>
        <v>0</v>
      </c>
      <c r="BW101" s="337">
        <f>M101+O101+Q101+S101+U101+W101+Y101+AA101+AC101+AE101+AG101+AI101+AK101+AM101+AO101+AQ101+AS101+AU101+AW101+AY101+BA101+BC101+BE101+BG101+BI101+BK101+BM101+BO101+BQ101+BS101+BU101</f>
        <v>0</v>
      </c>
    </row>
    <row r="102" spans="1:75" s="64" customFormat="1" ht="21.95" customHeight="1" x14ac:dyDescent="0.2">
      <c r="A102" s="385" t="s">
        <v>3272</v>
      </c>
      <c r="B102" s="386" t="s">
        <v>3273</v>
      </c>
      <c r="C102" s="352" t="s">
        <v>3192</v>
      </c>
      <c r="D102" s="387" t="s">
        <v>3274</v>
      </c>
      <c r="E102" s="388" t="s">
        <v>3275</v>
      </c>
      <c r="F102" s="389" t="s">
        <v>3181</v>
      </c>
      <c r="G102" s="389" t="s">
        <v>3182</v>
      </c>
      <c r="H102" s="390" t="s">
        <v>2814</v>
      </c>
      <c r="I102" s="391" t="s">
        <v>2814</v>
      </c>
      <c r="J102" s="353" t="s">
        <v>3183</v>
      </c>
      <c r="K102" s="353" t="s">
        <v>3185</v>
      </c>
      <c r="L102" s="400"/>
      <c r="M102" s="401"/>
      <c r="N102" s="400"/>
      <c r="O102" s="401"/>
      <c r="P102" s="400"/>
      <c r="Q102" s="401"/>
      <c r="R102" s="400"/>
      <c r="S102" s="401"/>
      <c r="T102" s="400"/>
      <c r="U102" s="401"/>
      <c r="V102" s="400"/>
      <c r="W102" s="401"/>
      <c r="X102" s="400"/>
      <c r="Y102" s="401"/>
      <c r="Z102" s="400"/>
      <c r="AA102" s="401"/>
      <c r="AB102" s="400"/>
      <c r="AC102" s="401"/>
      <c r="AD102" s="400"/>
      <c r="AE102" s="401"/>
      <c r="AF102" s="400"/>
      <c r="AG102" s="401"/>
      <c r="AH102" s="400"/>
      <c r="AI102" s="401"/>
      <c r="AJ102" s="400"/>
      <c r="AK102" s="401"/>
      <c r="AL102" s="400"/>
      <c r="AM102" s="401"/>
      <c r="AN102" s="400"/>
      <c r="AO102" s="401"/>
      <c r="AP102" s="400"/>
      <c r="AQ102" s="401"/>
      <c r="AR102" s="400"/>
      <c r="AS102" s="401"/>
      <c r="AT102" s="400"/>
      <c r="AU102" s="401"/>
      <c r="AV102" s="400"/>
      <c r="AW102" s="401"/>
      <c r="AX102" s="400"/>
      <c r="AY102" s="401"/>
      <c r="AZ102" s="400"/>
      <c r="BA102" s="401"/>
      <c r="BB102" s="400"/>
      <c r="BC102" s="401"/>
      <c r="BD102" s="400"/>
      <c r="BE102" s="401"/>
      <c r="BF102" s="400"/>
      <c r="BG102" s="401"/>
      <c r="BH102" s="400"/>
      <c r="BI102" s="401"/>
      <c r="BJ102" s="400"/>
      <c r="BK102" s="401"/>
      <c r="BL102" s="400"/>
      <c r="BM102" s="401"/>
      <c r="BN102" s="400"/>
      <c r="BO102" s="401"/>
      <c r="BP102" s="400"/>
      <c r="BQ102" s="401"/>
      <c r="BR102" s="400"/>
      <c r="BS102" s="401"/>
      <c r="BT102" s="400"/>
      <c r="BU102" s="401"/>
      <c r="BV102" s="337">
        <f t="shared" ref="BV102:BV105" si="41">L102+N102+P102+R102+T102+V102+X102+Z102+AB102+AD102+AF102+AH102+AJ102+AL102+AN102+AP102+AR102+AT102+AV102+AX102+AZ102+BB102+BD102+BF102+BH102+BJ102+BL102+BN102+BP102+BR102+BT102</f>
        <v>0</v>
      </c>
      <c r="BW102" s="337">
        <f t="shared" ref="BW102:BW105" si="42">M102+O102+Q102+S102+U102+W102+Y102+AA102+AC102+AE102+AG102+AI102+AK102+AM102+AO102+AQ102+AS102+AU102+AW102+AY102+BA102+BC102+BE102+BG102+BI102+BK102+BM102+BO102+BQ102+BS102+BU102</f>
        <v>0</v>
      </c>
    </row>
    <row r="103" spans="1:75" s="64" customFormat="1" ht="21.95" customHeight="1" x14ac:dyDescent="0.2">
      <c r="A103" s="385" t="s">
        <v>3272</v>
      </c>
      <c r="B103" s="386" t="s">
        <v>3273</v>
      </c>
      <c r="C103" s="392" t="s">
        <v>3192</v>
      </c>
      <c r="D103" s="387" t="s">
        <v>3274</v>
      </c>
      <c r="E103" s="388" t="s">
        <v>3275</v>
      </c>
      <c r="F103" s="389" t="s">
        <v>3181</v>
      </c>
      <c r="G103" s="389" t="s">
        <v>3182</v>
      </c>
      <c r="H103" s="390" t="s">
        <v>2814</v>
      </c>
      <c r="I103" s="391" t="s">
        <v>2814</v>
      </c>
      <c r="J103" s="353" t="s">
        <v>3183</v>
      </c>
      <c r="K103" s="355" t="s">
        <v>3186</v>
      </c>
      <c r="L103" s="400"/>
      <c r="M103" s="401"/>
      <c r="N103" s="400"/>
      <c r="O103" s="401"/>
      <c r="P103" s="400"/>
      <c r="Q103" s="401"/>
      <c r="R103" s="400"/>
      <c r="S103" s="401"/>
      <c r="T103" s="400"/>
      <c r="U103" s="401"/>
      <c r="V103" s="400"/>
      <c r="W103" s="401"/>
      <c r="X103" s="400"/>
      <c r="Y103" s="401"/>
      <c r="Z103" s="400"/>
      <c r="AA103" s="401"/>
      <c r="AB103" s="400"/>
      <c r="AC103" s="401"/>
      <c r="AD103" s="400"/>
      <c r="AE103" s="401"/>
      <c r="AF103" s="400"/>
      <c r="AG103" s="401"/>
      <c r="AH103" s="400"/>
      <c r="AI103" s="401"/>
      <c r="AJ103" s="400"/>
      <c r="AK103" s="401"/>
      <c r="AL103" s="400"/>
      <c r="AM103" s="401"/>
      <c r="AN103" s="400"/>
      <c r="AO103" s="401"/>
      <c r="AP103" s="400"/>
      <c r="AQ103" s="401"/>
      <c r="AR103" s="400"/>
      <c r="AS103" s="401"/>
      <c r="AT103" s="400"/>
      <c r="AU103" s="401"/>
      <c r="AV103" s="400"/>
      <c r="AW103" s="401"/>
      <c r="AX103" s="400"/>
      <c r="AY103" s="401"/>
      <c r="AZ103" s="400"/>
      <c r="BA103" s="401"/>
      <c r="BB103" s="400"/>
      <c r="BC103" s="401"/>
      <c r="BD103" s="400"/>
      <c r="BE103" s="401"/>
      <c r="BF103" s="400"/>
      <c r="BG103" s="401"/>
      <c r="BH103" s="400"/>
      <c r="BI103" s="401"/>
      <c r="BJ103" s="400"/>
      <c r="BK103" s="401"/>
      <c r="BL103" s="400"/>
      <c r="BM103" s="401"/>
      <c r="BN103" s="400"/>
      <c r="BO103" s="401"/>
      <c r="BP103" s="400"/>
      <c r="BQ103" s="401"/>
      <c r="BR103" s="400"/>
      <c r="BS103" s="401"/>
      <c r="BT103" s="400"/>
      <c r="BU103" s="401"/>
      <c r="BV103" s="337">
        <f t="shared" si="41"/>
        <v>0</v>
      </c>
      <c r="BW103" s="337">
        <f t="shared" si="42"/>
        <v>0</v>
      </c>
    </row>
    <row r="104" spans="1:75" s="64" customFormat="1" ht="21.95" customHeight="1" x14ac:dyDescent="0.2">
      <c r="A104" s="385" t="s">
        <v>3272</v>
      </c>
      <c r="B104" s="386" t="s">
        <v>3273</v>
      </c>
      <c r="C104" s="392" t="s">
        <v>3192</v>
      </c>
      <c r="D104" s="387" t="s">
        <v>3274</v>
      </c>
      <c r="E104" s="388" t="s">
        <v>3275</v>
      </c>
      <c r="F104" s="389" t="s">
        <v>3181</v>
      </c>
      <c r="G104" s="389" t="s">
        <v>3182</v>
      </c>
      <c r="H104" s="390" t="s">
        <v>2814</v>
      </c>
      <c r="I104" s="391" t="s">
        <v>2814</v>
      </c>
      <c r="J104" s="353" t="s">
        <v>3183</v>
      </c>
      <c r="K104" s="356" t="s">
        <v>3187</v>
      </c>
      <c r="L104" s="400"/>
      <c r="M104" s="401"/>
      <c r="N104" s="400"/>
      <c r="O104" s="401"/>
      <c r="P104" s="400"/>
      <c r="Q104" s="401"/>
      <c r="R104" s="400"/>
      <c r="S104" s="401"/>
      <c r="T104" s="400"/>
      <c r="U104" s="401"/>
      <c r="V104" s="400"/>
      <c r="W104" s="401"/>
      <c r="X104" s="400"/>
      <c r="Y104" s="401"/>
      <c r="Z104" s="400"/>
      <c r="AA104" s="401"/>
      <c r="AB104" s="400"/>
      <c r="AC104" s="401"/>
      <c r="AD104" s="400"/>
      <c r="AE104" s="401"/>
      <c r="AF104" s="400"/>
      <c r="AG104" s="401"/>
      <c r="AH104" s="400"/>
      <c r="AI104" s="401"/>
      <c r="AJ104" s="400"/>
      <c r="AK104" s="401"/>
      <c r="AL104" s="400"/>
      <c r="AM104" s="401"/>
      <c r="AN104" s="400"/>
      <c r="AO104" s="401"/>
      <c r="AP104" s="400"/>
      <c r="AQ104" s="401"/>
      <c r="AR104" s="400"/>
      <c r="AS104" s="401"/>
      <c r="AT104" s="400"/>
      <c r="AU104" s="401"/>
      <c r="AV104" s="400"/>
      <c r="AW104" s="401"/>
      <c r="AX104" s="400"/>
      <c r="AY104" s="401"/>
      <c r="AZ104" s="400"/>
      <c r="BA104" s="401"/>
      <c r="BB104" s="400"/>
      <c r="BC104" s="401"/>
      <c r="BD104" s="400"/>
      <c r="BE104" s="401"/>
      <c r="BF104" s="400"/>
      <c r="BG104" s="401"/>
      <c r="BH104" s="400"/>
      <c r="BI104" s="401"/>
      <c r="BJ104" s="400"/>
      <c r="BK104" s="401"/>
      <c r="BL104" s="400"/>
      <c r="BM104" s="401"/>
      <c r="BN104" s="400"/>
      <c r="BO104" s="401"/>
      <c r="BP104" s="400"/>
      <c r="BQ104" s="401"/>
      <c r="BR104" s="400"/>
      <c r="BS104" s="401"/>
      <c r="BT104" s="400"/>
      <c r="BU104" s="401"/>
      <c r="BV104" s="337">
        <f t="shared" si="41"/>
        <v>0</v>
      </c>
      <c r="BW104" s="337">
        <f t="shared" si="42"/>
        <v>0</v>
      </c>
    </row>
    <row r="105" spans="1:75" s="64" customFormat="1" ht="21.95" customHeight="1" thickBot="1" x14ac:dyDescent="0.25">
      <c r="A105" s="898" t="s">
        <v>3272</v>
      </c>
      <c r="B105" s="393" t="s">
        <v>3273</v>
      </c>
      <c r="C105" s="394" t="s">
        <v>3192</v>
      </c>
      <c r="D105" s="395" t="s">
        <v>3274</v>
      </c>
      <c r="E105" s="411" t="s">
        <v>3275</v>
      </c>
      <c r="F105" s="396" t="s">
        <v>3181</v>
      </c>
      <c r="G105" s="396" t="s">
        <v>3182</v>
      </c>
      <c r="H105" s="397" t="s">
        <v>2814</v>
      </c>
      <c r="I105" s="899" t="s">
        <v>2814</v>
      </c>
      <c r="J105" s="353" t="s">
        <v>3183</v>
      </c>
      <c r="K105" s="357" t="s">
        <v>60</v>
      </c>
      <c r="L105" s="402"/>
      <c r="M105" s="403"/>
      <c r="N105" s="402"/>
      <c r="O105" s="403"/>
      <c r="P105" s="402"/>
      <c r="Q105" s="403"/>
      <c r="R105" s="402"/>
      <c r="S105" s="403"/>
      <c r="T105" s="402"/>
      <c r="U105" s="403"/>
      <c r="V105" s="402"/>
      <c r="W105" s="403"/>
      <c r="X105" s="402"/>
      <c r="Y105" s="403"/>
      <c r="Z105" s="402"/>
      <c r="AA105" s="403"/>
      <c r="AB105" s="402"/>
      <c r="AC105" s="403"/>
      <c r="AD105" s="402"/>
      <c r="AE105" s="403"/>
      <c r="AF105" s="402"/>
      <c r="AG105" s="403"/>
      <c r="AH105" s="402"/>
      <c r="AI105" s="403"/>
      <c r="AJ105" s="402"/>
      <c r="AK105" s="403"/>
      <c r="AL105" s="402"/>
      <c r="AM105" s="403"/>
      <c r="AN105" s="402"/>
      <c r="AO105" s="403"/>
      <c r="AP105" s="402"/>
      <c r="AQ105" s="403"/>
      <c r="AR105" s="402"/>
      <c r="AS105" s="403"/>
      <c r="AT105" s="402"/>
      <c r="AU105" s="403"/>
      <c r="AV105" s="402"/>
      <c r="AW105" s="403"/>
      <c r="AX105" s="402"/>
      <c r="AY105" s="403"/>
      <c r="AZ105" s="402"/>
      <c r="BA105" s="403"/>
      <c r="BB105" s="402"/>
      <c r="BC105" s="403"/>
      <c r="BD105" s="402"/>
      <c r="BE105" s="403"/>
      <c r="BF105" s="402"/>
      <c r="BG105" s="403"/>
      <c r="BH105" s="402"/>
      <c r="BI105" s="403"/>
      <c r="BJ105" s="402"/>
      <c r="BK105" s="403"/>
      <c r="BL105" s="402"/>
      <c r="BM105" s="403"/>
      <c r="BN105" s="402"/>
      <c r="BO105" s="403"/>
      <c r="BP105" s="402"/>
      <c r="BQ105" s="403"/>
      <c r="BR105" s="402"/>
      <c r="BS105" s="403"/>
      <c r="BT105" s="402"/>
      <c r="BU105" s="403"/>
      <c r="BV105" s="337">
        <f t="shared" si="41"/>
        <v>0</v>
      </c>
      <c r="BW105" s="337">
        <f t="shared" si="42"/>
        <v>0</v>
      </c>
    </row>
    <row r="106" spans="1:75" s="64" customFormat="1" ht="21.95" customHeight="1" x14ac:dyDescent="0.25">
      <c r="A106" s="425" t="s">
        <v>3276</v>
      </c>
      <c r="B106" s="526" t="s">
        <v>3277</v>
      </c>
      <c r="C106" s="527">
        <v>1</v>
      </c>
      <c r="D106" s="528" t="s">
        <v>3278</v>
      </c>
      <c r="E106" s="426" t="s">
        <v>3279</v>
      </c>
      <c r="F106" s="529" t="s">
        <v>3181</v>
      </c>
      <c r="G106" s="529" t="s">
        <v>3182</v>
      </c>
      <c r="H106" s="530" t="s">
        <v>2815</v>
      </c>
      <c r="I106" s="384" t="s">
        <v>2815</v>
      </c>
      <c r="J106" s="353" t="s">
        <v>3183</v>
      </c>
      <c r="K106" s="354" t="s">
        <v>3184</v>
      </c>
      <c r="L106" s="402"/>
      <c r="M106" s="403"/>
      <c r="N106" s="402"/>
      <c r="O106" s="403"/>
      <c r="P106" s="402"/>
      <c r="Q106" s="403"/>
      <c r="R106" s="402"/>
      <c r="S106" s="403"/>
      <c r="T106" s="402"/>
      <c r="U106" s="403"/>
      <c r="V106" s="402"/>
      <c r="W106" s="403"/>
      <c r="X106" s="402"/>
      <c r="Y106" s="403"/>
      <c r="Z106" s="402"/>
      <c r="AA106" s="403"/>
      <c r="AB106" s="402"/>
      <c r="AC106" s="403"/>
      <c r="AD106" s="402"/>
      <c r="AE106" s="403"/>
      <c r="AF106" s="402"/>
      <c r="AG106" s="403"/>
      <c r="AH106" s="402"/>
      <c r="AI106" s="403"/>
      <c r="AJ106" s="402"/>
      <c r="AK106" s="403"/>
      <c r="AL106" s="402"/>
      <c r="AM106" s="403"/>
      <c r="AN106" s="402"/>
      <c r="AO106" s="403"/>
      <c r="AP106" s="402"/>
      <c r="AQ106" s="403"/>
      <c r="AR106" s="402"/>
      <c r="AS106" s="403"/>
      <c r="AT106" s="402"/>
      <c r="AU106" s="403"/>
      <c r="AV106" s="402"/>
      <c r="AW106" s="403"/>
      <c r="AX106" s="402"/>
      <c r="AY106" s="403"/>
      <c r="AZ106" s="402"/>
      <c r="BA106" s="403"/>
      <c r="BB106" s="402"/>
      <c r="BC106" s="403"/>
      <c r="BD106" s="402"/>
      <c r="BE106" s="403"/>
      <c r="BF106" s="402"/>
      <c r="BG106" s="403"/>
      <c r="BH106" s="402"/>
      <c r="BI106" s="403"/>
      <c r="BJ106" s="402"/>
      <c r="BK106" s="403"/>
      <c r="BL106" s="402"/>
      <c r="BM106" s="403"/>
      <c r="BN106" s="402"/>
      <c r="BO106" s="403"/>
      <c r="BP106" s="402"/>
      <c r="BQ106" s="403"/>
      <c r="BR106" s="402"/>
      <c r="BS106" s="403"/>
      <c r="BT106" s="402"/>
      <c r="BU106" s="403"/>
      <c r="BV106" s="337">
        <f>L106+N106+P106+R106+T106+V106+X106+Z106+AB106+AD106+AF106+AH106+AJ106+AL106+AN106+AP106+AR106+AT106+AV106+AX106+AZ106+BB106+BD106+BF106+BH106+BJ106+BL106+BN106+BP106+BR106+BT106</f>
        <v>0</v>
      </c>
      <c r="BW106" s="337">
        <f>M106+O106+Q106+S106+U106+W106+Y106+AA106+AC106+AE106+AG106+AI106+AK106+AM106+AO106+AQ106+AS106+AU106+AW106+AY106+BA106+BC106+BE106+BG106+BI106+BK106+BM106+BO106+BQ106+BS106+BU106</f>
        <v>0</v>
      </c>
    </row>
    <row r="107" spans="1:75" s="64" customFormat="1" ht="21.95" customHeight="1" x14ac:dyDescent="0.2">
      <c r="A107" s="385" t="s">
        <v>3276</v>
      </c>
      <c r="B107" s="386" t="s">
        <v>3277</v>
      </c>
      <c r="C107" s="352" t="s">
        <v>3193</v>
      </c>
      <c r="D107" s="387" t="s">
        <v>3278</v>
      </c>
      <c r="E107" s="388" t="s">
        <v>3279</v>
      </c>
      <c r="F107" s="389" t="s">
        <v>3181</v>
      </c>
      <c r="G107" s="389" t="s">
        <v>3182</v>
      </c>
      <c r="H107" s="390" t="s">
        <v>2815</v>
      </c>
      <c r="I107" s="391" t="s">
        <v>2815</v>
      </c>
      <c r="J107" s="353" t="s">
        <v>3183</v>
      </c>
      <c r="K107" s="353" t="s">
        <v>3185</v>
      </c>
      <c r="L107" s="400"/>
      <c r="M107" s="401"/>
      <c r="N107" s="400"/>
      <c r="O107" s="401"/>
      <c r="P107" s="400"/>
      <c r="Q107" s="401"/>
      <c r="R107" s="400"/>
      <c r="S107" s="401"/>
      <c r="T107" s="400"/>
      <c r="U107" s="401"/>
      <c r="V107" s="400"/>
      <c r="W107" s="401"/>
      <c r="X107" s="400"/>
      <c r="Y107" s="401"/>
      <c r="Z107" s="400"/>
      <c r="AA107" s="401"/>
      <c r="AB107" s="400"/>
      <c r="AC107" s="401"/>
      <c r="AD107" s="400"/>
      <c r="AE107" s="401"/>
      <c r="AF107" s="400"/>
      <c r="AG107" s="401"/>
      <c r="AH107" s="400"/>
      <c r="AI107" s="401"/>
      <c r="AJ107" s="400"/>
      <c r="AK107" s="401"/>
      <c r="AL107" s="400"/>
      <c r="AM107" s="401"/>
      <c r="AN107" s="400"/>
      <c r="AO107" s="401"/>
      <c r="AP107" s="400"/>
      <c r="AQ107" s="401"/>
      <c r="AR107" s="400"/>
      <c r="AS107" s="401"/>
      <c r="AT107" s="400"/>
      <c r="AU107" s="401"/>
      <c r="AV107" s="400"/>
      <c r="AW107" s="401"/>
      <c r="AX107" s="400"/>
      <c r="AY107" s="401"/>
      <c r="AZ107" s="400"/>
      <c r="BA107" s="401"/>
      <c r="BB107" s="400"/>
      <c r="BC107" s="401"/>
      <c r="BD107" s="400"/>
      <c r="BE107" s="401"/>
      <c r="BF107" s="400"/>
      <c r="BG107" s="401"/>
      <c r="BH107" s="400"/>
      <c r="BI107" s="401"/>
      <c r="BJ107" s="400"/>
      <c r="BK107" s="401"/>
      <c r="BL107" s="400"/>
      <c r="BM107" s="401"/>
      <c r="BN107" s="400"/>
      <c r="BO107" s="401"/>
      <c r="BP107" s="400"/>
      <c r="BQ107" s="401"/>
      <c r="BR107" s="400"/>
      <c r="BS107" s="401"/>
      <c r="BT107" s="400"/>
      <c r="BU107" s="401"/>
      <c r="BV107" s="337">
        <f t="shared" ref="BV107:BV110" si="43">L107+N107+P107+R107+T107+V107+X107+Z107+AB107+AD107+AF107+AH107+AJ107+AL107+AN107+AP107+AR107+AT107+AV107+AX107+AZ107+BB107+BD107+BF107+BH107+BJ107+BL107+BN107+BP107+BR107+BT107</f>
        <v>0</v>
      </c>
      <c r="BW107" s="337">
        <f t="shared" ref="BW107:BW110" si="44">M107+O107+Q107+S107+U107+W107+Y107+AA107+AC107+AE107+AG107+AI107+AK107+AM107+AO107+AQ107+AS107+AU107+AW107+AY107+BA107+BC107+BE107+BG107+BI107+BK107+BM107+BO107+BQ107+BS107+BU107</f>
        <v>0</v>
      </c>
    </row>
    <row r="108" spans="1:75" s="64" customFormat="1" ht="21.95" customHeight="1" x14ac:dyDescent="0.2">
      <c r="A108" s="385" t="s">
        <v>3276</v>
      </c>
      <c r="B108" s="386" t="s">
        <v>3277</v>
      </c>
      <c r="C108" s="392" t="s">
        <v>3193</v>
      </c>
      <c r="D108" s="387" t="s">
        <v>3278</v>
      </c>
      <c r="E108" s="388" t="s">
        <v>3279</v>
      </c>
      <c r="F108" s="389" t="s">
        <v>3181</v>
      </c>
      <c r="G108" s="389" t="s">
        <v>3182</v>
      </c>
      <c r="H108" s="390" t="s">
        <v>2815</v>
      </c>
      <c r="I108" s="391" t="s">
        <v>2815</v>
      </c>
      <c r="J108" s="353" t="s">
        <v>3183</v>
      </c>
      <c r="K108" s="355" t="s">
        <v>3186</v>
      </c>
      <c r="L108" s="400"/>
      <c r="M108" s="401"/>
      <c r="N108" s="400"/>
      <c r="O108" s="401"/>
      <c r="P108" s="400"/>
      <c r="Q108" s="401"/>
      <c r="R108" s="400"/>
      <c r="S108" s="401"/>
      <c r="T108" s="400"/>
      <c r="U108" s="401"/>
      <c r="V108" s="400"/>
      <c r="W108" s="401"/>
      <c r="X108" s="400"/>
      <c r="Y108" s="401"/>
      <c r="Z108" s="400"/>
      <c r="AA108" s="401"/>
      <c r="AB108" s="400"/>
      <c r="AC108" s="401"/>
      <c r="AD108" s="400"/>
      <c r="AE108" s="401"/>
      <c r="AF108" s="400"/>
      <c r="AG108" s="401"/>
      <c r="AH108" s="400"/>
      <c r="AI108" s="401"/>
      <c r="AJ108" s="400"/>
      <c r="AK108" s="401"/>
      <c r="AL108" s="400"/>
      <c r="AM108" s="401"/>
      <c r="AN108" s="400"/>
      <c r="AO108" s="401"/>
      <c r="AP108" s="400"/>
      <c r="AQ108" s="401"/>
      <c r="AR108" s="400"/>
      <c r="AS108" s="401"/>
      <c r="AT108" s="400"/>
      <c r="AU108" s="401"/>
      <c r="AV108" s="400"/>
      <c r="AW108" s="401"/>
      <c r="AX108" s="400"/>
      <c r="AY108" s="401"/>
      <c r="AZ108" s="400"/>
      <c r="BA108" s="401"/>
      <c r="BB108" s="400"/>
      <c r="BC108" s="401"/>
      <c r="BD108" s="400"/>
      <c r="BE108" s="401"/>
      <c r="BF108" s="400"/>
      <c r="BG108" s="401"/>
      <c r="BH108" s="400"/>
      <c r="BI108" s="401"/>
      <c r="BJ108" s="400"/>
      <c r="BK108" s="401"/>
      <c r="BL108" s="400"/>
      <c r="BM108" s="401"/>
      <c r="BN108" s="400"/>
      <c r="BO108" s="401"/>
      <c r="BP108" s="400"/>
      <c r="BQ108" s="401"/>
      <c r="BR108" s="400"/>
      <c r="BS108" s="401"/>
      <c r="BT108" s="400"/>
      <c r="BU108" s="401"/>
      <c r="BV108" s="337">
        <f t="shared" si="43"/>
        <v>0</v>
      </c>
      <c r="BW108" s="337">
        <f t="shared" si="44"/>
        <v>0</v>
      </c>
    </row>
    <row r="109" spans="1:75" s="64" customFormat="1" ht="21.95" customHeight="1" x14ac:dyDescent="0.2">
      <c r="A109" s="385" t="s">
        <v>3276</v>
      </c>
      <c r="B109" s="386" t="s">
        <v>3277</v>
      </c>
      <c r="C109" s="392" t="s">
        <v>3193</v>
      </c>
      <c r="D109" s="387" t="s">
        <v>3278</v>
      </c>
      <c r="E109" s="388" t="s">
        <v>3279</v>
      </c>
      <c r="F109" s="389" t="s">
        <v>3181</v>
      </c>
      <c r="G109" s="389" t="s">
        <v>3182</v>
      </c>
      <c r="H109" s="390" t="s">
        <v>2815</v>
      </c>
      <c r="I109" s="391" t="s">
        <v>2815</v>
      </c>
      <c r="J109" s="353" t="s">
        <v>3183</v>
      </c>
      <c r="K109" s="356" t="s">
        <v>3187</v>
      </c>
      <c r="L109" s="400"/>
      <c r="M109" s="401"/>
      <c r="N109" s="400"/>
      <c r="O109" s="401"/>
      <c r="P109" s="400"/>
      <c r="Q109" s="401"/>
      <c r="R109" s="400"/>
      <c r="S109" s="401"/>
      <c r="T109" s="400"/>
      <c r="U109" s="401"/>
      <c r="V109" s="400"/>
      <c r="W109" s="401"/>
      <c r="X109" s="400"/>
      <c r="Y109" s="401"/>
      <c r="Z109" s="400"/>
      <c r="AA109" s="401"/>
      <c r="AB109" s="400"/>
      <c r="AC109" s="401"/>
      <c r="AD109" s="400"/>
      <c r="AE109" s="401"/>
      <c r="AF109" s="400"/>
      <c r="AG109" s="401"/>
      <c r="AH109" s="400"/>
      <c r="AI109" s="401"/>
      <c r="AJ109" s="400"/>
      <c r="AK109" s="401"/>
      <c r="AL109" s="400"/>
      <c r="AM109" s="401"/>
      <c r="AN109" s="400"/>
      <c r="AO109" s="401"/>
      <c r="AP109" s="400"/>
      <c r="AQ109" s="401"/>
      <c r="AR109" s="400"/>
      <c r="AS109" s="401"/>
      <c r="AT109" s="400"/>
      <c r="AU109" s="401"/>
      <c r="AV109" s="400"/>
      <c r="AW109" s="401"/>
      <c r="AX109" s="400"/>
      <c r="AY109" s="401"/>
      <c r="AZ109" s="400"/>
      <c r="BA109" s="401"/>
      <c r="BB109" s="400"/>
      <c r="BC109" s="401"/>
      <c r="BD109" s="400"/>
      <c r="BE109" s="401"/>
      <c r="BF109" s="400"/>
      <c r="BG109" s="401"/>
      <c r="BH109" s="400"/>
      <c r="BI109" s="401"/>
      <c r="BJ109" s="400"/>
      <c r="BK109" s="401"/>
      <c r="BL109" s="400"/>
      <c r="BM109" s="401"/>
      <c r="BN109" s="400"/>
      <c r="BO109" s="401"/>
      <c r="BP109" s="400"/>
      <c r="BQ109" s="401"/>
      <c r="BR109" s="400"/>
      <c r="BS109" s="401"/>
      <c r="BT109" s="400"/>
      <c r="BU109" s="401"/>
      <c r="BV109" s="337">
        <f t="shared" si="43"/>
        <v>0</v>
      </c>
      <c r="BW109" s="337">
        <f t="shared" si="44"/>
        <v>0</v>
      </c>
    </row>
    <row r="110" spans="1:75" s="64" customFormat="1" ht="21.95" customHeight="1" thickBot="1" x14ac:dyDescent="0.25">
      <c r="A110" s="898" t="s">
        <v>3276</v>
      </c>
      <c r="B110" s="393" t="s">
        <v>3277</v>
      </c>
      <c r="C110" s="394" t="s">
        <v>3193</v>
      </c>
      <c r="D110" s="395" t="s">
        <v>3278</v>
      </c>
      <c r="E110" s="411" t="s">
        <v>3279</v>
      </c>
      <c r="F110" s="396" t="s">
        <v>3181</v>
      </c>
      <c r="G110" s="396" t="s">
        <v>3182</v>
      </c>
      <c r="H110" s="397" t="s">
        <v>2815</v>
      </c>
      <c r="I110" s="899" t="s">
        <v>2815</v>
      </c>
      <c r="J110" s="353" t="s">
        <v>3183</v>
      </c>
      <c r="K110" s="357" t="s">
        <v>60</v>
      </c>
      <c r="L110" s="402"/>
      <c r="M110" s="403"/>
      <c r="N110" s="402"/>
      <c r="O110" s="403"/>
      <c r="P110" s="402"/>
      <c r="Q110" s="403"/>
      <c r="R110" s="402"/>
      <c r="S110" s="403"/>
      <c r="T110" s="402"/>
      <c r="U110" s="403"/>
      <c r="V110" s="402"/>
      <c r="W110" s="403"/>
      <c r="X110" s="402"/>
      <c r="Y110" s="403"/>
      <c r="Z110" s="402"/>
      <c r="AA110" s="403"/>
      <c r="AB110" s="402"/>
      <c r="AC110" s="403"/>
      <c r="AD110" s="402"/>
      <c r="AE110" s="403"/>
      <c r="AF110" s="402"/>
      <c r="AG110" s="403"/>
      <c r="AH110" s="402"/>
      <c r="AI110" s="403"/>
      <c r="AJ110" s="402"/>
      <c r="AK110" s="403"/>
      <c r="AL110" s="402"/>
      <c r="AM110" s="403"/>
      <c r="AN110" s="402"/>
      <c r="AO110" s="403"/>
      <c r="AP110" s="402"/>
      <c r="AQ110" s="403"/>
      <c r="AR110" s="402"/>
      <c r="AS110" s="403"/>
      <c r="AT110" s="402"/>
      <c r="AU110" s="403"/>
      <c r="AV110" s="402"/>
      <c r="AW110" s="403"/>
      <c r="AX110" s="402"/>
      <c r="AY110" s="403"/>
      <c r="AZ110" s="402"/>
      <c r="BA110" s="403"/>
      <c r="BB110" s="402"/>
      <c r="BC110" s="403"/>
      <c r="BD110" s="402"/>
      <c r="BE110" s="403"/>
      <c r="BF110" s="402"/>
      <c r="BG110" s="403"/>
      <c r="BH110" s="402"/>
      <c r="BI110" s="403"/>
      <c r="BJ110" s="402"/>
      <c r="BK110" s="403"/>
      <c r="BL110" s="402"/>
      <c r="BM110" s="403"/>
      <c r="BN110" s="402"/>
      <c r="BO110" s="403"/>
      <c r="BP110" s="402"/>
      <c r="BQ110" s="403"/>
      <c r="BR110" s="402"/>
      <c r="BS110" s="403"/>
      <c r="BT110" s="402"/>
      <c r="BU110" s="403"/>
      <c r="BV110" s="337">
        <f t="shared" si="43"/>
        <v>0</v>
      </c>
      <c r="BW110" s="337">
        <f t="shared" si="44"/>
        <v>0</v>
      </c>
    </row>
    <row r="111" spans="1:75" s="64" customFormat="1" ht="21.95" customHeight="1" x14ac:dyDescent="0.25">
      <c r="A111" s="425" t="s">
        <v>3280</v>
      </c>
      <c r="B111" s="526" t="s">
        <v>3281</v>
      </c>
      <c r="C111" s="527">
        <v>1</v>
      </c>
      <c r="D111" s="528" t="s">
        <v>3282</v>
      </c>
      <c r="E111" s="426" t="s">
        <v>3283</v>
      </c>
      <c r="F111" s="529" t="s">
        <v>3181</v>
      </c>
      <c r="G111" s="529" t="s">
        <v>3182</v>
      </c>
      <c r="H111" s="530" t="s">
        <v>2817</v>
      </c>
      <c r="I111" s="384" t="s">
        <v>2817</v>
      </c>
      <c r="J111" s="353" t="s">
        <v>3183</v>
      </c>
      <c r="K111" s="354" t="s">
        <v>3184</v>
      </c>
      <c r="L111" s="402"/>
      <c r="M111" s="403"/>
      <c r="N111" s="402"/>
      <c r="O111" s="403"/>
      <c r="P111" s="402"/>
      <c r="Q111" s="403"/>
      <c r="R111" s="402"/>
      <c r="S111" s="403"/>
      <c r="T111" s="402"/>
      <c r="U111" s="403"/>
      <c r="V111" s="402"/>
      <c r="W111" s="403"/>
      <c r="X111" s="402"/>
      <c r="Y111" s="403"/>
      <c r="Z111" s="402"/>
      <c r="AA111" s="403"/>
      <c r="AB111" s="402"/>
      <c r="AC111" s="403"/>
      <c r="AD111" s="402"/>
      <c r="AE111" s="403"/>
      <c r="AF111" s="402"/>
      <c r="AG111" s="403"/>
      <c r="AH111" s="402"/>
      <c r="AI111" s="403"/>
      <c r="AJ111" s="402"/>
      <c r="AK111" s="403"/>
      <c r="AL111" s="402"/>
      <c r="AM111" s="403"/>
      <c r="AN111" s="402"/>
      <c r="AO111" s="403"/>
      <c r="AP111" s="402"/>
      <c r="AQ111" s="403"/>
      <c r="AR111" s="402"/>
      <c r="AS111" s="403"/>
      <c r="AT111" s="402"/>
      <c r="AU111" s="403"/>
      <c r="AV111" s="402"/>
      <c r="AW111" s="403"/>
      <c r="AX111" s="402"/>
      <c r="AY111" s="403"/>
      <c r="AZ111" s="402"/>
      <c r="BA111" s="403"/>
      <c r="BB111" s="402"/>
      <c r="BC111" s="403"/>
      <c r="BD111" s="402"/>
      <c r="BE111" s="403"/>
      <c r="BF111" s="402"/>
      <c r="BG111" s="403"/>
      <c r="BH111" s="402"/>
      <c r="BI111" s="403"/>
      <c r="BJ111" s="402"/>
      <c r="BK111" s="403"/>
      <c r="BL111" s="402"/>
      <c r="BM111" s="403"/>
      <c r="BN111" s="402"/>
      <c r="BO111" s="403"/>
      <c r="BP111" s="402"/>
      <c r="BQ111" s="403"/>
      <c r="BR111" s="402"/>
      <c r="BS111" s="403"/>
      <c r="BT111" s="402"/>
      <c r="BU111" s="403"/>
      <c r="BV111" s="337">
        <f>L111+N111+P111+R111+T111+V111+X111+Z111+AB111+AD111+AF111+AH111+AJ111+AL111+AN111+AP111+AR111+AT111+AV111+AX111+AZ111+BB111+BD111+BF111+BH111+BJ111+BL111+BN111+BP111+BR111+BT111</f>
        <v>0</v>
      </c>
      <c r="BW111" s="337">
        <f>M111+O111+Q111+S111+U111+W111+Y111+AA111+AC111+AE111+AG111+AI111+AK111+AM111+AO111+AQ111+AS111+AU111+AW111+AY111+BA111+BC111+BE111+BG111+BI111+BK111+BM111+BO111+BQ111+BS111+BU111</f>
        <v>0</v>
      </c>
    </row>
    <row r="112" spans="1:75" s="64" customFormat="1" ht="21.95" customHeight="1" x14ac:dyDescent="0.2">
      <c r="A112" s="385" t="s">
        <v>3280</v>
      </c>
      <c r="B112" s="386" t="s">
        <v>3281</v>
      </c>
      <c r="C112" s="352" t="s">
        <v>3193</v>
      </c>
      <c r="D112" s="387" t="s">
        <v>3282</v>
      </c>
      <c r="E112" s="388" t="s">
        <v>3283</v>
      </c>
      <c r="F112" s="389" t="s">
        <v>3181</v>
      </c>
      <c r="G112" s="389" t="s">
        <v>3182</v>
      </c>
      <c r="H112" s="390" t="s">
        <v>2817</v>
      </c>
      <c r="I112" s="391" t="s">
        <v>2817</v>
      </c>
      <c r="J112" s="353" t="s">
        <v>3183</v>
      </c>
      <c r="K112" s="353" t="s">
        <v>3185</v>
      </c>
      <c r="L112" s="400"/>
      <c r="M112" s="401"/>
      <c r="N112" s="400"/>
      <c r="O112" s="401"/>
      <c r="P112" s="400"/>
      <c r="Q112" s="401"/>
      <c r="R112" s="400"/>
      <c r="S112" s="401"/>
      <c r="T112" s="400"/>
      <c r="U112" s="401"/>
      <c r="V112" s="400"/>
      <c r="W112" s="401"/>
      <c r="X112" s="400"/>
      <c r="Y112" s="401"/>
      <c r="Z112" s="400"/>
      <c r="AA112" s="401"/>
      <c r="AB112" s="400"/>
      <c r="AC112" s="401"/>
      <c r="AD112" s="400"/>
      <c r="AE112" s="401"/>
      <c r="AF112" s="400"/>
      <c r="AG112" s="401"/>
      <c r="AH112" s="400"/>
      <c r="AI112" s="401"/>
      <c r="AJ112" s="400"/>
      <c r="AK112" s="401"/>
      <c r="AL112" s="400"/>
      <c r="AM112" s="401"/>
      <c r="AN112" s="400"/>
      <c r="AO112" s="401"/>
      <c r="AP112" s="400"/>
      <c r="AQ112" s="401"/>
      <c r="AR112" s="400"/>
      <c r="AS112" s="401"/>
      <c r="AT112" s="400"/>
      <c r="AU112" s="401"/>
      <c r="AV112" s="400"/>
      <c r="AW112" s="401"/>
      <c r="AX112" s="400"/>
      <c r="AY112" s="401"/>
      <c r="AZ112" s="400"/>
      <c r="BA112" s="401"/>
      <c r="BB112" s="400"/>
      <c r="BC112" s="401"/>
      <c r="BD112" s="400"/>
      <c r="BE112" s="401"/>
      <c r="BF112" s="400"/>
      <c r="BG112" s="401"/>
      <c r="BH112" s="400"/>
      <c r="BI112" s="401"/>
      <c r="BJ112" s="400"/>
      <c r="BK112" s="401"/>
      <c r="BL112" s="400"/>
      <c r="BM112" s="401"/>
      <c r="BN112" s="400"/>
      <c r="BO112" s="401"/>
      <c r="BP112" s="400"/>
      <c r="BQ112" s="401"/>
      <c r="BR112" s="400"/>
      <c r="BS112" s="401"/>
      <c r="BT112" s="400"/>
      <c r="BU112" s="401"/>
      <c r="BV112" s="337">
        <f t="shared" ref="BV112:BV115" si="45">L112+N112+P112+R112+T112+V112+X112+Z112+AB112+AD112+AF112+AH112+AJ112+AL112+AN112+AP112+AR112+AT112+AV112+AX112+AZ112+BB112+BD112+BF112+BH112+BJ112+BL112+BN112+BP112+BR112+BT112</f>
        <v>0</v>
      </c>
      <c r="BW112" s="337">
        <f t="shared" ref="BW112:BW115" si="46">M112+O112+Q112+S112+U112+W112+Y112+AA112+AC112+AE112+AG112+AI112+AK112+AM112+AO112+AQ112+AS112+AU112+AW112+AY112+BA112+BC112+BE112+BG112+BI112+BK112+BM112+BO112+BQ112+BS112+BU112</f>
        <v>0</v>
      </c>
    </row>
    <row r="113" spans="1:75" s="64" customFormat="1" ht="21.95" customHeight="1" x14ac:dyDescent="0.2">
      <c r="A113" s="385" t="s">
        <v>3280</v>
      </c>
      <c r="B113" s="386" t="s">
        <v>3281</v>
      </c>
      <c r="C113" s="392" t="s">
        <v>3193</v>
      </c>
      <c r="D113" s="387" t="s">
        <v>3282</v>
      </c>
      <c r="E113" s="388" t="s">
        <v>3283</v>
      </c>
      <c r="F113" s="389" t="s">
        <v>3181</v>
      </c>
      <c r="G113" s="389" t="s">
        <v>3182</v>
      </c>
      <c r="H113" s="390" t="s">
        <v>2817</v>
      </c>
      <c r="I113" s="391" t="s">
        <v>2817</v>
      </c>
      <c r="J113" s="353" t="s">
        <v>3183</v>
      </c>
      <c r="K113" s="355" t="s">
        <v>3186</v>
      </c>
      <c r="L113" s="400"/>
      <c r="M113" s="401"/>
      <c r="N113" s="400"/>
      <c r="O113" s="401"/>
      <c r="P113" s="400"/>
      <c r="Q113" s="401"/>
      <c r="R113" s="400"/>
      <c r="S113" s="401"/>
      <c r="T113" s="400"/>
      <c r="U113" s="401"/>
      <c r="V113" s="400"/>
      <c r="W113" s="401"/>
      <c r="X113" s="400"/>
      <c r="Y113" s="401"/>
      <c r="Z113" s="400"/>
      <c r="AA113" s="401"/>
      <c r="AB113" s="400"/>
      <c r="AC113" s="401"/>
      <c r="AD113" s="400"/>
      <c r="AE113" s="401"/>
      <c r="AF113" s="400"/>
      <c r="AG113" s="401"/>
      <c r="AH113" s="400"/>
      <c r="AI113" s="401"/>
      <c r="AJ113" s="400"/>
      <c r="AK113" s="401"/>
      <c r="AL113" s="400"/>
      <c r="AM113" s="401"/>
      <c r="AN113" s="400"/>
      <c r="AO113" s="401"/>
      <c r="AP113" s="400"/>
      <c r="AQ113" s="401"/>
      <c r="AR113" s="400"/>
      <c r="AS113" s="401"/>
      <c r="AT113" s="400"/>
      <c r="AU113" s="401"/>
      <c r="AV113" s="400"/>
      <c r="AW113" s="401"/>
      <c r="AX113" s="400"/>
      <c r="AY113" s="401"/>
      <c r="AZ113" s="400"/>
      <c r="BA113" s="401"/>
      <c r="BB113" s="400"/>
      <c r="BC113" s="401"/>
      <c r="BD113" s="400"/>
      <c r="BE113" s="401"/>
      <c r="BF113" s="400"/>
      <c r="BG113" s="401"/>
      <c r="BH113" s="400"/>
      <c r="BI113" s="401"/>
      <c r="BJ113" s="400"/>
      <c r="BK113" s="401"/>
      <c r="BL113" s="400"/>
      <c r="BM113" s="401"/>
      <c r="BN113" s="400"/>
      <c r="BO113" s="401"/>
      <c r="BP113" s="400"/>
      <c r="BQ113" s="401"/>
      <c r="BR113" s="400"/>
      <c r="BS113" s="401"/>
      <c r="BT113" s="400"/>
      <c r="BU113" s="401"/>
      <c r="BV113" s="337">
        <f t="shared" si="45"/>
        <v>0</v>
      </c>
      <c r="BW113" s="337">
        <f t="shared" si="46"/>
        <v>0</v>
      </c>
    </row>
    <row r="114" spans="1:75" s="64" customFormat="1" ht="21.95" customHeight="1" x14ac:dyDescent="0.2">
      <c r="A114" s="385" t="s">
        <v>3280</v>
      </c>
      <c r="B114" s="386" t="s">
        <v>3281</v>
      </c>
      <c r="C114" s="392" t="s">
        <v>3193</v>
      </c>
      <c r="D114" s="387" t="s">
        <v>3282</v>
      </c>
      <c r="E114" s="388" t="s">
        <v>3283</v>
      </c>
      <c r="F114" s="389" t="s">
        <v>3181</v>
      </c>
      <c r="G114" s="389" t="s">
        <v>3182</v>
      </c>
      <c r="H114" s="390" t="s">
        <v>2817</v>
      </c>
      <c r="I114" s="391" t="s">
        <v>2817</v>
      </c>
      <c r="J114" s="353" t="s">
        <v>3183</v>
      </c>
      <c r="K114" s="356" t="s">
        <v>3187</v>
      </c>
      <c r="L114" s="400"/>
      <c r="M114" s="401"/>
      <c r="N114" s="400"/>
      <c r="O114" s="401"/>
      <c r="P114" s="400"/>
      <c r="Q114" s="401"/>
      <c r="R114" s="400"/>
      <c r="S114" s="401"/>
      <c r="T114" s="400"/>
      <c r="U114" s="401"/>
      <c r="V114" s="400"/>
      <c r="W114" s="401"/>
      <c r="X114" s="400"/>
      <c r="Y114" s="401"/>
      <c r="Z114" s="400"/>
      <c r="AA114" s="401"/>
      <c r="AB114" s="400"/>
      <c r="AC114" s="401"/>
      <c r="AD114" s="400"/>
      <c r="AE114" s="401"/>
      <c r="AF114" s="400"/>
      <c r="AG114" s="401"/>
      <c r="AH114" s="400"/>
      <c r="AI114" s="401"/>
      <c r="AJ114" s="400"/>
      <c r="AK114" s="401"/>
      <c r="AL114" s="400"/>
      <c r="AM114" s="401"/>
      <c r="AN114" s="400"/>
      <c r="AO114" s="401"/>
      <c r="AP114" s="400"/>
      <c r="AQ114" s="401"/>
      <c r="AR114" s="400"/>
      <c r="AS114" s="401"/>
      <c r="AT114" s="400"/>
      <c r="AU114" s="401"/>
      <c r="AV114" s="400"/>
      <c r="AW114" s="401"/>
      <c r="AX114" s="400"/>
      <c r="AY114" s="401"/>
      <c r="AZ114" s="400"/>
      <c r="BA114" s="401"/>
      <c r="BB114" s="400"/>
      <c r="BC114" s="401"/>
      <c r="BD114" s="400"/>
      <c r="BE114" s="401"/>
      <c r="BF114" s="400"/>
      <c r="BG114" s="401"/>
      <c r="BH114" s="400"/>
      <c r="BI114" s="401"/>
      <c r="BJ114" s="400"/>
      <c r="BK114" s="401"/>
      <c r="BL114" s="400"/>
      <c r="BM114" s="401"/>
      <c r="BN114" s="400"/>
      <c r="BO114" s="401"/>
      <c r="BP114" s="400"/>
      <c r="BQ114" s="401"/>
      <c r="BR114" s="400"/>
      <c r="BS114" s="401"/>
      <c r="BT114" s="400"/>
      <c r="BU114" s="401"/>
      <c r="BV114" s="337">
        <f t="shared" si="45"/>
        <v>0</v>
      </c>
      <c r="BW114" s="337">
        <f t="shared" si="46"/>
        <v>0</v>
      </c>
    </row>
    <row r="115" spans="1:75" s="64" customFormat="1" ht="21.95" customHeight="1" thickBot="1" x14ac:dyDescent="0.25">
      <c r="A115" s="898" t="s">
        <v>3280</v>
      </c>
      <c r="B115" s="393" t="s">
        <v>3281</v>
      </c>
      <c r="C115" s="394" t="s">
        <v>3193</v>
      </c>
      <c r="D115" s="395" t="s">
        <v>3282</v>
      </c>
      <c r="E115" s="411" t="s">
        <v>3283</v>
      </c>
      <c r="F115" s="396" t="s">
        <v>3181</v>
      </c>
      <c r="G115" s="396" t="s">
        <v>3182</v>
      </c>
      <c r="H115" s="397" t="s">
        <v>2817</v>
      </c>
      <c r="I115" s="899" t="s">
        <v>2817</v>
      </c>
      <c r="J115" s="353" t="s">
        <v>3183</v>
      </c>
      <c r="K115" s="357" t="s">
        <v>60</v>
      </c>
      <c r="L115" s="402"/>
      <c r="M115" s="403"/>
      <c r="N115" s="402"/>
      <c r="O115" s="403"/>
      <c r="P115" s="402"/>
      <c r="Q115" s="403"/>
      <c r="R115" s="402"/>
      <c r="S115" s="403"/>
      <c r="T115" s="402"/>
      <c r="U115" s="403"/>
      <c r="V115" s="402"/>
      <c r="W115" s="403"/>
      <c r="X115" s="402"/>
      <c r="Y115" s="403"/>
      <c r="Z115" s="402"/>
      <c r="AA115" s="403"/>
      <c r="AB115" s="402"/>
      <c r="AC115" s="403"/>
      <c r="AD115" s="402"/>
      <c r="AE115" s="403"/>
      <c r="AF115" s="402"/>
      <c r="AG115" s="403"/>
      <c r="AH115" s="402"/>
      <c r="AI115" s="403"/>
      <c r="AJ115" s="402"/>
      <c r="AK115" s="403"/>
      <c r="AL115" s="402"/>
      <c r="AM115" s="403"/>
      <c r="AN115" s="402"/>
      <c r="AO115" s="403"/>
      <c r="AP115" s="402"/>
      <c r="AQ115" s="403"/>
      <c r="AR115" s="402"/>
      <c r="AS115" s="403"/>
      <c r="AT115" s="402"/>
      <c r="AU115" s="403"/>
      <c r="AV115" s="402"/>
      <c r="AW115" s="403"/>
      <c r="AX115" s="402"/>
      <c r="AY115" s="403"/>
      <c r="AZ115" s="402"/>
      <c r="BA115" s="403"/>
      <c r="BB115" s="402"/>
      <c r="BC115" s="403"/>
      <c r="BD115" s="402"/>
      <c r="BE115" s="403"/>
      <c r="BF115" s="402"/>
      <c r="BG115" s="403"/>
      <c r="BH115" s="402"/>
      <c r="BI115" s="403"/>
      <c r="BJ115" s="402"/>
      <c r="BK115" s="403"/>
      <c r="BL115" s="402"/>
      <c r="BM115" s="403"/>
      <c r="BN115" s="402"/>
      <c r="BO115" s="403"/>
      <c r="BP115" s="402"/>
      <c r="BQ115" s="403"/>
      <c r="BR115" s="402"/>
      <c r="BS115" s="403"/>
      <c r="BT115" s="402"/>
      <c r="BU115" s="403"/>
      <c r="BV115" s="337">
        <f t="shared" si="45"/>
        <v>0</v>
      </c>
      <c r="BW115" s="337">
        <f t="shared" si="46"/>
        <v>0</v>
      </c>
    </row>
    <row r="116" spans="1:75" s="64" customFormat="1" ht="21.95" customHeight="1" x14ac:dyDescent="0.25">
      <c r="A116" s="425" t="s">
        <v>3284</v>
      </c>
      <c r="B116" s="526" t="s">
        <v>3285</v>
      </c>
      <c r="C116" s="527">
        <v>3</v>
      </c>
      <c r="D116" s="528" t="s">
        <v>3286</v>
      </c>
      <c r="E116" s="426" t="s">
        <v>3287</v>
      </c>
      <c r="F116" s="529" t="s">
        <v>3181</v>
      </c>
      <c r="G116" s="529" t="s">
        <v>3182</v>
      </c>
      <c r="H116" s="530" t="s">
        <v>2818</v>
      </c>
      <c r="I116" s="384" t="s">
        <v>2818</v>
      </c>
      <c r="J116" s="353" t="s">
        <v>3189</v>
      </c>
      <c r="K116" s="354" t="s">
        <v>3184</v>
      </c>
      <c r="L116" s="402"/>
      <c r="M116" s="403"/>
      <c r="N116" s="402"/>
      <c r="O116" s="403"/>
      <c r="P116" s="402"/>
      <c r="Q116" s="403"/>
      <c r="R116" s="402"/>
      <c r="S116" s="403"/>
      <c r="T116" s="402"/>
      <c r="U116" s="403"/>
      <c r="V116" s="402"/>
      <c r="W116" s="403"/>
      <c r="X116" s="402"/>
      <c r="Y116" s="403"/>
      <c r="Z116" s="402"/>
      <c r="AA116" s="403"/>
      <c r="AB116" s="402"/>
      <c r="AC116" s="403"/>
      <c r="AD116" s="402"/>
      <c r="AE116" s="403"/>
      <c r="AF116" s="402"/>
      <c r="AG116" s="403"/>
      <c r="AH116" s="402"/>
      <c r="AI116" s="403"/>
      <c r="AJ116" s="402"/>
      <c r="AK116" s="403"/>
      <c r="AL116" s="402"/>
      <c r="AM116" s="403"/>
      <c r="AN116" s="402"/>
      <c r="AO116" s="403"/>
      <c r="AP116" s="402"/>
      <c r="AQ116" s="403"/>
      <c r="AR116" s="402"/>
      <c r="AS116" s="403"/>
      <c r="AT116" s="402"/>
      <c r="AU116" s="403"/>
      <c r="AV116" s="402"/>
      <c r="AW116" s="403"/>
      <c r="AX116" s="402"/>
      <c r="AY116" s="403"/>
      <c r="AZ116" s="402"/>
      <c r="BA116" s="403"/>
      <c r="BB116" s="402"/>
      <c r="BC116" s="403"/>
      <c r="BD116" s="402"/>
      <c r="BE116" s="403"/>
      <c r="BF116" s="402"/>
      <c r="BG116" s="403"/>
      <c r="BH116" s="402"/>
      <c r="BI116" s="403"/>
      <c r="BJ116" s="402"/>
      <c r="BK116" s="403"/>
      <c r="BL116" s="402"/>
      <c r="BM116" s="403"/>
      <c r="BN116" s="402"/>
      <c r="BO116" s="403"/>
      <c r="BP116" s="402"/>
      <c r="BQ116" s="403"/>
      <c r="BR116" s="402"/>
      <c r="BS116" s="403"/>
      <c r="BT116" s="402"/>
      <c r="BU116" s="403"/>
      <c r="BV116" s="337">
        <f>L116+N116+P116+R116+T116+V116+X116+Z116+AB116+AD116+AF116+AH116+AJ116+AL116+AN116+AP116+AR116+AT116+AV116+AX116+AZ116+BB116+BD116+BF116+BH116+BJ116+BL116+BN116+BP116+BR116+BT116</f>
        <v>0</v>
      </c>
      <c r="BW116" s="337">
        <f>M116+O116+Q116+S116+U116+W116+Y116+AA116+AC116+AE116+AG116+AI116+AK116+AM116+AO116+AQ116+AS116+AU116+AW116+AY116+BA116+BC116+BE116+BG116+BI116+BK116+BM116+BO116+BQ116+BS116+BU116</f>
        <v>0</v>
      </c>
    </row>
    <row r="117" spans="1:75" s="64" customFormat="1" ht="21.95" customHeight="1" x14ac:dyDescent="0.2">
      <c r="A117" s="385" t="s">
        <v>3284</v>
      </c>
      <c r="B117" s="386" t="s">
        <v>3285</v>
      </c>
      <c r="C117" s="352" t="s">
        <v>3194</v>
      </c>
      <c r="D117" s="387" t="s">
        <v>3286</v>
      </c>
      <c r="E117" s="388" t="s">
        <v>3287</v>
      </c>
      <c r="F117" s="389" t="s">
        <v>3181</v>
      </c>
      <c r="G117" s="389" t="s">
        <v>3182</v>
      </c>
      <c r="H117" s="390" t="s">
        <v>2818</v>
      </c>
      <c r="I117" s="391" t="s">
        <v>2818</v>
      </c>
      <c r="J117" s="353" t="s">
        <v>3189</v>
      </c>
      <c r="K117" s="353" t="s">
        <v>3185</v>
      </c>
      <c r="L117" s="400"/>
      <c r="M117" s="401"/>
      <c r="N117" s="400"/>
      <c r="O117" s="401"/>
      <c r="P117" s="400"/>
      <c r="Q117" s="401"/>
      <c r="R117" s="400"/>
      <c r="S117" s="401"/>
      <c r="T117" s="400"/>
      <c r="U117" s="401"/>
      <c r="V117" s="400"/>
      <c r="W117" s="401"/>
      <c r="X117" s="400"/>
      <c r="Y117" s="401"/>
      <c r="Z117" s="400"/>
      <c r="AA117" s="401"/>
      <c r="AB117" s="400"/>
      <c r="AC117" s="401"/>
      <c r="AD117" s="400"/>
      <c r="AE117" s="401"/>
      <c r="AF117" s="400"/>
      <c r="AG117" s="401"/>
      <c r="AH117" s="400"/>
      <c r="AI117" s="401"/>
      <c r="AJ117" s="400"/>
      <c r="AK117" s="401"/>
      <c r="AL117" s="400"/>
      <c r="AM117" s="401"/>
      <c r="AN117" s="400"/>
      <c r="AO117" s="401"/>
      <c r="AP117" s="400"/>
      <c r="AQ117" s="401"/>
      <c r="AR117" s="400"/>
      <c r="AS117" s="401"/>
      <c r="AT117" s="400"/>
      <c r="AU117" s="401"/>
      <c r="AV117" s="400"/>
      <c r="AW117" s="401"/>
      <c r="AX117" s="400"/>
      <c r="AY117" s="401"/>
      <c r="AZ117" s="400"/>
      <c r="BA117" s="401"/>
      <c r="BB117" s="400"/>
      <c r="BC117" s="401"/>
      <c r="BD117" s="400"/>
      <c r="BE117" s="401"/>
      <c r="BF117" s="400"/>
      <c r="BG117" s="401"/>
      <c r="BH117" s="400"/>
      <c r="BI117" s="401"/>
      <c r="BJ117" s="400"/>
      <c r="BK117" s="401"/>
      <c r="BL117" s="400"/>
      <c r="BM117" s="401"/>
      <c r="BN117" s="400"/>
      <c r="BO117" s="401"/>
      <c r="BP117" s="400"/>
      <c r="BQ117" s="401"/>
      <c r="BR117" s="400"/>
      <c r="BS117" s="401"/>
      <c r="BT117" s="400"/>
      <c r="BU117" s="401"/>
      <c r="BV117" s="337">
        <f t="shared" ref="BV117:BV120" si="47">L117+N117+P117+R117+T117+V117+X117+Z117+AB117+AD117+AF117+AH117+AJ117+AL117+AN117+AP117+AR117+AT117+AV117+AX117+AZ117+BB117+BD117+BF117+BH117+BJ117+BL117+BN117+BP117+BR117+BT117</f>
        <v>0</v>
      </c>
      <c r="BW117" s="337">
        <f t="shared" ref="BW117:BW120" si="48">M117+O117+Q117+S117+U117+W117+Y117+AA117+AC117+AE117+AG117+AI117+AK117+AM117+AO117+AQ117+AS117+AU117+AW117+AY117+BA117+BC117+BE117+BG117+BI117+BK117+BM117+BO117+BQ117+BS117+BU117</f>
        <v>0</v>
      </c>
    </row>
    <row r="118" spans="1:75" s="64" customFormat="1" ht="21.95" customHeight="1" x14ac:dyDescent="0.2">
      <c r="A118" s="385" t="s">
        <v>3284</v>
      </c>
      <c r="B118" s="386" t="s">
        <v>3285</v>
      </c>
      <c r="C118" s="392" t="s">
        <v>3194</v>
      </c>
      <c r="D118" s="387" t="s">
        <v>3286</v>
      </c>
      <c r="E118" s="388" t="s">
        <v>3287</v>
      </c>
      <c r="F118" s="389" t="s">
        <v>3181</v>
      </c>
      <c r="G118" s="389" t="s">
        <v>3182</v>
      </c>
      <c r="H118" s="390" t="s">
        <v>2818</v>
      </c>
      <c r="I118" s="391" t="s">
        <v>2818</v>
      </c>
      <c r="J118" s="353" t="s">
        <v>3189</v>
      </c>
      <c r="K118" s="355" t="s">
        <v>3186</v>
      </c>
      <c r="L118" s="400"/>
      <c r="M118" s="401"/>
      <c r="N118" s="400"/>
      <c r="O118" s="401"/>
      <c r="P118" s="400"/>
      <c r="Q118" s="401"/>
      <c r="R118" s="400"/>
      <c r="S118" s="401"/>
      <c r="T118" s="400"/>
      <c r="U118" s="401"/>
      <c r="V118" s="400"/>
      <c r="W118" s="401"/>
      <c r="X118" s="400"/>
      <c r="Y118" s="401"/>
      <c r="Z118" s="400"/>
      <c r="AA118" s="401"/>
      <c r="AB118" s="400"/>
      <c r="AC118" s="401"/>
      <c r="AD118" s="400"/>
      <c r="AE118" s="401"/>
      <c r="AF118" s="400"/>
      <c r="AG118" s="401"/>
      <c r="AH118" s="400"/>
      <c r="AI118" s="401"/>
      <c r="AJ118" s="400"/>
      <c r="AK118" s="401"/>
      <c r="AL118" s="400"/>
      <c r="AM118" s="401"/>
      <c r="AN118" s="400"/>
      <c r="AO118" s="401"/>
      <c r="AP118" s="400"/>
      <c r="AQ118" s="401"/>
      <c r="AR118" s="400"/>
      <c r="AS118" s="401"/>
      <c r="AT118" s="400"/>
      <c r="AU118" s="401"/>
      <c r="AV118" s="400"/>
      <c r="AW118" s="401"/>
      <c r="AX118" s="400"/>
      <c r="AY118" s="401"/>
      <c r="AZ118" s="400"/>
      <c r="BA118" s="401"/>
      <c r="BB118" s="400"/>
      <c r="BC118" s="401"/>
      <c r="BD118" s="400"/>
      <c r="BE118" s="401"/>
      <c r="BF118" s="400"/>
      <c r="BG118" s="401"/>
      <c r="BH118" s="400"/>
      <c r="BI118" s="401"/>
      <c r="BJ118" s="400"/>
      <c r="BK118" s="401"/>
      <c r="BL118" s="400"/>
      <c r="BM118" s="401"/>
      <c r="BN118" s="400"/>
      <c r="BO118" s="401"/>
      <c r="BP118" s="400"/>
      <c r="BQ118" s="401"/>
      <c r="BR118" s="400"/>
      <c r="BS118" s="401"/>
      <c r="BT118" s="400"/>
      <c r="BU118" s="401"/>
      <c r="BV118" s="337">
        <f t="shared" si="47"/>
        <v>0</v>
      </c>
      <c r="BW118" s="337">
        <f t="shared" si="48"/>
        <v>0</v>
      </c>
    </row>
    <row r="119" spans="1:75" s="64" customFormat="1" ht="21.95" customHeight="1" x14ac:dyDescent="0.2">
      <c r="A119" s="385" t="s">
        <v>3284</v>
      </c>
      <c r="B119" s="386" t="s">
        <v>3285</v>
      </c>
      <c r="C119" s="392" t="s">
        <v>3194</v>
      </c>
      <c r="D119" s="387" t="s">
        <v>3286</v>
      </c>
      <c r="E119" s="388" t="s">
        <v>3287</v>
      </c>
      <c r="F119" s="389" t="s">
        <v>3181</v>
      </c>
      <c r="G119" s="389" t="s">
        <v>3182</v>
      </c>
      <c r="H119" s="390" t="s">
        <v>2818</v>
      </c>
      <c r="I119" s="391" t="s">
        <v>2818</v>
      </c>
      <c r="J119" s="353" t="s">
        <v>3189</v>
      </c>
      <c r="K119" s="356" t="s">
        <v>3187</v>
      </c>
      <c r="L119" s="400"/>
      <c r="M119" s="401"/>
      <c r="N119" s="400"/>
      <c r="O119" s="401"/>
      <c r="P119" s="400"/>
      <c r="Q119" s="401"/>
      <c r="R119" s="400"/>
      <c r="S119" s="401"/>
      <c r="T119" s="400"/>
      <c r="U119" s="401"/>
      <c r="V119" s="400"/>
      <c r="W119" s="401"/>
      <c r="X119" s="400"/>
      <c r="Y119" s="401"/>
      <c r="Z119" s="400"/>
      <c r="AA119" s="401"/>
      <c r="AB119" s="400"/>
      <c r="AC119" s="401"/>
      <c r="AD119" s="400"/>
      <c r="AE119" s="401"/>
      <c r="AF119" s="400"/>
      <c r="AG119" s="401"/>
      <c r="AH119" s="400"/>
      <c r="AI119" s="401"/>
      <c r="AJ119" s="400"/>
      <c r="AK119" s="401"/>
      <c r="AL119" s="400"/>
      <c r="AM119" s="401"/>
      <c r="AN119" s="400"/>
      <c r="AO119" s="401"/>
      <c r="AP119" s="400"/>
      <c r="AQ119" s="401"/>
      <c r="AR119" s="400"/>
      <c r="AS119" s="401"/>
      <c r="AT119" s="400"/>
      <c r="AU119" s="401"/>
      <c r="AV119" s="400"/>
      <c r="AW119" s="401"/>
      <c r="AX119" s="400"/>
      <c r="AY119" s="401"/>
      <c r="AZ119" s="400"/>
      <c r="BA119" s="401"/>
      <c r="BB119" s="400"/>
      <c r="BC119" s="401"/>
      <c r="BD119" s="400"/>
      <c r="BE119" s="401"/>
      <c r="BF119" s="400"/>
      <c r="BG119" s="401"/>
      <c r="BH119" s="400"/>
      <c r="BI119" s="401"/>
      <c r="BJ119" s="400"/>
      <c r="BK119" s="401"/>
      <c r="BL119" s="400"/>
      <c r="BM119" s="401"/>
      <c r="BN119" s="400"/>
      <c r="BO119" s="401"/>
      <c r="BP119" s="400"/>
      <c r="BQ119" s="401"/>
      <c r="BR119" s="400"/>
      <c r="BS119" s="401"/>
      <c r="BT119" s="400"/>
      <c r="BU119" s="401"/>
      <c r="BV119" s="337">
        <f t="shared" si="47"/>
        <v>0</v>
      </c>
      <c r="BW119" s="337">
        <f t="shared" si="48"/>
        <v>0</v>
      </c>
    </row>
    <row r="120" spans="1:75" s="64" customFormat="1" ht="21.95" customHeight="1" thickBot="1" x14ac:dyDescent="0.25">
      <c r="A120" s="898" t="s">
        <v>3284</v>
      </c>
      <c r="B120" s="393" t="s">
        <v>3285</v>
      </c>
      <c r="C120" s="394" t="s">
        <v>3194</v>
      </c>
      <c r="D120" s="395" t="s">
        <v>3286</v>
      </c>
      <c r="E120" s="411" t="s">
        <v>3287</v>
      </c>
      <c r="F120" s="396" t="s">
        <v>3181</v>
      </c>
      <c r="G120" s="396" t="s">
        <v>3182</v>
      </c>
      <c r="H120" s="397" t="s">
        <v>2818</v>
      </c>
      <c r="I120" s="899" t="s">
        <v>2818</v>
      </c>
      <c r="J120" s="353" t="s">
        <v>3189</v>
      </c>
      <c r="K120" s="357" t="s">
        <v>60</v>
      </c>
      <c r="L120" s="402"/>
      <c r="M120" s="403"/>
      <c r="N120" s="402"/>
      <c r="O120" s="403"/>
      <c r="P120" s="402"/>
      <c r="Q120" s="403"/>
      <c r="R120" s="402"/>
      <c r="S120" s="403"/>
      <c r="T120" s="402"/>
      <c r="U120" s="403"/>
      <c r="V120" s="402"/>
      <c r="W120" s="403"/>
      <c r="X120" s="402"/>
      <c r="Y120" s="403"/>
      <c r="Z120" s="402"/>
      <c r="AA120" s="403"/>
      <c r="AB120" s="402"/>
      <c r="AC120" s="403"/>
      <c r="AD120" s="402"/>
      <c r="AE120" s="403"/>
      <c r="AF120" s="402"/>
      <c r="AG120" s="403"/>
      <c r="AH120" s="402"/>
      <c r="AI120" s="403"/>
      <c r="AJ120" s="402"/>
      <c r="AK120" s="403"/>
      <c r="AL120" s="402"/>
      <c r="AM120" s="403"/>
      <c r="AN120" s="402"/>
      <c r="AO120" s="403"/>
      <c r="AP120" s="402"/>
      <c r="AQ120" s="403"/>
      <c r="AR120" s="402"/>
      <c r="AS120" s="403"/>
      <c r="AT120" s="402"/>
      <c r="AU120" s="403"/>
      <c r="AV120" s="402"/>
      <c r="AW120" s="403"/>
      <c r="AX120" s="402"/>
      <c r="AY120" s="403"/>
      <c r="AZ120" s="402"/>
      <c r="BA120" s="403"/>
      <c r="BB120" s="402"/>
      <c r="BC120" s="403"/>
      <c r="BD120" s="402"/>
      <c r="BE120" s="403"/>
      <c r="BF120" s="402"/>
      <c r="BG120" s="403"/>
      <c r="BH120" s="402"/>
      <c r="BI120" s="403"/>
      <c r="BJ120" s="402"/>
      <c r="BK120" s="403"/>
      <c r="BL120" s="402"/>
      <c r="BM120" s="403"/>
      <c r="BN120" s="402"/>
      <c r="BO120" s="403"/>
      <c r="BP120" s="402"/>
      <c r="BQ120" s="403"/>
      <c r="BR120" s="402"/>
      <c r="BS120" s="403"/>
      <c r="BT120" s="402"/>
      <c r="BU120" s="403"/>
      <c r="BV120" s="337">
        <f t="shared" si="47"/>
        <v>0</v>
      </c>
      <c r="BW120" s="337">
        <f t="shared" si="48"/>
        <v>0</v>
      </c>
    </row>
    <row r="121" spans="1:75" s="64" customFormat="1" ht="21.95" customHeight="1" x14ac:dyDescent="0.25">
      <c r="A121" s="425" t="s">
        <v>3288</v>
      </c>
      <c r="B121" s="526" t="s">
        <v>3289</v>
      </c>
      <c r="C121" s="527">
        <v>1</v>
      </c>
      <c r="D121" s="528" t="s">
        <v>3290</v>
      </c>
      <c r="E121" s="426" t="s">
        <v>3291</v>
      </c>
      <c r="F121" s="529" t="s">
        <v>3181</v>
      </c>
      <c r="G121" s="529" t="s">
        <v>3182</v>
      </c>
      <c r="H121" s="530" t="s">
        <v>2819</v>
      </c>
      <c r="I121" s="384" t="s">
        <v>2819</v>
      </c>
      <c r="J121" s="353" t="s">
        <v>3183</v>
      </c>
      <c r="K121" s="354" t="s">
        <v>3184</v>
      </c>
      <c r="L121" s="402"/>
      <c r="M121" s="403"/>
      <c r="N121" s="402"/>
      <c r="O121" s="403"/>
      <c r="P121" s="402"/>
      <c r="Q121" s="403"/>
      <c r="R121" s="402"/>
      <c r="S121" s="403"/>
      <c r="T121" s="402"/>
      <c r="U121" s="403"/>
      <c r="V121" s="402"/>
      <c r="W121" s="403"/>
      <c r="X121" s="402"/>
      <c r="Y121" s="403"/>
      <c r="Z121" s="402"/>
      <c r="AA121" s="403"/>
      <c r="AB121" s="402"/>
      <c r="AC121" s="403"/>
      <c r="AD121" s="402"/>
      <c r="AE121" s="403"/>
      <c r="AF121" s="402"/>
      <c r="AG121" s="403"/>
      <c r="AH121" s="402"/>
      <c r="AI121" s="403"/>
      <c r="AJ121" s="402"/>
      <c r="AK121" s="403"/>
      <c r="AL121" s="402"/>
      <c r="AM121" s="403"/>
      <c r="AN121" s="402"/>
      <c r="AO121" s="403"/>
      <c r="AP121" s="402"/>
      <c r="AQ121" s="403"/>
      <c r="AR121" s="402"/>
      <c r="AS121" s="403"/>
      <c r="AT121" s="402"/>
      <c r="AU121" s="403"/>
      <c r="AV121" s="402"/>
      <c r="AW121" s="403"/>
      <c r="AX121" s="402"/>
      <c r="AY121" s="403"/>
      <c r="AZ121" s="402"/>
      <c r="BA121" s="403"/>
      <c r="BB121" s="402"/>
      <c r="BC121" s="403"/>
      <c r="BD121" s="402"/>
      <c r="BE121" s="403"/>
      <c r="BF121" s="402"/>
      <c r="BG121" s="403"/>
      <c r="BH121" s="402"/>
      <c r="BI121" s="403"/>
      <c r="BJ121" s="402"/>
      <c r="BK121" s="403"/>
      <c r="BL121" s="402"/>
      <c r="BM121" s="403"/>
      <c r="BN121" s="402"/>
      <c r="BO121" s="403"/>
      <c r="BP121" s="402"/>
      <c r="BQ121" s="403"/>
      <c r="BR121" s="402"/>
      <c r="BS121" s="403"/>
      <c r="BT121" s="402"/>
      <c r="BU121" s="403"/>
      <c r="BV121" s="337">
        <f>L121+N121+P121+R121+T121+V121+X121+Z121+AB121+AD121+AF121+AH121+AJ121+AL121+AN121+AP121+AR121+AT121+AV121+AX121+AZ121+BB121+BD121+BF121+BH121+BJ121+BL121+BN121+BP121+BR121+BT121</f>
        <v>0</v>
      </c>
      <c r="BW121" s="337">
        <f>M121+O121+Q121+S121+U121+W121+Y121+AA121+AC121+AE121+AG121+AI121+AK121+AM121+AO121+AQ121+AS121+AU121+AW121+AY121+BA121+BC121+BE121+BG121+BI121+BK121+BM121+BO121+BQ121+BS121+BU121</f>
        <v>0</v>
      </c>
    </row>
    <row r="122" spans="1:75" s="64" customFormat="1" ht="21.95" customHeight="1" x14ac:dyDescent="0.2">
      <c r="A122" s="385" t="s">
        <v>3288</v>
      </c>
      <c r="B122" s="386" t="s">
        <v>3289</v>
      </c>
      <c r="C122" s="352" t="s">
        <v>3193</v>
      </c>
      <c r="D122" s="387" t="s">
        <v>3290</v>
      </c>
      <c r="E122" s="388" t="s">
        <v>3291</v>
      </c>
      <c r="F122" s="389" t="s">
        <v>3181</v>
      </c>
      <c r="G122" s="389" t="s">
        <v>3182</v>
      </c>
      <c r="H122" s="390" t="s">
        <v>2819</v>
      </c>
      <c r="I122" s="391" t="s">
        <v>2819</v>
      </c>
      <c r="J122" s="353" t="s">
        <v>3183</v>
      </c>
      <c r="K122" s="353" t="s">
        <v>3185</v>
      </c>
      <c r="L122" s="400"/>
      <c r="M122" s="401"/>
      <c r="N122" s="400"/>
      <c r="O122" s="401"/>
      <c r="P122" s="400"/>
      <c r="Q122" s="401"/>
      <c r="R122" s="400"/>
      <c r="S122" s="401"/>
      <c r="T122" s="400"/>
      <c r="U122" s="401"/>
      <c r="V122" s="400"/>
      <c r="W122" s="401"/>
      <c r="X122" s="400"/>
      <c r="Y122" s="401"/>
      <c r="Z122" s="400"/>
      <c r="AA122" s="401"/>
      <c r="AB122" s="400"/>
      <c r="AC122" s="401"/>
      <c r="AD122" s="400"/>
      <c r="AE122" s="401"/>
      <c r="AF122" s="400"/>
      <c r="AG122" s="401"/>
      <c r="AH122" s="400"/>
      <c r="AI122" s="401"/>
      <c r="AJ122" s="400"/>
      <c r="AK122" s="401"/>
      <c r="AL122" s="400"/>
      <c r="AM122" s="401"/>
      <c r="AN122" s="400"/>
      <c r="AO122" s="401"/>
      <c r="AP122" s="400"/>
      <c r="AQ122" s="401"/>
      <c r="AR122" s="400"/>
      <c r="AS122" s="401"/>
      <c r="AT122" s="400"/>
      <c r="AU122" s="401"/>
      <c r="AV122" s="400"/>
      <c r="AW122" s="401"/>
      <c r="AX122" s="400"/>
      <c r="AY122" s="401"/>
      <c r="AZ122" s="400"/>
      <c r="BA122" s="401"/>
      <c r="BB122" s="400"/>
      <c r="BC122" s="401"/>
      <c r="BD122" s="400"/>
      <c r="BE122" s="401"/>
      <c r="BF122" s="400"/>
      <c r="BG122" s="401"/>
      <c r="BH122" s="400"/>
      <c r="BI122" s="401"/>
      <c r="BJ122" s="400"/>
      <c r="BK122" s="401"/>
      <c r="BL122" s="400"/>
      <c r="BM122" s="401"/>
      <c r="BN122" s="400"/>
      <c r="BO122" s="401"/>
      <c r="BP122" s="400"/>
      <c r="BQ122" s="401"/>
      <c r="BR122" s="400"/>
      <c r="BS122" s="401"/>
      <c r="BT122" s="400"/>
      <c r="BU122" s="401"/>
      <c r="BV122" s="337">
        <f t="shared" ref="BV122:BV125" si="49">L122+N122+P122+R122+T122+V122+X122+Z122+AB122+AD122+AF122+AH122+AJ122+AL122+AN122+AP122+AR122+AT122+AV122+AX122+AZ122+BB122+BD122+BF122+BH122+BJ122+BL122+BN122+BP122+BR122+BT122</f>
        <v>0</v>
      </c>
      <c r="BW122" s="337">
        <f t="shared" ref="BW122:BW125" si="50">M122+O122+Q122+S122+U122+W122+Y122+AA122+AC122+AE122+AG122+AI122+AK122+AM122+AO122+AQ122+AS122+AU122+AW122+AY122+BA122+BC122+BE122+BG122+BI122+BK122+BM122+BO122+BQ122+BS122+BU122</f>
        <v>0</v>
      </c>
    </row>
    <row r="123" spans="1:75" s="64" customFormat="1" ht="21.95" customHeight="1" x14ac:dyDescent="0.2">
      <c r="A123" s="385" t="s">
        <v>3288</v>
      </c>
      <c r="B123" s="386" t="s">
        <v>3289</v>
      </c>
      <c r="C123" s="392" t="s">
        <v>3193</v>
      </c>
      <c r="D123" s="387" t="s">
        <v>3290</v>
      </c>
      <c r="E123" s="388" t="s">
        <v>3291</v>
      </c>
      <c r="F123" s="389" t="s">
        <v>3181</v>
      </c>
      <c r="G123" s="389" t="s">
        <v>3182</v>
      </c>
      <c r="H123" s="390" t="s">
        <v>2819</v>
      </c>
      <c r="I123" s="391" t="s">
        <v>2819</v>
      </c>
      <c r="J123" s="353" t="s">
        <v>3183</v>
      </c>
      <c r="K123" s="355" t="s">
        <v>3186</v>
      </c>
      <c r="L123" s="400"/>
      <c r="M123" s="401"/>
      <c r="N123" s="400"/>
      <c r="O123" s="401"/>
      <c r="P123" s="400"/>
      <c r="Q123" s="401"/>
      <c r="R123" s="400"/>
      <c r="S123" s="401"/>
      <c r="T123" s="400"/>
      <c r="U123" s="401"/>
      <c r="V123" s="400"/>
      <c r="W123" s="401"/>
      <c r="X123" s="400"/>
      <c r="Y123" s="401"/>
      <c r="Z123" s="400"/>
      <c r="AA123" s="401"/>
      <c r="AB123" s="400"/>
      <c r="AC123" s="401"/>
      <c r="AD123" s="400"/>
      <c r="AE123" s="401"/>
      <c r="AF123" s="400"/>
      <c r="AG123" s="401"/>
      <c r="AH123" s="400"/>
      <c r="AI123" s="401"/>
      <c r="AJ123" s="400"/>
      <c r="AK123" s="401"/>
      <c r="AL123" s="400"/>
      <c r="AM123" s="401"/>
      <c r="AN123" s="400"/>
      <c r="AO123" s="401"/>
      <c r="AP123" s="400"/>
      <c r="AQ123" s="401"/>
      <c r="AR123" s="400"/>
      <c r="AS123" s="401"/>
      <c r="AT123" s="400"/>
      <c r="AU123" s="401"/>
      <c r="AV123" s="400"/>
      <c r="AW123" s="401"/>
      <c r="AX123" s="400"/>
      <c r="AY123" s="401"/>
      <c r="AZ123" s="400"/>
      <c r="BA123" s="401"/>
      <c r="BB123" s="400"/>
      <c r="BC123" s="401"/>
      <c r="BD123" s="400"/>
      <c r="BE123" s="401"/>
      <c r="BF123" s="400"/>
      <c r="BG123" s="401"/>
      <c r="BH123" s="400"/>
      <c r="BI123" s="401"/>
      <c r="BJ123" s="400"/>
      <c r="BK123" s="401"/>
      <c r="BL123" s="400"/>
      <c r="BM123" s="401"/>
      <c r="BN123" s="400"/>
      <c r="BO123" s="401"/>
      <c r="BP123" s="400"/>
      <c r="BQ123" s="401"/>
      <c r="BR123" s="400"/>
      <c r="BS123" s="401"/>
      <c r="BT123" s="400"/>
      <c r="BU123" s="401"/>
      <c r="BV123" s="337">
        <f t="shared" si="49"/>
        <v>0</v>
      </c>
      <c r="BW123" s="337">
        <f t="shared" si="50"/>
        <v>0</v>
      </c>
    </row>
    <row r="124" spans="1:75" s="64" customFormat="1" ht="21.95" customHeight="1" x14ac:dyDescent="0.2">
      <c r="A124" s="385" t="s">
        <v>3288</v>
      </c>
      <c r="B124" s="386" t="s">
        <v>3289</v>
      </c>
      <c r="C124" s="392" t="s">
        <v>3193</v>
      </c>
      <c r="D124" s="387" t="s">
        <v>3290</v>
      </c>
      <c r="E124" s="388" t="s">
        <v>3291</v>
      </c>
      <c r="F124" s="389" t="s">
        <v>3181</v>
      </c>
      <c r="G124" s="389" t="s">
        <v>3182</v>
      </c>
      <c r="H124" s="390" t="s">
        <v>2819</v>
      </c>
      <c r="I124" s="391" t="s">
        <v>2819</v>
      </c>
      <c r="J124" s="353" t="s">
        <v>3183</v>
      </c>
      <c r="K124" s="356" t="s">
        <v>3187</v>
      </c>
      <c r="L124" s="400"/>
      <c r="M124" s="401"/>
      <c r="N124" s="400"/>
      <c r="O124" s="401"/>
      <c r="P124" s="400"/>
      <c r="Q124" s="401"/>
      <c r="R124" s="400"/>
      <c r="S124" s="401"/>
      <c r="T124" s="400"/>
      <c r="U124" s="401"/>
      <c r="V124" s="400"/>
      <c r="W124" s="401"/>
      <c r="X124" s="400"/>
      <c r="Y124" s="401"/>
      <c r="Z124" s="400"/>
      <c r="AA124" s="401"/>
      <c r="AB124" s="400"/>
      <c r="AC124" s="401"/>
      <c r="AD124" s="400"/>
      <c r="AE124" s="401"/>
      <c r="AF124" s="400"/>
      <c r="AG124" s="401"/>
      <c r="AH124" s="400"/>
      <c r="AI124" s="401"/>
      <c r="AJ124" s="400"/>
      <c r="AK124" s="401"/>
      <c r="AL124" s="400"/>
      <c r="AM124" s="401"/>
      <c r="AN124" s="400"/>
      <c r="AO124" s="401"/>
      <c r="AP124" s="400"/>
      <c r="AQ124" s="401"/>
      <c r="AR124" s="400"/>
      <c r="AS124" s="401"/>
      <c r="AT124" s="400"/>
      <c r="AU124" s="401"/>
      <c r="AV124" s="400"/>
      <c r="AW124" s="401"/>
      <c r="AX124" s="400"/>
      <c r="AY124" s="401"/>
      <c r="AZ124" s="400"/>
      <c r="BA124" s="401"/>
      <c r="BB124" s="400"/>
      <c r="BC124" s="401"/>
      <c r="BD124" s="400"/>
      <c r="BE124" s="401"/>
      <c r="BF124" s="400"/>
      <c r="BG124" s="401"/>
      <c r="BH124" s="400"/>
      <c r="BI124" s="401"/>
      <c r="BJ124" s="400"/>
      <c r="BK124" s="401"/>
      <c r="BL124" s="400"/>
      <c r="BM124" s="401"/>
      <c r="BN124" s="400"/>
      <c r="BO124" s="401"/>
      <c r="BP124" s="400"/>
      <c r="BQ124" s="401"/>
      <c r="BR124" s="400"/>
      <c r="BS124" s="401"/>
      <c r="BT124" s="400"/>
      <c r="BU124" s="401"/>
      <c r="BV124" s="337">
        <f t="shared" si="49"/>
        <v>0</v>
      </c>
      <c r="BW124" s="337">
        <f t="shared" si="50"/>
        <v>0</v>
      </c>
    </row>
    <row r="125" spans="1:75" s="64" customFormat="1" ht="21.95" customHeight="1" thickBot="1" x14ac:dyDescent="0.25">
      <c r="A125" s="898" t="s">
        <v>3288</v>
      </c>
      <c r="B125" s="393" t="s">
        <v>3289</v>
      </c>
      <c r="C125" s="394" t="s">
        <v>3193</v>
      </c>
      <c r="D125" s="395" t="s">
        <v>3290</v>
      </c>
      <c r="E125" s="411" t="s">
        <v>3291</v>
      </c>
      <c r="F125" s="396" t="s">
        <v>3181</v>
      </c>
      <c r="G125" s="396" t="s">
        <v>3182</v>
      </c>
      <c r="H125" s="397" t="s">
        <v>2819</v>
      </c>
      <c r="I125" s="899" t="s">
        <v>2819</v>
      </c>
      <c r="J125" s="353" t="s">
        <v>3183</v>
      </c>
      <c r="K125" s="357" t="s">
        <v>60</v>
      </c>
      <c r="L125" s="402"/>
      <c r="M125" s="403"/>
      <c r="N125" s="402"/>
      <c r="O125" s="403"/>
      <c r="P125" s="402"/>
      <c r="Q125" s="403"/>
      <c r="R125" s="402"/>
      <c r="S125" s="403"/>
      <c r="T125" s="402"/>
      <c r="U125" s="403"/>
      <c r="V125" s="402"/>
      <c r="W125" s="403"/>
      <c r="X125" s="402"/>
      <c r="Y125" s="403"/>
      <c r="Z125" s="402"/>
      <c r="AA125" s="403"/>
      <c r="AB125" s="402"/>
      <c r="AC125" s="403"/>
      <c r="AD125" s="402"/>
      <c r="AE125" s="403"/>
      <c r="AF125" s="402"/>
      <c r="AG125" s="403"/>
      <c r="AH125" s="402"/>
      <c r="AI125" s="403"/>
      <c r="AJ125" s="402"/>
      <c r="AK125" s="403"/>
      <c r="AL125" s="402"/>
      <c r="AM125" s="403"/>
      <c r="AN125" s="402"/>
      <c r="AO125" s="403"/>
      <c r="AP125" s="402"/>
      <c r="AQ125" s="403"/>
      <c r="AR125" s="402"/>
      <c r="AS125" s="403"/>
      <c r="AT125" s="402"/>
      <c r="AU125" s="403"/>
      <c r="AV125" s="402"/>
      <c r="AW125" s="403"/>
      <c r="AX125" s="402"/>
      <c r="AY125" s="403"/>
      <c r="AZ125" s="402"/>
      <c r="BA125" s="403"/>
      <c r="BB125" s="402"/>
      <c r="BC125" s="403"/>
      <c r="BD125" s="402"/>
      <c r="BE125" s="403"/>
      <c r="BF125" s="402"/>
      <c r="BG125" s="403"/>
      <c r="BH125" s="402"/>
      <c r="BI125" s="403"/>
      <c r="BJ125" s="402"/>
      <c r="BK125" s="403"/>
      <c r="BL125" s="402"/>
      <c r="BM125" s="403"/>
      <c r="BN125" s="402"/>
      <c r="BO125" s="403"/>
      <c r="BP125" s="402"/>
      <c r="BQ125" s="403"/>
      <c r="BR125" s="402"/>
      <c r="BS125" s="403"/>
      <c r="BT125" s="402"/>
      <c r="BU125" s="403"/>
      <c r="BV125" s="337">
        <f t="shared" si="49"/>
        <v>0</v>
      </c>
      <c r="BW125" s="337">
        <f t="shared" si="50"/>
        <v>0</v>
      </c>
    </row>
    <row r="126" spans="1:75" s="64" customFormat="1" ht="21.95" customHeight="1" x14ac:dyDescent="0.25">
      <c r="A126" s="425" t="s">
        <v>3292</v>
      </c>
      <c r="B126" s="526" t="s">
        <v>3293</v>
      </c>
      <c r="C126" s="527">
        <v>1</v>
      </c>
      <c r="D126" s="528" t="s">
        <v>3294</v>
      </c>
      <c r="E126" s="426" t="s">
        <v>3295</v>
      </c>
      <c r="F126" s="529" t="s">
        <v>3181</v>
      </c>
      <c r="G126" s="529" t="s">
        <v>3182</v>
      </c>
      <c r="H126" s="530" t="s">
        <v>2820</v>
      </c>
      <c r="I126" s="384" t="s">
        <v>2820</v>
      </c>
      <c r="J126" s="353" t="s">
        <v>3183</v>
      </c>
      <c r="K126" s="354" t="s">
        <v>3184</v>
      </c>
      <c r="L126" s="402"/>
      <c r="M126" s="403"/>
      <c r="N126" s="402"/>
      <c r="O126" s="403"/>
      <c r="P126" s="402"/>
      <c r="Q126" s="403"/>
      <c r="R126" s="402"/>
      <c r="S126" s="403"/>
      <c r="T126" s="402"/>
      <c r="U126" s="403"/>
      <c r="V126" s="402"/>
      <c r="W126" s="403"/>
      <c r="X126" s="402"/>
      <c r="Y126" s="403"/>
      <c r="Z126" s="402"/>
      <c r="AA126" s="403"/>
      <c r="AB126" s="402"/>
      <c r="AC126" s="403"/>
      <c r="AD126" s="402"/>
      <c r="AE126" s="403"/>
      <c r="AF126" s="402"/>
      <c r="AG126" s="403"/>
      <c r="AH126" s="402"/>
      <c r="AI126" s="403"/>
      <c r="AJ126" s="402"/>
      <c r="AK126" s="403"/>
      <c r="AL126" s="402"/>
      <c r="AM126" s="403"/>
      <c r="AN126" s="402"/>
      <c r="AO126" s="403"/>
      <c r="AP126" s="402"/>
      <c r="AQ126" s="403"/>
      <c r="AR126" s="402"/>
      <c r="AS126" s="403"/>
      <c r="AT126" s="402"/>
      <c r="AU126" s="403"/>
      <c r="AV126" s="402"/>
      <c r="AW126" s="403"/>
      <c r="AX126" s="402"/>
      <c r="AY126" s="403"/>
      <c r="AZ126" s="402"/>
      <c r="BA126" s="403"/>
      <c r="BB126" s="402"/>
      <c r="BC126" s="403"/>
      <c r="BD126" s="402"/>
      <c r="BE126" s="403"/>
      <c r="BF126" s="402"/>
      <c r="BG126" s="403"/>
      <c r="BH126" s="402"/>
      <c r="BI126" s="403"/>
      <c r="BJ126" s="402"/>
      <c r="BK126" s="403"/>
      <c r="BL126" s="402"/>
      <c r="BM126" s="403"/>
      <c r="BN126" s="402"/>
      <c r="BO126" s="403"/>
      <c r="BP126" s="402"/>
      <c r="BQ126" s="403"/>
      <c r="BR126" s="402"/>
      <c r="BS126" s="403"/>
      <c r="BT126" s="402"/>
      <c r="BU126" s="403"/>
      <c r="BV126" s="337">
        <f>L126+N126+P126+R126+T126+V126+X126+Z126+AB126+AD126+AF126+AH126+AJ126+AL126+AN126+AP126+AR126+AT126+AV126+AX126+AZ126+BB126+BD126+BF126+BH126+BJ126+BL126+BN126+BP126+BR126+BT126</f>
        <v>0</v>
      </c>
      <c r="BW126" s="337">
        <f>M126+O126+Q126+S126+U126+W126+Y126+AA126+AC126+AE126+AG126+AI126+AK126+AM126+AO126+AQ126+AS126+AU126+AW126+AY126+BA126+BC126+BE126+BG126+BI126+BK126+BM126+BO126+BQ126+BS126+BU126</f>
        <v>0</v>
      </c>
    </row>
    <row r="127" spans="1:75" s="64" customFormat="1" ht="21.95" customHeight="1" x14ac:dyDescent="0.2">
      <c r="A127" s="385" t="s">
        <v>3292</v>
      </c>
      <c r="B127" s="386" t="s">
        <v>3293</v>
      </c>
      <c r="C127" s="352" t="s">
        <v>3193</v>
      </c>
      <c r="D127" s="387" t="s">
        <v>3294</v>
      </c>
      <c r="E127" s="388" t="s">
        <v>3295</v>
      </c>
      <c r="F127" s="389" t="s">
        <v>3181</v>
      </c>
      <c r="G127" s="389" t="s">
        <v>3182</v>
      </c>
      <c r="H127" s="390" t="s">
        <v>2820</v>
      </c>
      <c r="I127" s="391" t="s">
        <v>2820</v>
      </c>
      <c r="J127" s="353" t="s">
        <v>3183</v>
      </c>
      <c r="K127" s="353" t="s">
        <v>3185</v>
      </c>
      <c r="L127" s="400"/>
      <c r="M127" s="401"/>
      <c r="N127" s="400"/>
      <c r="O127" s="401"/>
      <c r="P127" s="400"/>
      <c r="Q127" s="401"/>
      <c r="R127" s="400"/>
      <c r="S127" s="401"/>
      <c r="T127" s="400"/>
      <c r="U127" s="401"/>
      <c r="V127" s="400"/>
      <c r="W127" s="401"/>
      <c r="X127" s="400"/>
      <c r="Y127" s="401"/>
      <c r="Z127" s="400"/>
      <c r="AA127" s="401"/>
      <c r="AB127" s="400"/>
      <c r="AC127" s="401"/>
      <c r="AD127" s="400"/>
      <c r="AE127" s="401"/>
      <c r="AF127" s="400"/>
      <c r="AG127" s="401"/>
      <c r="AH127" s="400"/>
      <c r="AI127" s="401"/>
      <c r="AJ127" s="400"/>
      <c r="AK127" s="401"/>
      <c r="AL127" s="400"/>
      <c r="AM127" s="401"/>
      <c r="AN127" s="400"/>
      <c r="AO127" s="401"/>
      <c r="AP127" s="400"/>
      <c r="AQ127" s="401"/>
      <c r="AR127" s="400"/>
      <c r="AS127" s="401"/>
      <c r="AT127" s="400"/>
      <c r="AU127" s="401"/>
      <c r="AV127" s="400"/>
      <c r="AW127" s="401"/>
      <c r="AX127" s="400"/>
      <c r="AY127" s="401"/>
      <c r="AZ127" s="400"/>
      <c r="BA127" s="401"/>
      <c r="BB127" s="400"/>
      <c r="BC127" s="401"/>
      <c r="BD127" s="400"/>
      <c r="BE127" s="401"/>
      <c r="BF127" s="400"/>
      <c r="BG127" s="401"/>
      <c r="BH127" s="400"/>
      <c r="BI127" s="401"/>
      <c r="BJ127" s="400"/>
      <c r="BK127" s="401"/>
      <c r="BL127" s="400"/>
      <c r="BM127" s="401"/>
      <c r="BN127" s="400"/>
      <c r="BO127" s="401"/>
      <c r="BP127" s="400"/>
      <c r="BQ127" s="401"/>
      <c r="BR127" s="400"/>
      <c r="BS127" s="401"/>
      <c r="BT127" s="400"/>
      <c r="BU127" s="401"/>
      <c r="BV127" s="337">
        <f t="shared" ref="BV127:BV130" si="51">L127+N127+P127+R127+T127+V127+X127+Z127+AB127+AD127+AF127+AH127+AJ127+AL127+AN127+AP127+AR127+AT127+AV127+AX127+AZ127+BB127+BD127+BF127+BH127+BJ127+BL127+BN127+BP127+BR127+BT127</f>
        <v>0</v>
      </c>
      <c r="BW127" s="337">
        <f t="shared" ref="BW127:BW130" si="52">M127+O127+Q127+S127+U127+W127+Y127+AA127+AC127+AE127+AG127+AI127+AK127+AM127+AO127+AQ127+AS127+AU127+AW127+AY127+BA127+BC127+BE127+BG127+BI127+BK127+BM127+BO127+BQ127+BS127+BU127</f>
        <v>0</v>
      </c>
    </row>
    <row r="128" spans="1:75" s="64" customFormat="1" ht="21.95" customHeight="1" x14ac:dyDescent="0.2">
      <c r="A128" s="385" t="s">
        <v>3292</v>
      </c>
      <c r="B128" s="386" t="s">
        <v>3293</v>
      </c>
      <c r="C128" s="392" t="s">
        <v>3193</v>
      </c>
      <c r="D128" s="387" t="s">
        <v>3294</v>
      </c>
      <c r="E128" s="388" t="s">
        <v>3295</v>
      </c>
      <c r="F128" s="389" t="s">
        <v>3181</v>
      </c>
      <c r="G128" s="389" t="s">
        <v>3182</v>
      </c>
      <c r="H128" s="390" t="s">
        <v>2820</v>
      </c>
      <c r="I128" s="391" t="s">
        <v>2820</v>
      </c>
      <c r="J128" s="353" t="s">
        <v>3183</v>
      </c>
      <c r="K128" s="355" t="s">
        <v>3186</v>
      </c>
      <c r="L128" s="400"/>
      <c r="M128" s="401"/>
      <c r="N128" s="400"/>
      <c r="O128" s="401"/>
      <c r="P128" s="400"/>
      <c r="Q128" s="401"/>
      <c r="R128" s="400"/>
      <c r="S128" s="401"/>
      <c r="T128" s="400"/>
      <c r="U128" s="401"/>
      <c r="V128" s="400"/>
      <c r="W128" s="401"/>
      <c r="X128" s="400"/>
      <c r="Y128" s="401"/>
      <c r="Z128" s="400"/>
      <c r="AA128" s="401"/>
      <c r="AB128" s="400"/>
      <c r="AC128" s="401"/>
      <c r="AD128" s="400"/>
      <c r="AE128" s="401"/>
      <c r="AF128" s="400"/>
      <c r="AG128" s="401"/>
      <c r="AH128" s="400"/>
      <c r="AI128" s="401"/>
      <c r="AJ128" s="400"/>
      <c r="AK128" s="401"/>
      <c r="AL128" s="400"/>
      <c r="AM128" s="401"/>
      <c r="AN128" s="400"/>
      <c r="AO128" s="401"/>
      <c r="AP128" s="400"/>
      <c r="AQ128" s="401"/>
      <c r="AR128" s="400"/>
      <c r="AS128" s="401"/>
      <c r="AT128" s="400"/>
      <c r="AU128" s="401"/>
      <c r="AV128" s="400"/>
      <c r="AW128" s="401"/>
      <c r="AX128" s="400"/>
      <c r="AY128" s="401"/>
      <c r="AZ128" s="400"/>
      <c r="BA128" s="401"/>
      <c r="BB128" s="400"/>
      <c r="BC128" s="401"/>
      <c r="BD128" s="400"/>
      <c r="BE128" s="401"/>
      <c r="BF128" s="400"/>
      <c r="BG128" s="401"/>
      <c r="BH128" s="400"/>
      <c r="BI128" s="401"/>
      <c r="BJ128" s="400"/>
      <c r="BK128" s="401"/>
      <c r="BL128" s="400"/>
      <c r="BM128" s="401"/>
      <c r="BN128" s="400"/>
      <c r="BO128" s="401"/>
      <c r="BP128" s="400"/>
      <c r="BQ128" s="401"/>
      <c r="BR128" s="400"/>
      <c r="BS128" s="401"/>
      <c r="BT128" s="400"/>
      <c r="BU128" s="401"/>
      <c r="BV128" s="337">
        <f t="shared" si="51"/>
        <v>0</v>
      </c>
      <c r="BW128" s="337">
        <f t="shared" si="52"/>
        <v>0</v>
      </c>
    </row>
    <row r="129" spans="1:75" s="64" customFormat="1" ht="21.95" customHeight="1" x14ac:dyDescent="0.2">
      <c r="A129" s="385" t="s">
        <v>3292</v>
      </c>
      <c r="B129" s="386" t="s">
        <v>3293</v>
      </c>
      <c r="C129" s="392" t="s">
        <v>3193</v>
      </c>
      <c r="D129" s="387" t="s">
        <v>3294</v>
      </c>
      <c r="E129" s="388" t="s">
        <v>3295</v>
      </c>
      <c r="F129" s="389" t="s">
        <v>3181</v>
      </c>
      <c r="G129" s="389" t="s">
        <v>3182</v>
      </c>
      <c r="H129" s="390" t="s">
        <v>2820</v>
      </c>
      <c r="I129" s="391" t="s">
        <v>2820</v>
      </c>
      <c r="J129" s="353" t="s">
        <v>3183</v>
      </c>
      <c r="K129" s="356" t="s">
        <v>3187</v>
      </c>
      <c r="L129" s="400"/>
      <c r="M129" s="401"/>
      <c r="N129" s="400"/>
      <c r="O129" s="401"/>
      <c r="P129" s="400"/>
      <c r="Q129" s="401"/>
      <c r="R129" s="400"/>
      <c r="S129" s="401"/>
      <c r="T129" s="400"/>
      <c r="U129" s="401"/>
      <c r="V129" s="400"/>
      <c r="W129" s="401"/>
      <c r="X129" s="400"/>
      <c r="Y129" s="401"/>
      <c r="Z129" s="400"/>
      <c r="AA129" s="401"/>
      <c r="AB129" s="400"/>
      <c r="AC129" s="401"/>
      <c r="AD129" s="400"/>
      <c r="AE129" s="401"/>
      <c r="AF129" s="400"/>
      <c r="AG129" s="401"/>
      <c r="AH129" s="400"/>
      <c r="AI129" s="401"/>
      <c r="AJ129" s="400"/>
      <c r="AK129" s="401"/>
      <c r="AL129" s="400"/>
      <c r="AM129" s="401"/>
      <c r="AN129" s="400"/>
      <c r="AO129" s="401"/>
      <c r="AP129" s="400"/>
      <c r="AQ129" s="401"/>
      <c r="AR129" s="400"/>
      <c r="AS129" s="401"/>
      <c r="AT129" s="400"/>
      <c r="AU129" s="401"/>
      <c r="AV129" s="400"/>
      <c r="AW129" s="401"/>
      <c r="AX129" s="400"/>
      <c r="AY129" s="401"/>
      <c r="AZ129" s="400"/>
      <c r="BA129" s="401"/>
      <c r="BB129" s="400"/>
      <c r="BC129" s="401"/>
      <c r="BD129" s="400"/>
      <c r="BE129" s="401"/>
      <c r="BF129" s="400"/>
      <c r="BG129" s="401"/>
      <c r="BH129" s="400"/>
      <c r="BI129" s="401"/>
      <c r="BJ129" s="400"/>
      <c r="BK129" s="401"/>
      <c r="BL129" s="400"/>
      <c r="BM129" s="401"/>
      <c r="BN129" s="400"/>
      <c r="BO129" s="401"/>
      <c r="BP129" s="400"/>
      <c r="BQ129" s="401"/>
      <c r="BR129" s="400"/>
      <c r="BS129" s="401"/>
      <c r="BT129" s="400"/>
      <c r="BU129" s="401"/>
      <c r="BV129" s="337">
        <f t="shared" si="51"/>
        <v>0</v>
      </c>
      <c r="BW129" s="337">
        <f t="shared" si="52"/>
        <v>0</v>
      </c>
    </row>
    <row r="130" spans="1:75" s="64" customFormat="1" ht="21.95" customHeight="1" thickBot="1" x14ac:dyDescent="0.25">
      <c r="A130" s="898" t="s">
        <v>3292</v>
      </c>
      <c r="B130" s="393" t="s">
        <v>3293</v>
      </c>
      <c r="C130" s="394" t="s">
        <v>3193</v>
      </c>
      <c r="D130" s="395" t="s">
        <v>3294</v>
      </c>
      <c r="E130" s="411" t="s">
        <v>3295</v>
      </c>
      <c r="F130" s="396" t="s">
        <v>3181</v>
      </c>
      <c r="G130" s="396" t="s">
        <v>3182</v>
      </c>
      <c r="H130" s="397" t="s">
        <v>2820</v>
      </c>
      <c r="I130" s="899" t="s">
        <v>2820</v>
      </c>
      <c r="J130" s="353" t="s">
        <v>3183</v>
      </c>
      <c r="K130" s="357" t="s">
        <v>60</v>
      </c>
      <c r="L130" s="402"/>
      <c r="M130" s="403"/>
      <c r="N130" s="402"/>
      <c r="O130" s="403"/>
      <c r="P130" s="402"/>
      <c r="Q130" s="403"/>
      <c r="R130" s="402"/>
      <c r="S130" s="403"/>
      <c r="T130" s="402"/>
      <c r="U130" s="403"/>
      <c r="V130" s="402"/>
      <c r="W130" s="403"/>
      <c r="X130" s="402"/>
      <c r="Y130" s="403"/>
      <c r="Z130" s="402"/>
      <c r="AA130" s="403"/>
      <c r="AB130" s="402"/>
      <c r="AC130" s="403"/>
      <c r="AD130" s="402"/>
      <c r="AE130" s="403"/>
      <c r="AF130" s="402"/>
      <c r="AG130" s="403"/>
      <c r="AH130" s="402"/>
      <c r="AI130" s="403"/>
      <c r="AJ130" s="402"/>
      <c r="AK130" s="403"/>
      <c r="AL130" s="402"/>
      <c r="AM130" s="403"/>
      <c r="AN130" s="402"/>
      <c r="AO130" s="403"/>
      <c r="AP130" s="402"/>
      <c r="AQ130" s="403"/>
      <c r="AR130" s="402"/>
      <c r="AS130" s="403"/>
      <c r="AT130" s="402"/>
      <c r="AU130" s="403"/>
      <c r="AV130" s="402"/>
      <c r="AW130" s="403"/>
      <c r="AX130" s="402"/>
      <c r="AY130" s="403"/>
      <c r="AZ130" s="402"/>
      <c r="BA130" s="403"/>
      <c r="BB130" s="402"/>
      <c r="BC130" s="403"/>
      <c r="BD130" s="402"/>
      <c r="BE130" s="403"/>
      <c r="BF130" s="402"/>
      <c r="BG130" s="403"/>
      <c r="BH130" s="402"/>
      <c r="BI130" s="403"/>
      <c r="BJ130" s="402"/>
      <c r="BK130" s="403"/>
      <c r="BL130" s="402"/>
      <c r="BM130" s="403"/>
      <c r="BN130" s="402"/>
      <c r="BO130" s="403"/>
      <c r="BP130" s="402"/>
      <c r="BQ130" s="403"/>
      <c r="BR130" s="402"/>
      <c r="BS130" s="403"/>
      <c r="BT130" s="402"/>
      <c r="BU130" s="403"/>
      <c r="BV130" s="337">
        <f t="shared" si="51"/>
        <v>0</v>
      </c>
      <c r="BW130" s="337">
        <f t="shared" si="52"/>
        <v>0</v>
      </c>
    </row>
    <row r="131" spans="1:75" s="64" customFormat="1" ht="21.95" customHeight="1" x14ac:dyDescent="0.25">
      <c r="A131" s="425" t="s">
        <v>3296</v>
      </c>
      <c r="B131" s="526" t="s">
        <v>3297</v>
      </c>
      <c r="C131" s="527">
        <v>3</v>
      </c>
      <c r="D131" s="528" t="s">
        <v>3298</v>
      </c>
      <c r="E131" s="426" t="s">
        <v>3299</v>
      </c>
      <c r="F131" s="529" t="s">
        <v>3181</v>
      </c>
      <c r="G131" s="529" t="s">
        <v>3182</v>
      </c>
      <c r="H131" s="530" t="s">
        <v>2822</v>
      </c>
      <c r="I131" s="384" t="s">
        <v>2822</v>
      </c>
      <c r="J131" s="353" t="s">
        <v>3189</v>
      </c>
      <c r="K131" s="354" t="s">
        <v>3184</v>
      </c>
      <c r="L131" s="402"/>
      <c r="M131" s="403"/>
      <c r="N131" s="402"/>
      <c r="O131" s="403"/>
      <c r="P131" s="402"/>
      <c r="Q131" s="403"/>
      <c r="R131" s="402"/>
      <c r="S131" s="403"/>
      <c r="T131" s="402"/>
      <c r="U131" s="403"/>
      <c r="V131" s="402"/>
      <c r="W131" s="403"/>
      <c r="X131" s="402"/>
      <c r="Y131" s="403"/>
      <c r="Z131" s="402"/>
      <c r="AA131" s="403"/>
      <c r="AB131" s="402"/>
      <c r="AC131" s="403"/>
      <c r="AD131" s="402"/>
      <c r="AE131" s="403"/>
      <c r="AF131" s="402"/>
      <c r="AG131" s="403"/>
      <c r="AH131" s="402"/>
      <c r="AI131" s="403"/>
      <c r="AJ131" s="402"/>
      <c r="AK131" s="403"/>
      <c r="AL131" s="402"/>
      <c r="AM131" s="403"/>
      <c r="AN131" s="402"/>
      <c r="AO131" s="403"/>
      <c r="AP131" s="402"/>
      <c r="AQ131" s="403"/>
      <c r="AR131" s="402"/>
      <c r="AS131" s="403"/>
      <c r="AT131" s="402"/>
      <c r="AU131" s="403"/>
      <c r="AV131" s="402"/>
      <c r="AW131" s="403"/>
      <c r="AX131" s="402"/>
      <c r="AY131" s="403"/>
      <c r="AZ131" s="402"/>
      <c r="BA131" s="403"/>
      <c r="BB131" s="402"/>
      <c r="BC131" s="403"/>
      <c r="BD131" s="402"/>
      <c r="BE131" s="403"/>
      <c r="BF131" s="402"/>
      <c r="BG131" s="403"/>
      <c r="BH131" s="402"/>
      <c r="BI131" s="403"/>
      <c r="BJ131" s="402"/>
      <c r="BK131" s="403"/>
      <c r="BL131" s="402"/>
      <c r="BM131" s="403"/>
      <c r="BN131" s="402"/>
      <c r="BO131" s="403"/>
      <c r="BP131" s="402"/>
      <c r="BQ131" s="403"/>
      <c r="BR131" s="402"/>
      <c r="BS131" s="403"/>
      <c r="BT131" s="402"/>
      <c r="BU131" s="403"/>
      <c r="BV131" s="337">
        <f>L131+N131+P131+R131+T131+V131+X131+Z131+AB131+AD131+AF131+AH131+AJ131+AL131+AN131+AP131+AR131+AT131+AV131+AX131+AZ131+BB131+BD131+BF131+BH131+BJ131+BL131+BN131+BP131+BR131+BT131</f>
        <v>0</v>
      </c>
      <c r="BW131" s="337">
        <f>M131+O131+Q131+S131+U131+W131+Y131+AA131+AC131+AE131+AG131+AI131+AK131+AM131+AO131+AQ131+AS131+AU131+AW131+AY131+BA131+BC131+BE131+BG131+BI131+BK131+BM131+BO131+BQ131+BS131+BU131</f>
        <v>0</v>
      </c>
    </row>
    <row r="132" spans="1:75" s="64" customFormat="1" ht="21.95" customHeight="1" x14ac:dyDescent="0.2">
      <c r="A132" s="385" t="s">
        <v>3296</v>
      </c>
      <c r="B132" s="386" t="s">
        <v>3297</v>
      </c>
      <c r="C132" s="352" t="s">
        <v>3194</v>
      </c>
      <c r="D132" s="387" t="s">
        <v>3298</v>
      </c>
      <c r="E132" s="388" t="s">
        <v>3299</v>
      </c>
      <c r="F132" s="389" t="s">
        <v>3181</v>
      </c>
      <c r="G132" s="389" t="s">
        <v>3182</v>
      </c>
      <c r="H132" s="390" t="s">
        <v>2822</v>
      </c>
      <c r="I132" s="391" t="s">
        <v>2822</v>
      </c>
      <c r="J132" s="353" t="s">
        <v>3189</v>
      </c>
      <c r="K132" s="353" t="s">
        <v>3185</v>
      </c>
      <c r="L132" s="400"/>
      <c r="M132" s="401"/>
      <c r="N132" s="400"/>
      <c r="O132" s="401"/>
      <c r="P132" s="400"/>
      <c r="Q132" s="401"/>
      <c r="R132" s="400"/>
      <c r="S132" s="401"/>
      <c r="T132" s="400"/>
      <c r="U132" s="401"/>
      <c r="V132" s="400"/>
      <c r="W132" s="401"/>
      <c r="X132" s="400"/>
      <c r="Y132" s="401"/>
      <c r="Z132" s="400"/>
      <c r="AA132" s="401"/>
      <c r="AB132" s="400"/>
      <c r="AC132" s="401"/>
      <c r="AD132" s="400"/>
      <c r="AE132" s="401"/>
      <c r="AF132" s="400"/>
      <c r="AG132" s="401"/>
      <c r="AH132" s="400"/>
      <c r="AI132" s="401"/>
      <c r="AJ132" s="400"/>
      <c r="AK132" s="401"/>
      <c r="AL132" s="400"/>
      <c r="AM132" s="401"/>
      <c r="AN132" s="400"/>
      <c r="AO132" s="401"/>
      <c r="AP132" s="400"/>
      <c r="AQ132" s="401"/>
      <c r="AR132" s="400"/>
      <c r="AS132" s="401"/>
      <c r="AT132" s="400"/>
      <c r="AU132" s="401"/>
      <c r="AV132" s="400"/>
      <c r="AW132" s="401"/>
      <c r="AX132" s="400"/>
      <c r="AY132" s="401"/>
      <c r="AZ132" s="400"/>
      <c r="BA132" s="401"/>
      <c r="BB132" s="400"/>
      <c r="BC132" s="401"/>
      <c r="BD132" s="400"/>
      <c r="BE132" s="401"/>
      <c r="BF132" s="400"/>
      <c r="BG132" s="401"/>
      <c r="BH132" s="400"/>
      <c r="BI132" s="401"/>
      <c r="BJ132" s="400"/>
      <c r="BK132" s="401"/>
      <c r="BL132" s="400"/>
      <c r="BM132" s="401"/>
      <c r="BN132" s="400"/>
      <c r="BO132" s="401"/>
      <c r="BP132" s="400"/>
      <c r="BQ132" s="401"/>
      <c r="BR132" s="400"/>
      <c r="BS132" s="401"/>
      <c r="BT132" s="400"/>
      <c r="BU132" s="401"/>
      <c r="BV132" s="337">
        <f t="shared" ref="BV132:BV135" si="53">L132+N132+P132+R132+T132+V132+X132+Z132+AB132+AD132+AF132+AH132+AJ132+AL132+AN132+AP132+AR132+AT132+AV132+AX132+AZ132+BB132+BD132+BF132+BH132+BJ132+BL132+BN132+BP132+BR132+BT132</f>
        <v>0</v>
      </c>
      <c r="BW132" s="337">
        <f t="shared" ref="BW132:BW135" si="54">M132+O132+Q132+S132+U132+W132+Y132+AA132+AC132+AE132+AG132+AI132+AK132+AM132+AO132+AQ132+AS132+AU132+AW132+AY132+BA132+BC132+BE132+BG132+BI132+BK132+BM132+BO132+BQ132+BS132+BU132</f>
        <v>0</v>
      </c>
    </row>
    <row r="133" spans="1:75" s="64" customFormat="1" ht="21.95" customHeight="1" x14ac:dyDescent="0.2">
      <c r="A133" s="385" t="s">
        <v>3296</v>
      </c>
      <c r="B133" s="386" t="s">
        <v>3297</v>
      </c>
      <c r="C133" s="392" t="s">
        <v>3194</v>
      </c>
      <c r="D133" s="387" t="s">
        <v>3298</v>
      </c>
      <c r="E133" s="388" t="s">
        <v>3299</v>
      </c>
      <c r="F133" s="389" t="s">
        <v>3181</v>
      </c>
      <c r="G133" s="389" t="s">
        <v>3182</v>
      </c>
      <c r="H133" s="390" t="s">
        <v>2822</v>
      </c>
      <c r="I133" s="391" t="s">
        <v>2822</v>
      </c>
      <c r="J133" s="353" t="s">
        <v>3189</v>
      </c>
      <c r="K133" s="355" t="s">
        <v>3186</v>
      </c>
      <c r="L133" s="400"/>
      <c r="M133" s="401"/>
      <c r="N133" s="400"/>
      <c r="O133" s="401"/>
      <c r="P133" s="400"/>
      <c r="Q133" s="401"/>
      <c r="R133" s="400"/>
      <c r="S133" s="401"/>
      <c r="T133" s="400"/>
      <c r="U133" s="401"/>
      <c r="V133" s="400"/>
      <c r="W133" s="401"/>
      <c r="X133" s="400"/>
      <c r="Y133" s="401"/>
      <c r="Z133" s="400"/>
      <c r="AA133" s="401"/>
      <c r="AB133" s="400"/>
      <c r="AC133" s="401"/>
      <c r="AD133" s="400"/>
      <c r="AE133" s="401"/>
      <c r="AF133" s="400"/>
      <c r="AG133" s="401"/>
      <c r="AH133" s="400"/>
      <c r="AI133" s="401"/>
      <c r="AJ133" s="400"/>
      <c r="AK133" s="401"/>
      <c r="AL133" s="400"/>
      <c r="AM133" s="401"/>
      <c r="AN133" s="400"/>
      <c r="AO133" s="401"/>
      <c r="AP133" s="400"/>
      <c r="AQ133" s="401"/>
      <c r="AR133" s="400"/>
      <c r="AS133" s="401"/>
      <c r="AT133" s="400"/>
      <c r="AU133" s="401"/>
      <c r="AV133" s="400"/>
      <c r="AW133" s="401"/>
      <c r="AX133" s="400"/>
      <c r="AY133" s="401"/>
      <c r="AZ133" s="400"/>
      <c r="BA133" s="401"/>
      <c r="BB133" s="400"/>
      <c r="BC133" s="401"/>
      <c r="BD133" s="400"/>
      <c r="BE133" s="401"/>
      <c r="BF133" s="400"/>
      <c r="BG133" s="401"/>
      <c r="BH133" s="400"/>
      <c r="BI133" s="401"/>
      <c r="BJ133" s="400"/>
      <c r="BK133" s="401"/>
      <c r="BL133" s="400"/>
      <c r="BM133" s="401"/>
      <c r="BN133" s="400"/>
      <c r="BO133" s="401"/>
      <c r="BP133" s="400"/>
      <c r="BQ133" s="401"/>
      <c r="BR133" s="400"/>
      <c r="BS133" s="401"/>
      <c r="BT133" s="400"/>
      <c r="BU133" s="401"/>
      <c r="BV133" s="337">
        <f t="shared" si="53"/>
        <v>0</v>
      </c>
      <c r="BW133" s="337">
        <f t="shared" si="54"/>
        <v>0</v>
      </c>
    </row>
    <row r="134" spans="1:75" s="64" customFormat="1" ht="21.95" customHeight="1" x14ac:dyDescent="0.2">
      <c r="A134" s="385" t="s">
        <v>3296</v>
      </c>
      <c r="B134" s="386" t="s">
        <v>3297</v>
      </c>
      <c r="C134" s="392" t="s">
        <v>3194</v>
      </c>
      <c r="D134" s="387" t="s">
        <v>3298</v>
      </c>
      <c r="E134" s="388" t="s">
        <v>3299</v>
      </c>
      <c r="F134" s="389" t="s">
        <v>3181</v>
      </c>
      <c r="G134" s="389" t="s">
        <v>3182</v>
      </c>
      <c r="H134" s="390" t="s">
        <v>2822</v>
      </c>
      <c r="I134" s="391" t="s">
        <v>2822</v>
      </c>
      <c r="J134" s="353" t="s">
        <v>3189</v>
      </c>
      <c r="K134" s="356" t="s">
        <v>3187</v>
      </c>
      <c r="L134" s="400"/>
      <c r="M134" s="401"/>
      <c r="N134" s="400"/>
      <c r="O134" s="401"/>
      <c r="P134" s="400"/>
      <c r="Q134" s="401"/>
      <c r="R134" s="400"/>
      <c r="S134" s="401"/>
      <c r="T134" s="400"/>
      <c r="U134" s="401"/>
      <c r="V134" s="400"/>
      <c r="W134" s="401"/>
      <c r="X134" s="400"/>
      <c r="Y134" s="401"/>
      <c r="Z134" s="400"/>
      <c r="AA134" s="401"/>
      <c r="AB134" s="400"/>
      <c r="AC134" s="401"/>
      <c r="AD134" s="400"/>
      <c r="AE134" s="401"/>
      <c r="AF134" s="400"/>
      <c r="AG134" s="401"/>
      <c r="AH134" s="400"/>
      <c r="AI134" s="401"/>
      <c r="AJ134" s="400"/>
      <c r="AK134" s="401"/>
      <c r="AL134" s="400"/>
      <c r="AM134" s="401"/>
      <c r="AN134" s="400"/>
      <c r="AO134" s="401"/>
      <c r="AP134" s="400"/>
      <c r="AQ134" s="401"/>
      <c r="AR134" s="400"/>
      <c r="AS134" s="401"/>
      <c r="AT134" s="400"/>
      <c r="AU134" s="401"/>
      <c r="AV134" s="400"/>
      <c r="AW134" s="401"/>
      <c r="AX134" s="400"/>
      <c r="AY134" s="401"/>
      <c r="AZ134" s="400"/>
      <c r="BA134" s="401"/>
      <c r="BB134" s="400"/>
      <c r="BC134" s="401"/>
      <c r="BD134" s="400"/>
      <c r="BE134" s="401"/>
      <c r="BF134" s="400"/>
      <c r="BG134" s="401"/>
      <c r="BH134" s="400"/>
      <c r="BI134" s="401"/>
      <c r="BJ134" s="400"/>
      <c r="BK134" s="401"/>
      <c r="BL134" s="400"/>
      <c r="BM134" s="401"/>
      <c r="BN134" s="400"/>
      <c r="BO134" s="401"/>
      <c r="BP134" s="400"/>
      <c r="BQ134" s="401"/>
      <c r="BR134" s="400"/>
      <c r="BS134" s="401"/>
      <c r="BT134" s="400"/>
      <c r="BU134" s="401"/>
      <c r="BV134" s="337">
        <f t="shared" si="53"/>
        <v>0</v>
      </c>
      <c r="BW134" s="337">
        <f t="shared" si="54"/>
        <v>0</v>
      </c>
    </row>
    <row r="135" spans="1:75" s="64" customFormat="1" ht="21.95" customHeight="1" thickBot="1" x14ac:dyDescent="0.25">
      <c r="A135" s="898" t="s">
        <v>3296</v>
      </c>
      <c r="B135" s="393" t="s">
        <v>3297</v>
      </c>
      <c r="C135" s="394" t="s">
        <v>3194</v>
      </c>
      <c r="D135" s="395" t="s">
        <v>3298</v>
      </c>
      <c r="E135" s="411" t="s">
        <v>3299</v>
      </c>
      <c r="F135" s="396" t="s">
        <v>3181</v>
      </c>
      <c r="G135" s="396" t="s">
        <v>3182</v>
      </c>
      <c r="H135" s="397" t="s">
        <v>2822</v>
      </c>
      <c r="I135" s="899" t="s">
        <v>2822</v>
      </c>
      <c r="J135" s="353" t="s">
        <v>3189</v>
      </c>
      <c r="K135" s="357" t="s">
        <v>60</v>
      </c>
      <c r="L135" s="402"/>
      <c r="M135" s="403"/>
      <c r="N135" s="402"/>
      <c r="O135" s="403"/>
      <c r="P135" s="402"/>
      <c r="Q135" s="403"/>
      <c r="R135" s="402"/>
      <c r="S135" s="403"/>
      <c r="T135" s="402"/>
      <c r="U135" s="403"/>
      <c r="V135" s="402"/>
      <c r="W135" s="403"/>
      <c r="X135" s="402"/>
      <c r="Y135" s="403"/>
      <c r="Z135" s="402"/>
      <c r="AA135" s="403"/>
      <c r="AB135" s="402"/>
      <c r="AC135" s="403"/>
      <c r="AD135" s="402"/>
      <c r="AE135" s="403"/>
      <c r="AF135" s="402"/>
      <c r="AG135" s="403"/>
      <c r="AH135" s="402"/>
      <c r="AI135" s="403"/>
      <c r="AJ135" s="402"/>
      <c r="AK135" s="403"/>
      <c r="AL135" s="402"/>
      <c r="AM135" s="403"/>
      <c r="AN135" s="402"/>
      <c r="AO135" s="403"/>
      <c r="AP135" s="402"/>
      <c r="AQ135" s="403"/>
      <c r="AR135" s="402"/>
      <c r="AS135" s="403"/>
      <c r="AT135" s="402"/>
      <c r="AU135" s="403"/>
      <c r="AV135" s="402"/>
      <c r="AW135" s="403"/>
      <c r="AX135" s="402"/>
      <c r="AY135" s="403"/>
      <c r="AZ135" s="402"/>
      <c r="BA135" s="403"/>
      <c r="BB135" s="402"/>
      <c r="BC135" s="403"/>
      <c r="BD135" s="402"/>
      <c r="BE135" s="403"/>
      <c r="BF135" s="402"/>
      <c r="BG135" s="403"/>
      <c r="BH135" s="402"/>
      <c r="BI135" s="403"/>
      <c r="BJ135" s="402"/>
      <c r="BK135" s="403"/>
      <c r="BL135" s="402"/>
      <c r="BM135" s="403"/>
      <c r="BN135" s="402"/>
      <c r="BO135" s="403"/>
      <c r="BP135" s="402"/>
      <c r="BQ135" s="403"/>
      <c r="BR135" s="402"/>
      <c r="BS135" s="403"/>
      <c r="BT135" s="402"/>
      <c r="BU135" s="403"/>
      <c r="BV135" s="337">
        <f t="shared" si="53"/>
        <v>0</v>
      </c>
      <c r="BW135" s="337">
        <f t="shared" si="54"/>
        <v>0</v>
      </c>
    </row>
    <row r="136" spans="1:75" s="64" customFormat="1" ht="21.95" customHeight="1" x14ac:dyDescent="0.25">
      <c r="A136" s="425" t="s">
        <v>3300</v>
      </c>
      <c r="B136" s="526" t="s">
        <v>3301</v>
      </c>
      <c r="C136" s="527">
        <v>1</v>
      </c>
      <c r="D136" s="528" t="s">
        <v>3302</v>
      </c>
      <c r="E136" s="426" t="s">
        <v>3303</v>
      </c>
      <c r="F136" s="529" t="s">
        <v>3181</v>
      </c>
      <c r="G136" s="529" t="s">
        <v>3182</v>
      </c>
      <c r="H136" s="530" t="s">
        <v>2823</v>
      </c>
      <c r="I136" s="384" t="s">
        <v>2823</v>
      </c>
      <c r="J136" s="353" t="s">
        <v>3183</v>
      </c>
      <c r="K136" s="354" t="s">
        <v>3184</v>
      </c>
      <c r="L136" s="402"/>
      <c r="M136" s="403"/>
      <c r="N136" s="402"/>
      <c r="O136" s="403"/>
      <c r="P136" s="402"/>
      <c r="Q136" s="403"/>
      <c r="R136" s="402"/>
      <c r="S136" s="403"/>
      <c r="T136" s="402"/>
      <c r="U136" s="403"/>
      <c r="V136" s="402"/>
      <c r="W136" s="403"/>
      <c r="X136" s="402"/>
      <c r="Y136" s="403"/>
      <c r="Z136" s="402"/>
      <c r="AA136" s="403"/>
      <c r="AB136" s="402"/>
      <c r="AC136" s="403"/>
      <c r="AD136" s="402"/>
      <c r="AE136" s="403"/>
      <c r="AF136" s="402"/>
      <c r="AG136" s="403"/>
      <c r="AH136" s="402"/>
      <c r="AI136" s="403"/>
      <c r="AJ136" s="402"/>
      <c r="AK136" s="403"/>
      <c r="AL136" s="402"/>
      <c r="AM136" s="403"/>
      <c r="AN136" s="402"/>
      <c r="AO136" s="403"/>
      <c r="AP136" s="402"/>
      <c r="AQ136" s="403"/>
      <c r="AR136" s="402"/>
      <c r="AS136" s="403"/>
      <c r="AT136" s="402"/>
      <c r="AU136" s="403"/>
      <c r="AV136" s="402"/>
      <c r="AW136" s="403"/>
      <c r="AX136" s="402"/>
      <c r="AY136" s="403"/>
      <c r="AZ136" s="402"/>
      <c r="BA136" s="403"/>
      <c r="BB136" s="402"/>
      <c r="BC136" s="403"/>
      <c r="BD136" s="402"/>
      <c r="BE136" s="403"/>
      <c r="BF136" s="402"/>
      <c r="BG136" s="403"/>
      <c r="BH136" s="402"/>
      <c r="BI136" s="403"/>
      <c r="BJ136" s="402"/>
      <c r="BK136" s="403"/>
      <c r="BL136" s="402"/>
      <c r="BM136" s="403"/>
      <c r="BN136" s="402"/>
      <c r="BO136" s="403"/>
      <c r="BP136" s="402"/>
      <c r="BQ136" s="403"/>
      <c r="BR136" s="402"/>
      <c r="BS136" s="403"/>
      <c r="BT136" s="402"/>
      <c r="BU136" s="403"/>
      <c r="BV136" s="337">
        <f>L136+N136+P136+R136+T136+V136+X136+Z136+AB136+AD136+AF136+AH136+AJ136+AL136+AN136+AP136+AR136+AT136+AV136+AX136+AZ136+BB136+BD136+BF136+BH136+BJ136+BL136+BN136+BP136+BR136+BT136</f>
        <v>0</v>
      </c>
      <c r="BW136" s="337">
        <f>M136+O136+Q136+S136+U136+W136+Y136+AA136+AC136+AE136+AG136+AI136+AK136+AM136+AO136+AQ136+AS136+AU136+AW136+AY136+BA136+BC136+BE136+BG136+BI136+BK136+BM136+BO136+BQ136+BS136+BU136</f>
        <v>0</v>
      </c>
    </row>
    <row r="137" spans="1:75" s="64" customFormat="1" ht="21.95" customHeight="1" x14ac:dyDescent="0.2">
      <c r="A137" s="385" t="s">
        <v>3300</v>
      </c>
      <c r="B137" s="386" t="s">
        <v>3301</v>
      </c>
      <c r="C137" s="352" t="s">
        <v>3193</v>
      </c>
      <c r="D137" s="387" t="s">
        <v>3302</v>
      </c>
      <c r="E137" s="388" t="s">
        <v>3303</v>
      </c>
      <c r="F137" s="389" t="s">
        <v>3181</v>
      </c>
      <c r="G137" s="389" t="s">
        <v>3182</v>
      </c>
      <c r="H137" s="390" t="s">
        <v>2823</v>
      </c>
      <c r="I137" s="391" t="s">
        <v>2823</v>
      </c>
      <c r="J137" s="353" t="s">
        <v>3183</v>
      </c>
      <c r="K137" s="353" t="s">
        <v>3185</v>
      </c>
      <c r="L137" s="400"/>
      <c r="M137" s="401"/>
      <c r="N137" s="400"/>
      <c r="O137" s="401"/>
      <c r="P137" s="400"/>
      <c r="Q137" s="401"/>
      <c r="R137" s="400"/>
      <c r="S137" s="401"/>
      <c r="T137" s="400"/>
      <c r="U137" s="401"/>
      <c r="V137" s="400"/>
      <c r="W137" s="401"/>
      <c r="X137" s="400"/>
      <c r="Y137" s="401"/>
      <c r="Z137" s="400"/>
      <c r="AA137" s="401"/>
      <c r="AB137" s="400"/>
      <c r="AC137" s="401"/>
      <c r="AD137" s="400"/>
      <c r="AE137" s="401"/>
      <c r="AF137" s="400"/>
      <c r="AG137" s="401"/>
      <c r="AH137" s="400"/>
      <c r="AI137" s="401"/>
      <c r="AJ137" s="400"/>
      <c r="AK137" s="401"/>
      <c r="AL137" s="400"/>
      <c r="AM137" s="401"/>
      <c r="AN137" s="400"/>
      <c r="AO137" s="401"/>
      <c r="AP137" s="400"/>
      <c r="AQ137" s="401"/>
      <c r="AR137" s="400"/>
      <c r="AS137" s="401"/>
      <c r="AT137" s="400"/>
      <c r="AU137" s="401"/>
      <c r="AV137" s="400"/>
      <c r="AW137" s="401"/>
      <c r="AX137" s="400"/>
      <c r="AY137" s="401"/>
      <c r="AZ137" s="400"/>
      <c r="BA137" s="401"/>
      <c r="BB137" s="400"/>
      <c r="BC137" s="401"/>
      <c r="BD137" s="400"/>
      <c r="BE137" s="401"/>
      <c r="BF137" s="400"/>
      <c r="BG137" s="401"/>
      <c r="BH137" s="400"/>
      <c r="BI137" s="401"/>
      <c r="BJ137" s="400"/>
      <c r="BK137" s="401"/>
      <c r="BL137" s="400"/>
      <c r="BM137" s="401"/>
      <c r="BN137" s="400"/>
      <c r="BO137" s="401"/>
      <c r="BP137" s="400"/>
      <c r="BQ137" s="401"/>
      <c r="BR137" s="400"/>
      <c r="BS137" s="401"/>
      <c r="BT137" s="400"/>
      <c r="BU137" s="401"/>
      <c r="BV137" s="337">
        <f t="shared" ref="BV137:BV140" si="55">L137+N137+P137+R137+T137+V137+X137+Z137+AB137+AD137+AF137+AH137+AJ137+AL137+AN137+AP137+AR137+AT137+AV137+AX137+AZ137+BB137+BD137+BF137+BH137+BJ137+BL137+BN137+BP137+BR137+BT137</f>
        <v>0</v>
      </c>
      <c r="BW137" s="337">
        <f t="shared" ref="BW137:BW140" si="56">M137+O137+Q137+S137+U137+W137+Y137+AA137+AC137+AE137+AG137+AI137+AK137+AM137+AO137+AQ137+AS137+AU137+AW137+AY137+BA137+BC137+BE137+BG137+BI137+BK137+BM137+BO137+BQ137+BS137+BU137</f>
        <v>0</v>
      </c>
    </row>
    <row r="138" spans="1:75" s="64" customFormat="1" ht="21.95" customHeight="1" x14ac:dyDescent="0.2">
      <c r="A138" s="385" t="s">
        <v>3300</v>
      </c>
      <c r="B138" s="386" t="s">
        <v>3301</v>
      </c>
      <c r="C138" s="392" t="s">
        <v>3193</v>
      </c>
      <c r="D138" s="387" t="s">
        <v>3302</v>
      </c>
      <c r="E138" s="388" t="s">
        <v>3303</v>
      </c>
      <c r="F138" s="389" t="s">
        <v>3181</v>
      </c>
      <c r="G138" s="389" t="s">
        <v>3182</v>
      </c>
      <c r="H138" s="390" t="s">
        <v>2823</v>
      </c>
      <c r="I138" s="391" t="s">
        <v>2823</v>
      </c>
      <c r="J138" s="353" t="s">
        <v>3183</v>
      </c>
      <c r="K138" s="355" t="s">
        <v>3186</v>
      </c>
      <c r="L138" s="400"/>
      <c r="M138" s="401"/>
      <c r="N138" s="400"/>
      <c r="O138" s="401"/>
      <c r="P138" s="400"/>
      <c r="Q138" s="401"/>
      <c r="R138" s="400"/>
      <c r="S138" s="401"/>
      <c r="T138" s="400"/>
      <c r="U138" s="401"/>
      <c r="V138" s="400"/>
      <c r="W138" s="401"/>
      <c r="X138" s="400"/>
      <c r="Y138" s="401"/>
      <c r="Z138" s="400"/>
      <c r="AA138" s="401"/>
      <c r="AB138" s="400"/>
      <c r="AC138" s="401"/>
      <c r="AD138" s="400"/>
      <c r="AE138" s="401"/>
      <c r="AF138" s="400"/>
      <c r="AG138" s="401"/>
      <c r="AH138" s="400"/>
      <c r="AI138" s="401"/>
      <c r="AJ138" s="400"/>
      <c r="AK138" s="401"/>
      <c r="AL138" s="400"/>
      <c r="AM138" s="401"/>
      <c r="AN138" s="400"/>
      <c r="AO138" s="401"/>
      <c r="AP138" s="400"/>
      <c r="AQ138" s="401"/>
      <c r="AR138" s="400"/>
      <c r="AS138" s="401"/>
      <c r="AT138" s="400"/>
      <c r="AU138" s="401"/>
      <c r="AV138" s="400"/>
      <c r="AW138" s="401"/>
      <c r="AX138" s="400"/>
      <c r="AY138" s="401"/>
      <c r="AZ138" s="400"/>
      <c r="BA138" s="401"/>
      <c r="BB138" s="400"/>
      <c r="BC138" s="401"/>
      <c r="BD138" s="400"/>
      <c r="BE138" s="401"/>
      <c r="BF138" s="400"/>
      <c r="BG138" s="401"/>
      <c r="BH138" s="400"/>
      <c r="BI138" s="401"/>
      <c r="BJ138" s="400"/>
      <c r="BK138" s="401"/>
      <c r="BL138" s="400"/>
      <c r="BM138" s="401"/>
      <c r="BN138" s="400"/>
      <c r="BO138" s="401"/>
      <c r="BP138" s="400"/>
      <c r="BQ138" s="401"/>
      <c r="BR138" s="400"/>
      <c r="BS138" s="401"/>
      <c r="BT138" s="400"/>
      <c r="BU138" s="401"/>
      <c r="BV138" s="337">
        <f t="shared" si="55"/>
        <v>0</v>
      </c>
      <c r="BW138" s="337">
        <f t="shared" si="56"/>
        <v>0</v>
      </c>
    </row>
    <row r="139" spans="1:75" s="64" customFormat="1" ht="21.95" customHeight="1" x14ac:dyDescent="0.2">
      <c r="A139" s="385" t="s">
        <v>3300</v>
      </c>
      <c r="B139" s="386" t="s">
        <v>3301</v>
      </c>
      <c r="C139" s="392" t="s">
        <v>3193</v>
      </c>
      <c r="D139" s="387" t="s">
        <v>3302</v>
      </c>
      <c r="E139" s="388" t="s">
        <v>3303</v>
      </c>
      <c r="F139" s="389" t="s">
        <v>3181</v>
      </c>
      <c r="G139" s="389" t="s">
        <v>3182</v>
      </c>
      <c r="H139" s="390" t="s">
        <v>2823</v>
      </c>
      <c r="I139" s="391" t="s">
        <v>2823</v>
      </c>
      <c r="J139" s="353" t="s">
        <v>3183</v>
      </c>
      <c r="K139" s="356" t="s">
        <v>3187</v>
      </c>
      <c r="L139" s="400"/>
      <c r="M139" s="401"/>
      <c r="N139" s="400"/>
      <c r="O139" s="401"/>
      <c r="P139" s="400"/>
      <c r="Q139" s="401"/>
      <c r="R139" s="400"/>
      <c r="S139" s="401"/>
      <c r="T139" s="400"/>
      <c r="U139" s="401"/>
      <c r="V139" s="400"/>
      <c r="W139" s="401"/>
      <c r="X139" s="400"/>
      <c r="Y139" s="401"/>
      <c r="Z139" s="400"/>
      <c r="AA139" s="401"/>
      <c r="AB139" s="400"/>
      <c r="AC139" s="401"/>
      <c r="AD139" s="400"/>
      <c r="AE139" s="401"/>
      <c r="AF139" s="400"/>
      <c r="AG139" s="401"/>
      <c r="AH139" s="400"/>
      <c r="AI139" s="401"/>
      <c r="AJ139" s="400"/>
      <c r="AK139" s="401"/>
      <c r="AL139" s="400"/>
      <c r="AM139" s="401"/>
      <c r="AN139" s="400"/>
      <c r="AO139" s="401"/>
      <c r="AP139" s="400"/>
      <c r="AQ139" s="401"/>
      <c r="AR139" s="400"/>
      <c r="AS139" s="401"/>
      <c r="AT139" s="400"/>
      <c r="AU139" s="401"/>
      <c r="AV139" s="400"/>
      <c r="AW139" s="401"/>
      <c r="AX139" s="400"/>
      <c r="AY139" s="401"/>
      <c r="AZ139" s="400"/>
      <c r="BA139" s="401"/>
      <c r="BB139" s="400"/>
      <c r="BC139" s="401"/>
      <c r="BD139" s="400"/>
      <c r="BE139" s="401"/>
      <c r="BF139" s="400"/>
      <c r="BG139" s="401"/>
      <c r="BH139" s="400"/>
      <c r="BI139" s="401"/>
      <c r="BJ139" s="400"/>
      <c r="BK139" s="401"/>
      <c r="BL139" s="400"/>
      <c r="BM139" s="401"/>
      <c r="BN139" s="400"/>
      <c r="BO139" s="401"/>
      <c r="BP139" s="400"/>
      <c r="BQ139" s="401"/>
      <c r="BR139" s="400"/>
      <c r="BS139" s="401"/>
      <c r="BT139" s="400"/>
      <c r="BU139" s="401"/>
      <c r="BV139" s="337">
        <f t="shared" si="55"/>
        <v>0</v>
      </c>
      <c r="BW139" s="337">
        <f t="shared" si="56"/>
        <v>0</v>
      </c>
    </row>
    <row r="140" spans="1:75" s="64" customFormat="1" ht="21.95" customHeight="1" thickBot="1" x14ac:dyDescent="0.25">
      <c r="A140" s="898" t="s">
        <v>3300</v>
      </c>
      <c r="B140" s="393" t="s">
        <v>3301</v>
      </c>
      <c r="C140" s="394" t="s">
        <v>3193</v>
      </c>
      <c r="D140" s="395" t="s">
        <v>3302</v>
      </c>
      <c r="E140" s="411" t="s">
        <v>3303</v>
      </c>
      <c r="F140" s="396" t="s">
        <v>3181</v>
      </c>
      <c r="G140" s="396" t="s">
        <v>3182</v>
      </c>
      <c r="H140" s="397" t="s">
        <v>2823</v>
      </c>
      <c r="I140" s="899" t="s">
        <v>2823</v>
      </c>
      <c r="J140" s="353" t="s">
        <v>3183</v>
      </c>
      <c r="K140" s="357" t="s">
        <v>60</v>
      </c>
      <c r="L140" s="402"/>
      <c r="M140" s="403"/>
      <c r="N140" s="402"/>
      <c r="O140" s="403"/>
      <c r="P140" s="402"/>
      <c r="Q140" s="403"/>
      <c r="R140" s="402"/>
      <c r="S140" s="403"/>
      <c r="T140" s="402"/>
      <c r="U140" s="403"/>
      <c r="V140" s="402"/>
      <c r="W140" s="403"/>
      <c r="X140" s="402"/>
      <c r="Y140" s="403"/>
      <c r="Z140" s="402"/>
      <c r="AA140" s="403"/>
      <c r="AB140" s="402"/>
      <c r="AC140" s="403"/>
      <c r="AD140" s="402"/>
      <c r="AE140" s="403"/>
      <c r="AF140" s="402"/>
      <c r="AG140" s="403"/>
      <c r="AH140" s="402"/>
      <c r="AI140" s="403"/>
      <c r="AJ140" s="402"/>
      <c r="AK140" s="403"/>
      <c r="AL140" s="402"/>
      <c r="AM140" s="403"/>
      <c r="AN140" s="402"/>
      <c r="AO140" s="403"/>
      <c r="AP140" s="402"/>
      <c r="AQ140" s="403"/>
      <c r="AR140" s="402"/>
      <c r="AS140" s="403"/>
      <c r="AT140" s="402"/>
      <c r="AU140" s="403"/>
      <c r="AV140" s="402"/>
      <c r="AW140" s="403"/>
      <c r="AX140" s="402"/>
      <c r="AY140" s="403"/>
      <c r="AZ140" s="402"/>
      <c r="BA140" s="403"/>
      <c r="BB140" s="402"/>
      <c r="BC140" s="403"/>
      <c r="BD140" s="402"/>
      <c r="BE140" s="403"/>
      <c r="BF140" s="402"/>
      <c r="BG140" s="403"/>
      <c r="BH140" s="402"/>
      <c r="BI140" s="403"/>
      <c r="BJ140" s="402"/>
      <c r="BK140" s="403"/>
      <c r="BL140" s="402"/>
      <c r="BM140" s="403"/>
      <c r="BN140" s="402"/>
      <c r="BO140" s="403"/>
      <c r="BP140" s="402"/>
      <c r="BQ140" s="403"/>
      <c r="BR140" s="402"/>
      <c r="BS140" s="403"/>
      <c r="BT140" s="402"/>
      <c r="BU140" s="403"/>
      <c r="BV140" s="337">
        <f t="shared" si="55"/>
        <v>0</v>
      </c>
      <c r="BW140" s="337">
        <f t="shared" si="56"/>
        <v>0</v>
      </c>
    </row>
    <row r="141" spans="1:75" s="64" customFormat="1" ht="21.95" customHeight="1" x14ac:dyDescent="0.25">
      <c r="A141" s="425" t="s">
        <v>3304</v>
      </c>
      <c r="B141" s="526" t="s">
        <v>3305</v>
      </c>
      <c r="C141" s="527">
        <v>1</v>
      </c>
      <c r="D141" s="528" t="s">
        <v>3306</v>
      </c>
      <c r="E141" s="426" t="s">
        <v>3307</v>
      </c>
      <c r="F141" s="529" t="s">
        <v>3181</v>
      </c>
      <c r="G141" s="529" t="s">
        <v>3182</v>
      </c>
      <c r="H141" s="530" t="s">
        <v>2824</v>
      </c>
      <c r="I141" s="384" t="s">
        <v>2824</v>
      </c>
      <c r="J141" s="353" t="s">
        <v>3183</v>
      </c>
      <c r="K141" s="354" t="s">
        <v>3184</v>
      </c>
      <c r="L141" s="402"/>
      <c r="M141" s="403"/>
      <c r="N141" s="402"/>
      <c r="O141" s="403"/>
      <c r="P141" s="402"/>
      <c r="Q141" s="403"/>
      <c r="R141" s="402"/>
      <c r="S141" s="403"/>
      <c r="T141" s="402"/>
      <c r="U141" s="403"/>
      <c r="V141" s="402"/>
      <c r="W141" s="403"/>
      <c r="X141" s="402"/>
      <c r="Y141" s="403"/>
      <c r="Z141" s="402"/>
      <c r="AA141" s="403"/>
      <c r="AB141" s="402"/>
      <c r="AC141" s="403"/>
      <c r="AD141" s="402"/>
      <c r="AE141" s="403"/>
      <c r="AF141" s="402"/>
      <c r="AG141" s="403"/>
      <c r="AH141" s="402"/>
      <c r="AI141" s="403"/>
      <c r="AJ141" s="402"/>
      <c r="AK141" s="403"/>
      <c r="AL141" s="402"/>
      <c r="AM141" s="403"/>
      <c r="AN141" s="402"/>
      <c r="AO141" s="403"/>
      <c r="AP141" s="402"/>
      <c r="AQ141" s="403"/>
      <c r="AR141" s="402"/>
      <c r="AS141" s="403"/>
      <c r="AT141" s="402"/>
      <c r="AU141" s="403"/>
      <c r="AV141" s="402"/>
      <c r="AW141" s="403"/>
      <c r="AX141" s="402"/>
      <c r="AY141" s="403"/>
      <c r="AZ141" s="402"/>
      <c r="BA141" s="403"/>
      <c r="BB141" s="402"/>
      <c r="BC141" s="403"/>
      <c r="BD141" s="402"/>
      <c r="BE141" s="403"/>
      <c r="BF141" s="402"/>
      <c r="BG141" s="403"/>
      <c r="BH141" s="402"/>
      <c r="BI141" s="403"/>
      <c r="BJ141" s="402"/>
      <c r="BK141" s="403"/>
      <c r="BL141" s="402"/>
      <c r="BM141" s="403"/>
      <c r="BN141" s="402"/>
      <c r="BO141" s="403"/>
      <c r="BP141" s="402"/>
      <c r="BQ141" s="403"/>
      <c r="BR141" s="402"/>
      <c r="BS141" s="403"/>
      <c r="BT141" s="402"/>
      <c r="BU141" s="403"/>
      <c r="BV141" s="337">
        <f>L141+N141+P141+R141+T141+V141+X141+Z141+AB141+AD141+AF141+AH141+AJ141+AL141+AN141+AP141+AR141+AT141+AV141+AX141+AZ141+BB141+BD141+BF141+BH141+BJ141+BL141+BN141+BP141+BR141+BT141</f>
        <v>0</v>
      </c>
      <c r="BW141" s="337">
        <f>M141+O141+Q141+S141+U141+W141+Y141+AA141+AC141+AE141+AG141+AI141+AK141+AM141+AO141+AQ141+AS141+AU141+AW141+AY141+BA141+BC141+BE141+BG141+BI141+BK141+BM141+BO141+BQ141+BS141+BU141</f>
        <v>0</v>
      </c>
    </row>
    <row r="142" spans="1:75" s="64" customFormat="1" ht="21.95" customHeight="1" x14ac:dyDescent="0.2">
      <c r="A142" s="385" t="s">
        <v>3304</v>
      </c>
      <c r="B142" s="386" t="s">
        <v>3305</v>
      </c>
      <c r="C142" s="352" t="s">
        <v>3193</v>
      </c>
      <c r="D142" s="387" t="s">
        <v>3306</v>
      </c>
      <c r="E142" s="388" t="s">
        <v>3307</v>
      </c>
      <c r="F142" s="389" t="s">
        <v>3181</v>
      </c>
      <c r="G142" s="389" t="s">
        <v>3182</v>
      </c>
      <c r="H142" s="390" t="s">
        <v>2824</v>
      </c>
      <c r="I142" s="391" t="s">
        <v>2824</v>
      </c>
      <c r="J142" s="353" t="s">
        <v>3183</v>
      </c>
      <c r="K142" s="353" t="s">
        <v>3185</v>
      </c>
      <c r="L142" s="400"/>
      <c r="M142" s="401"/>
      <c r="N142" s="400"/>
      <c r="O142" s="401"/>
      <c r="P142" s="400"/>
      <c r="Q142" s="401"/>
      <c r="R142" s="400"/>
      <c r="S142" s="401"/>
      <c r="T142" s="400"/>
      <c r="U142" s="401"/>
      <c r="V142" s="400"/>
      <c r="W142" s="401"/>
      <c r="X142" s="400"/>
      <c r="Y142" s="401"/>
      <c r="Z142" s="400"/>
      <c r="AA142" s="401"/>
      <c r="AB142" s="400"/>
      <c r="AC142" s="401"/>
      <c r="AD142" s="400"/>
      <c r="AE142" s="401"/>
      <c r="AF142" s="400"/>
      <c r="AG142" s="401"/>
      <c r="AH142" s="400"/>
      <c r="AI142" s="401"/>
      <c r="AJ142" s="400"/>
      <c r="AK142" s="401"/>
      <c r="AL142" s="400"/>
      <c r="AM142" s="401"/>
      <c r="AN142" s="400"/>
      <c r="AO142" s="401"/>
      <c r="AP142" s="400"/>
      <c r="AQ142" s="401"/>
      <c r="AR142" s="400"/>
      <c r="AS142" s="401"/>
      <c r="AT142" s="400"/>
      <c r="AU142" s="401"/>
      <c r="AV142" s="400"/>
      <c r="AW142" s="401"/>
      <c r="AX142" s="400"/>
      <c r="AY142" s="401"/>
      <c r="AZ142" s="400"/>
      <c r="BA142" s="401"/>
      <c r="BB142" s="400"/>
      <c r="BC142" s="401"/>
      <c r="BD142" s="400"/>
      <c r="BE142" s="401"/>
      <c r="BF142" s="400"/>
      <c r="BG142" s="401"/>
      <c r="BH142" s="400"/>
      <c r="BI142" s="401"/>
      <c r="BJ142" s="400"/>
      <c r="BK142" s="401"/>
      <c r="BL142" s="400"/>
      <c r="BM142" s="401"/>
      <c r="BN142" s="400"/>
      <c r="BO142" s="401"/>
      <c r="BP142" s="400"/>
      <c r="BQ142" s="401"/>
      <c r="BR142" s="400"/>
      <c r="BS142" s="401"/>
      <c r="BT142" s="400"/>
      <c r="BU142" s="401"/>
      <c r="BV142" s="337">
        <f t="shared" ref="BV142:BV145" si="57">L142+N142+P142+R142+T142+V142+X142+Z142+AB142+AD142+AF142+AH142+AJ142+AL142+AN142+AP142+AR142+AT142+AV142+AX142+AZ142+BB142+BD142+BF142+BH142+BJ142+BL142+BN142+BP142+BR142+BT142</f>
        <v>0</v>
      </c>
      <c r="BW142" s="337">
        <f t="shared" ref="BW142:BW145" si="58">M142+O142+Q142+S142+U142+W142+Y142+AA142+AC142+AE142+AG142+AI142+AK142+AM142+AO142+AQ142+AS142+AU142+AW142+AY142+BA142+BC142+BE142+BG142+BI142+BK142+BM142+BO142+BQ142+BS142+BU142</f>
        <v>0</v>
      </c>
    </row>
    <row r="143" spans="1:75" s="64" customFormat="1" ht="21.95" customHeight="1" x14ac:dyDescent="0.2">
      <c r="A143" s="385" t="s">
        <v>3304</v>
      </c>
      <c r="B143" s="386" t="s">
        <v>3305</v>
      </c>
      <c r="C143" s="392" t="s">
        <v>3193</v>
      </c>
      <c r="D143" s="387" t="s">
        <v>3306</v>
      </c>
      <c r="E143" s="388" t="s">
        <v>3307</v>
      </c>
      <c r="F143" s="389" t="s">
        <v>3181</v>
      </c>
      <c r="G143" s="389" t="s">
        <v>3182</v>
      </c>
      <c r="H143" s="390" t="s">
        <v>2824</v>
      </c>
      <c r="I143" s="391" t="s">
        <v>2824</v>
      </c>
      <c r="J143" s="353" t="s">
        <v>3183</v>
      </c>
      <c r="K143" s="355" t="s">
        <v>3186</v>
      </c>
      <c r="L143" s="400"/>
      <c r="M143" s="401"/>
      <c r="N143" s="400"/>
      <c r="O143" s="401"/>
      <c r="P143" s="400"/>
      <c r="Q143" s="401"/>
      <c r="R143" s="400"/>
      <c r="S143" s="401"/>
      <c r="T143" s="400"/>
      <c r="U143" s="401"/>
      <c r="V143" s="400"/>
      <c r="W143" s="401"/>
      <c r="X143" s="400"/>
      <c r="Y143" s="401"/>
      <c r="Z143" s="400"/>
      <c r="AA143" s="401"/>
      <c r="AB143" s="400"/>
      <c r="AC143" s="401"/>
      <c r="AD143" s="400"/>
      <c r="AE143" s="401"/>
      <c r="AF143" s="400"/>
      <c r="AG143" s="401"/>
      <c r="AH143" s="400"/>
      <c r="AI143" s="401"/>
      <c r="AJ143" s="400"/>
      <c r="AK143" s="401"/>
      <c r="AL143" s="400"/>
      <c r="AM143" s="401"/>
      <c r="AN143" s="400"/>
      <c r="AO143" s="401"/>
      <c r="AP143" s="400"/>
      <c r="AQ143" s="401"/>
      <c r="AR143" s="400"/>
      <c r="AS143" s="401"/>
      <c r="AT143" s="400"/>
      <c r="AU143" s="401"/>
      <c r="AV143" s="400"/>
      <c r="AW143" s="401"/>
      <c r="AX143" s="400"/>
      <c r="AY143" s="401"/>
      <c r="AZ143" s="400"/>
      <c r="BA143" s="401"/>
      <c r="BB143" s="400"/>
      <c r="BC143" s="401"/>
      <c r="BD143" s="400"/>
      <c r="BE143" s="401"/>
      <c r="BF143" s="400"/>
      <c r="BG143" s="401"/>
      <c r="BH143" s="400"/>
      <c r="BI143" s="401"/>
      <c r="BJ143" s="400"/>
      <c r="BK143" s="401"/>
      <c r="BL143" s="400"/>
      <c r="BM143" s="401"/>
      <c r="BN143" s="400"/>
      <c r="BO143" s="401"/>
      <c r="BP143" s="400"/>
      <c r="BQ143" s="401"/>
      <c r="BR143" s="400"/>
      <c r="BS143" s="401"/>
      <c r="BT143" s="400"/>
      <c r="BU143" s="401"/>
      <c r="BV143" s="337">
        <f t="shared" si="57"/>
        <v>0</v>
      </c>
      <c r="BW143" s="337">
        <f t="shared" si="58"/>
        <v>0</v>
      </c>
    </row>
    <row r="144" spans="1:75" s="64" customFormat="1" ht="21.95" customHeight="1" x14ac:dyDescent="0.2">
      <c r="A144" s="385" t="s">
        <v>3304</v>
      </c>
      <c r="B144" s="386" t="s">
        <v>3305</v>
      </c>
      <c r="C144" s="392" t="s">
        <v>3193</v>
      </c>
      <c r="D144" s="387" t="s">
        <v>3306</v>
      </c>
      <c r="E144" s="388" t="s">
        <v>3307</v>
      </c>
      <c r="F144" s="389" t="s">
        <v>3181</v>
      </c>
      <c r="G144" s="389" t="s">
        <v>3182</v>
      </c>
      <c r="H144" s="390" t="s">
        <v>2824</v>
      </c>
      <c r="I144" s="391" t="s">
        <v>2824</v>
      </c>
      <c r="J144" s="353" t="s">
        <v>3183</v>
      </c>
      <c r="K144" s="356" t="s">
        <v>3187</v>
      </c>
      <c r="L144" s="400"/>
      <c r="M144" s="401"/>
      <c r="N144" s="400"/>
      <c r="O144" s="401"/>
      <c r="P144" s="400"/>
      <c r="Q144" s="401"/>
      <c r="R144" s="400"/>
      <c r="S144" s="401"/>
      <c r="T144" s="400"/>
      <c r="U144" s="401"/>
      <c r="V144" s="400"/>
      <c r="W144" s="401"/>
      <c r="X144" s="400"/>
      <c r="Y144" s="401"/>
      <c r="Z144" s="400"/>
      <c r="AA144" s="401"/>
      <c r="AB144" s="400"/>
      <c r="AC144" s="401"/>
      <c r="AD144" s="400"/>
      <c r="AE144" s="401"/>
      <c r="AF144" s="400"/>
      <c r="AG144" s="401"/>
      <c r="AH144" s="400"/>
      <c r="AI144" s="401"/>
      <c r="AJ144" s="400"/>
      <c r="AK144" s="401"/>
      <c r="AL144" s="400"/>
      <c r="AM144" s="401"/>
      <c r="AN144" s="400"/>
      <c r="AO144" s="401"/>
      <c r="AP144" s="400"/>
      <c r="AQ144" s="401"/>
      <c r="AR144" s="400"/>
      <c r="AS144" s="401"/>
      <c r="AT144" s="400"/>
      <c r="AU144" s="401"/>
      <c r="AV144" s="400"/>
      <c r="AW144" s="401"/>
      <c r="AX144" s="400"/>
      <c r="AY144" s="401"/>
      <c r="AZ144" s="400"/>
      <c r="BA144" s="401"/>
      <c r="BB144" s="400"/>
      <c r="BC144" s="401"/>
      <c r="BD144" s="400"/>
      <c r="BE144" s="401"/>
      <c r="BF144" s="400"/>
      <c r="BG144" s="401"/>
      <c r="BH144" s="400"/>
      <c r="BI144" s="401"/>
      <c r="BJ144" s="400"/>
      <c r="BK144" s="401"/>
      <c r="BL144" s="400"/>
      <c r="BM144" s="401"/>
      <c r="BN144" s="400"/>
      <c r="BO144" s="401"/>
      <c r="BP144" s="400"/>
      <c r="BQ144" s="401"/>
      <c r="BR144" s="400"/>
      <c r="BS144" s="401"/>
      <c r="BT144" s="400"/>
      <c r="BU144" s="401"/>
      <c r="BV144" s="337">
        <f t="shared" si="57"/>
        <v>0</v>
      </c>
      <c r="BW144" s="337">
        <f t="shared" si="58"/>
        <v>0</v>
      </c>
    </row>
    <row r="145" spans="1:75" s="64" customFormat="1" ht="21.95" customHeight="1" thickBot="1" x14ac:dyDescent="0.25">
      <c r="A145" s="898" t="s">
        <v>3304</v>
      </c>
      <c r="B145" s="393" t="s">
        <v>3305</v>
      </c>
      <c r="C145" s="394" t="s">
        <v>3193</v>
      </c>
      <c r="D145" s="395" t="s">
        <v>3306</v>
      </c>
      <c r="E145" s="411" t="s">
        <v>3307</v>
      </c>
      <c r="F145" s="396" t="s">
        <v>3181</v>
      </c>
      <c r="G145" s="396" t="s">
        <v>3182</v>
      </c>
      <c r="H145" s="397" t="s">
        <v>2824</v>
      </c>
      <c r="I145" s="899" t="s">
        <v>2824</v>
      </c>
      <c r="J145" s="353" t="s">
        <v>3183</v>
      </c>
      <c r="K145" s="357" t="s">
        <v>60</v>
      </c>
      <c r="L145" s="402"/>
      <c r="M145" s="403"/>
      <c r="N145" s="402"/>
      <c r="O145" s="403"/>
      <c r="P145" s="402"/>
      <c r="Q145" s="403"/>
      <c r="R145" s="402"/>
      <c r="S145" s="403"/>
      <c r="T145" s="402"/>
      <c r="U145" s="403"/>
      <c r="V145" s="402"/>
      <c r="W145" s="403"/>
      <c r="X145" s="402"/>
      <c r="Y145" s="403"/>
      <c r="Z145" s="402"/>
      <c r="AA145" s="403"/>
      <c r="AB145" s="402"/>
      <c r="AC145" s="403"/>
      <c r="AD145" s="402"/>
      <c r="AE145" s="403"/>
      <c r="AF145" s="402"/>
      <c r="AG145" s="403"/>
      <c r="AH145" s="402"/>
      <c r="AI145" s="403"/>
      <c r="AJ145" s="402"/>
      <c r="AK145" s="403"/>
      <c r="AL145" s="402"/>
      <c r="AM145" s="403"/>
      <c r="AN145" s="402"/>
      <c r="AO145" s="403"/>
      <c r="AP145" s="402"/>
      <c r="AQ145" s="403"/>
      <c r="AR145" s="402"/>
      <c r="AS145" s="403"/>
      <c r="AT145" s="402"/>
      <c r="AU145" s="403"/>
      <c r="AV145" s="402"/>
      <c r="AW145" s="403"/>
      <c r="AX145" s="402"/>
      <c r="AY145" s="403"/>
      <c r="AZ145" s="402"/>
      <c r="BA145" s="403"/>
      <c r="BB145" s="402"/>
      <c r="BC145" s="403"/>
      <c r="BD145" s="402"/>
      <c r="BE145" s="403"/>
      <c r="BF145" s="402"/>
      <c r="BG145" s="403"/>
      <c r="BH145" s="402"/>
      <c r="BI145" s="403"/>
      <c r="BJ145" s="402"/>
      <c r="BK145" s="403"/>
      <c r="BL145" s="402"/>
      <c r="BM145" s="403"/>
      <c r="BN145" s="402"/>
      <c r="BO145" s="403"/>
      <c r="BP145" s="402"/>
      <c r="BQ145" s="403"/>
      <c r="BR145" s="402"/>
      <c r="BS145" s="403"/>
      <c r="BT145" s="402"/>
      <c r="BU145" s="403"/>
      <c r="BV145" s="337">
        <f t="shared" si="57"/>
        <v>0</v>
      </c>
      <c r="BW145" s="337">
        <f t="shared" si="58"/>
        <v>0</v>
      </c>
    </row>
    <row r="146" spans="1:75" s="64" customFormat="1" ht="21.95" customHeight="1" x14ac:dyDescent="0.25">
      <c r="A146" s="425" t="s">
        <v>3308</v>
      </c>
      <c r="B146" s="526" t="s">
        <v>3309</v>
      </c>
      <c r="C146" s="527">
        <v>1</v>
      </c>
      <c r="D146" s="528" t="s">
        <v>3310</v>
      </c>
      <c r="E146" s="426" t="s">
        <v>3311</v>
      </c>
      <c r="F146" s="529" t="s">
        <v>3181</v>
      </c>
      <c r="G146" s="529" t="s">
        <v>3182</v>
      </c>
      <c r="H146" s="530" t="s">
        <v>2826</v>
      </c>
      <c r="I146" s="384" t="s">
        <v>2826</v>
      </c>
      <c r="J146" s="353" t="s">
        <v>3183</v>
      </c>
      <c r="K146" s="354" t="s">
        <v>3184</v>
      </c>
      <c r="L146" s="402"/>
      <c r="M146" s="403"/>
      <c r="N146" s="402"/>
      <c r="O146" s="403"/>
      <c r="P146" s="402"/>
      <c r="Q146" s="403"/>
      <c r="R146" s="402"/>
      <c r="S146" s="403"/>
      <c r="T146" s="402"/>
      <c r="U146" s="403"/>
      <c r="V146" s="402"/>
      <c r="W146" s="403"/>
      <c r="X146" s="402"/>
      <c r="Y146" s="403"/>
      <c r="Z146" s="402"/>
      <c r="AA146" s="403"/>
      <c r="AB146" s="402"/>
      <c r="AC146" s="403"/>
      <c r="AD146" s="402"/>
      <c r="AE146" s="403"/>
      <c r="AF146" s="402"/>
      <c r="AG146" s="403"/>
      <c r="AH146" s="402"/>
      <c r="AI146" s="403"/>
      <c r="AJ146" s="402"/>
      <c r="AK146" s="403"/>
      <c r="AL146" s="402"/>
      <c r="AM146" s="403"/>
      <c r="AN146" s="402"/>
      <c r="AO146" s="403"/>
      <c r="AP146" s="402"/>
      <c r="AQ146" s="403"/>
      <c r="AR146" s="402"/>
      <c r="AS146" s="403"/>
      <c r="AT146" s="402"/>
      <c r="AU146" s="403"/>
      <c r="AV146" s="402"/>
      <c r="AW146" s="403"/>
      <c r="AX146" s="402"/>
      <c r="AY146" s="403"/>
      <c r="AZ146" s="402"/>
      <c r="BA146" s="403"/>
      <c r="BB146" s="402"/>
      <c r="BC146" s="403"/>
      <c r="BD146" s="402"/>
      <c r="BE146" s="403"/>
      <c r="BF146" s="402"/>
      <c r="BG146" s="403"/>
      <c r="BH146" s="402"/>
      <c r="BI146" s="403"/>
      <c r="BJ146" s="402"/>
      <c r="BK146" s="403"/>
      <c r="BL146" s="402"/>
      <c r="BM146" s="403"/>
      <c r="BN146" s="402"/>
      <c r="BO146" s="403"/>
      <c r="BP146" s="402"/>
      <c r="BQ146" s="403"/>
      <c r="BR146" s="402"/>
      <c r="BS146" s="403"/>
      <c r="BT146" s="402"/>
      <c r="BU146" s="403"/>
      <c r="BV146" s="337">
        <f>L146+N146+P146+R146+T146+V146+X146+Z146+AB146+AD146+AF146+AH146+AJ146+AL146+AN146+AP146+AR146+AT146+AV146+AX146+AZ146+BB146+BD146+BF146+BH146+BJ146+BL146+BN146+BP146+BR146+BT146</f>
        <v>0</v>
      </c>
      <c r="BW146" s="337">
        <f>M146+O146+Q146+S146+U146+W146+Y146+AA146+AC146+AE146+AG146+AI146+AK146+AM146+AO146+AQ146+AS146+AU146+AW146+AY146+BA146+BC146+BE146+BG146+BI146+BK146+BM146+BO146+BQ146+BS146+BU146</f>
        <v>0</v>
      </c>
    </row>
    <row r="147" spans="1:75" s="64" customFormat="1" ht="21.95" customHeight="1" x14ac:dyDescent="0.2">
      <c r="A147" s="385" t="s">
        <v>3308</v>
      </c>
      <c r="B147" s="386" t="s">
        <v>3309</v>
      </c>
      <c r="C147" s="352" t="s">
        <v>3193</v>
      </c>
      <c r="D147" s="387" t="s">
        <v>3310</v>
      </c>
      <c r="E147" s="388" t="s">
        <v>3311</v>
      </c>
      <c r="F147" s="389" t="s">
        <v>3181</v>
      </c>
      <c r="G147" s="389" t="s">
        <v>3182</v>
      </c>
      <c r="H147" s="390" t="s">
        <v>2826</v>
      </c>
      <c r="I147" s="391" t="s">
        <v>2826</v>
      </c>
      <c r="J147" s="353" t="s">
        <v>3183</v>
      </c>
      <c r="K147" s="353" t="s">
        <v>3185</v>
      </c>
      <c r="L147" s="400"/>
      <c r="M147" s="401"/>
      <c r="N147" s="400"/>
      <c r="O147" s="401"/>
      <c r="P147" s="400"/>
      <c r="Q147" s="401"/>
      <c r="R147" s="400"/>
      <c r="S147" s="401"/>
      <c r="T147" s="400"/>
      <c r="U147" s="401"/>
      <c r="V147" s="400"/>
      <c r="W147" s="401"/>
      <c r="X147" s="400"/>
      <c r="Y147" s="401"/>
      <c r="Z147" s="400"/>
      <c r="AA147" s="401"/>
      <c r="AB147" s="400"/>
      <c r="AC147" s="401"/>
      <c r="AD147" s="400"/>
      <c r="AE147" s="401"/>
      <c r="AF147" s="400"/>
      <c r="AG147" s="401"/>
      <c r="AH147" s="400"/>
      <c r="AI147" s="401"/>
      <c r="AJ147" s="400"/>
      <c r="AK147" s="401"/>
      <c r="AL147" s="400"/>
      <c r="AM147" s="401"/>
      <c r="AN147" s="400"/>
      <c r="AO147" s="401"/>
      <c r="AP147" s="400"/>
      <c r="AQ147" s="401"/>
      <c r="AR147" s="400"/>
      <c r="AS147" s="401"/>
      <c r="AT147" s="400"/>
      <c r="AU147" s="401"/>
      <c r="AV147" s="400"/>
      <c r="AW147" s="401"/>
      <c r="AX147" s="400"/>
      <c r="AY147" s="401"/>
      <c r="AZ147" s="400"/>
      <c r="BA147" s="401"/>
      <c r="BB147" s="400"/>
      <c r="BC147" s="401"/>
      <c r="BD147" s="400"/>
      <c r="BE147" s="401"/>
      <c r="BF147" s="400"/>
      <c r="BG147" s="401"/>
      <c r="BH147" s="400"/>
      <c r="BI147" s="401"/>
      <c r="BJ147" s="400"/>
      <c r="BK147" s="401"/>
      <c r="BL147" s="400"/>
      <c r="BM147" s="401"/>
      <c r="BN147" s="400"/>
      <c r="BO147" s="401"/>
      <c r="BP147" s="400"/>
      <c r="BQ147" s="401"/>
      <c r="BR147" s="400"/>
      <c r="BS147" s="401"/>
      <c r="BT147" s="400"/>
      <c r="BU147" s="401"/>
      <c r="BV147" s="337">
        <f t="shared" ref="BV147:BV150" si="59">L147+N147+P147+R147+T147+V147+X147+Z147+AB147+AD147+AF147+AH147+AJ147+AL147+AN147+AP147+AR147+AT147+AV147+AX147+AZ147+BB147+BD147+BF147+BH147+BJ147+BL147+BN147+BP147+BR147+BT147</f>
        <v>0</v>
      </c>
      <c r="BW147" s="337">
        <f t="shared" ref="BW147:BW150" si="60">M147+O147+Q147+S147+U147+W147+Y147+AA147+AC147+AE147+AG147+AI147+AK147+AM147+AO147+AQ147+AS147+AU147+AW147+AY147+BA147+BC147+BE147+BG147+BI147+BK147+BM147+BO147+BQ147+BS147+BU147</f>
        <v>0</v>
      </c>
    </row>
    <row r="148" spans="1:75" s="64" customFormat="1" ht="21.95" customHeight="1" x14ac:dyDescent="0.2">
      <c r="A148" s="385" t="s">
        <v>3308</v>
      </c>
      <c r="B148" s="386" t="s">
        <v>3309</v>
      </c>
      <c r="C148" s="392" t="s">
        <v>3193</v>
      </c>
      <c r="D148" s="387" t="s">
        <v>3310</v>
      </c>
      <c r="E148" s="388" t="s">
        <v>3311</v>
      </c>
      <c r="F148" s="389" t="s">
        <v>3181</v>
      </c>
      <c r="G148" s="389" t="s">
        <v>3182</v>
      </c>
      <c r="H148" s="390" t="s">
        <v>2826</v>
      </c>
      <c r="I148" s="391" t="s">
        <v>2826</v>
      </c>
      <c r="J148" s="353" t="s">
        <v>3183</v>
      </c>
      <c r="K148" s="355" t="s">
        <v>3186</v>
      </c>
      <c r="L148" s="400"/>
      <c r="M148" s="401"/>
      <c r="N148" s="400"/>
      <c r="O148" s="401"/>
      <c r="P148" s="400"/>
      <c r="Q148" s="401"/>
      <c r="R148" s="400"/>
      <c r="S148" s="401"/>
      <c r="T148" s="400"/>
      <c r="U148" s="401"/>
      <c r="V148" s="400"/>
      <c r="W148" s="401"/>
      <c r="X148" s="400"/>
      <c r="Y148" s="401"/>
      <c r="Z148" s="400"/>
      <c r="AA148" s="401"/>
      <c r="AB148" s="400"/>
      <c r="AC148" s="401"/>
      <c r="AD148" s="400"/>
      <c r="AE148" s="401"/>
      <c r="AF148" s="400"/>
      <c r="AG148" s="401"/>
      <c r="AH148" s="400"/>
      <c r="AI148" s="401"/>
      <c r="AJ148" s="400"/>
      <c r="AK148" s="401"/>
      <c r="AL148" s="400"/>
      <c r="AM148" s="401"/>
      <c r="AN148" s="400"/>
      <c r="AO148" s="401"/>
      <c r="AP148" s="400"/>
      <c r="AQ148" s="401"/>
      <c r="AR148" s="400"/>
      <c r="AS148" s="401"/>
      <c r="AT148" s="400"/>
      <c r="AU148" s="401"/>
      <c r="AV148" s="400"/>
      <c r="AW148" s="401"/>
      <c r="AX148" s="400"/>
      <c r="AY148" s="401"/>
      <c r="AZ148" s="400"/>
      <c r="BA148" s="401"/>
      <c r="BB148" s="400"/>
      <c r="BC148" s="401"/>
      <c r="BD148" s="400"/>
      <c r="BE148" s="401"/>
      <c r="BF148" s="400"/>
      <c r="BG148" s="401"/>
      <c r="BH148" s="400"/>
      <c r="BI148" s="401"/>
      <c r="BJ148" s="400"/>
      <c r="BK148" s="401"/>
      <c r="BL148" s="400"/>
      <c r="BM148" s="401"/>
      <c r="BN148" s="400"/>
      <c r="BO148" s="401"/>
      <c r="BP148" s="400"/>
      <c r="BQ148" s="401"/>
      <c r="BR148" s="400"/>
      <c r="BS148" s="401"/>
      <c r="BT148" s="400"/>
      <c r="BU148" s="401"/>
      <c r="BV148" s="337">
        <f t="shared" si="59"/>
        <v>0</v>
      </c>
      <c r="BW148" s="337">
        <f t="shared" si="60"/>
        <v>0</v>
      </c>
    </row>
    <row r="149" spans="1:75" s="64" customFormat="1" ht="21.95" customHeight="1" x14ac:dyDescent="0.2">
      <c r="A149" s="385" t="s">
        <v>3308</v>
      </c>
      <c r="B149" s="386" t="s">
        <v>3309</v>
      </c>
      <c r="C149" s="392" t="s">
        <v>3193</v>
      </c>
      <c r="D149" s="387" t="s">
        <v>3310</v>
      </c>
      <c r="E149" s="388" t="s">
        <v>3311</v>
      </c>
      <c r="F149" s="389" t="s">
        <v>3181</v>
      </c>
      <c r="G149" s="389" t="s">
        <v>3182</v>
      </c>
      <c r="H149" s="390" t="s">
        <v>2826</v>
      </c>
      <c r="I149" s="391" t="s">
        <v>2826</v>
      </c>
      <c r="J149" s="353" t="s">
        <v>3183</v>
      </c>
      <c r="K149" s="356" t="s">
        <v>3187</v>
      </c>
      <c r="L149" s="400"/>
      <c r="M149" s="401"/>
      <c r="N149" s="400"/>
      <c r="O149" s="401"/>
      <c r="P149" s="400"/>
      <c r="Q149" s="401"/>
      <c r="R149" s="400"/>
      <c r="S149" s="401"/>
      <c r="T149" s="400"/>
      <c r="U149" s="401"/>
      <c r="V149" s="400"/>
      <c r="W149" s="401"/>
      <c r="X149" s="400"/>
      <c r="Y149" s="401"/>
      <c r="Z149" s="400"/>
      <c r="AA149" s="401"/>
      <c r="AB149" s="400"/>
      <c r="AC149" s="401"/>
      <c r="AD149" s="400"/>
      <c r="AE149" s="401"/>
      <c r="AF149" s="400"/>
      <c r="AG149" s="401"/>
      <c r="AH149" s="400"/>
      <c r="AI149" s="401"/>
      <c r="AJ149" s="400"/>
      <c r="AK149" s="401"/>
      <c r="AL149" s="400"/>
      <c r="AM149" s="401"/>
      <c r="AN149" s="400"/>
      <c r="AO149" s="401"/>
      <c r="AP149" s="400"/>
      <c r="AQ149" s="401"/>
      <c r="AR149" s="400"/>
      <c r="AS149" s="401"/>
      <c r="AT149" s="400"/>
      <c r="AU149" s="401"/>
      <c r="AV149" s="400"/>
      <c r="AW149" s="401"/>
      <c r="AX149" s="400"/>
      <c r="AY149" s="401"/>
      <c r="AZ149" s="400"/>
      <c r="BA149" s="401"/>
      <c r="BB149" s="400"/>
      <c r="BC149" s="401"/>
      <c r="BD149" s="400"/>
      <c r="BE149" s="401"/>
      <c r="BF149" s="400"/>
      <c r="BG149" s="401"/>
      <c r="BH149" s="400"/>
      <c r="BI149" s="401"/>
      <c r="BJ149" s="400"/>
      <c r="BK149" s="401"/>
      <c r="BL149" s="400"/>
      <c r="BM149" s="401"/>
      <c r="BN149" s="400"/>
      <c r="BO149" s="401"/>
      <c r="BP149" s="400"/>
      <c r="BQ149" s="401"/>
      <c r="BR149" s="400"/>
      <c r="BS149" s="401"/>
      <c r="BT149" s="400"/>
      <c r="BU149" s="401"/>
      <c r="BV149" s="337">
        <f t="shared" si="59"/>
        <v>0</v>
      </c>
      <c r="BW149" s="337">
        <f t="shared" si="60"/>
        <v>0</v>
      </c>
    </row>
    <row r="150" spans="1:75" s="64" customFormat="1" ht="21.95" customHeight="1" thickBot="1" x14ac:dyDescent="0.25">
      <c r="A150" s="898" t="s">
        <v>3308</v>
      </c>
      <c r="B150" s="393" t="s">
        <v>3309</v>
      </c>
      <c r="C150" s="394" t="s">
        <v>3193</v>
      </c>
      <c r="D150" s="395" t="s">
        <v>3310</v>
      </c>
      <c r="E150" s="411" t="s">
        <v>3311</v>
      </c>
      <c r="F150" s="396" t="s">
        <v>3181</v>
      </c>
      <c r="G150" s="396" t="s">
        <v>3182</v>
      </c>
      <c r="H150" s="397" t="s">
        <v>2826</v>
      </c>
      <c r="I150" s="899" t="s">
        <v>2826</v>
      </c>
      <c r="J150" s="353" t="s">
        <v>3183</v>
      </c>
      <c r="K150" s="357" t="s">
        <v>60</v>
      </c>
      <c r="L150" s="402"/>
      <c r="M150" s="403"/>
      <c r="N150" s="402"/>
      <c r="O150" s="403"/>
      <c r="P150" s="402"/>
      <c r="Q150" s="403"/>
      <c r="R150" s="402"/>
      <c r="S150" s="403"/>
      <c r="T150" s="402"/>
      <c r="U150" s="403"/>
      <c r="V150" s="402"/>
      <c r="W150" s="403"/>
      <c r="X150" s="402"/>
      <c r="Y150" s="403"/>
      <c r="Z150" s="402"/>
      <c r="AA150" s="403"/>
      <c r="AB150" s="402"/>
      <c r="AC150" s="403"/>
      <c r="AD150" s="402"/>
      <c r="AE150" s="403"/>
      <c r="AF150" s="402"/>
      <c r="AG150" s="403"/>
      <c r="AH150" s="402"/>
      <c r="AI150" s="403"/>
      <c r="AJ150" s="402"/>
      <c r="AK150" s="403"/>
      <c r="AL150" s="402"/>
      <c r="AM150" s="403"/>
      <c r="AN150" s="402"/>
      <c r="AO150" s="403"/>
      <c r="AP150" s="402"/>
      <c r="AQ150" s="403"/>
      <c r="AR150" s="402"/>
      <c r="AS150" s="403"/>
      <c r="AT150" s="402"/>
      <c r="AU150" s="403"/>
      <c r="AV150" s="402"/>
      <c r="AW150" s="403"/>
      <c r="AX150" s="402"/>
      <c r="AY150" s="403"/>
      <c r="AZ150" s="402"/>
      <c r="BA150" s="403"/>
      <c r="BB150" s="402"/>
      <c r="BC150" s="403"/>
      <c r="BD150" s="402"/>
      <c r="BE150" s="403"/>
      <c r="BF150" s="402"/>
      <c r="BG150" s="403"/>
      <c r="BH150" s="402"/>
      <c r="BI150" s="403"/>
      <c r="BJ150" s="402"/>
      <c r="BK150" s="403"/>
      <c r="BL150" s="402"/>
      <c r="BM150" s="403"/>
      <c r="BN150" s="402"/>
      <c r="BO150" s="403"/>
      <c r="BP150" s="402"/>
      <c r="BQ150" s="403"/>
      <c r="BR150" s="402"/>
      <c r="BS150" s="403"/>
      <c r="BT150" s="402"/>
      <c r="BU150" s="403"/>
      <c r="BV150" s="337">
        <f t="shared" si="59"/>
        <v>0</v>
      </c>
      <c r="BW150" s="337">
        <f t="shared" si="60"/>
        <v>0</v>
      </c>
    </row>
    <row r="151" spans="1:75" s="64" customFormat="1" ht="21.95" customHeight="1" x14ac:dyDescent="0.25">
      <c r="A151" s="425" t="s">
        <v>3312</v>
      </c>
      <c r="B151" s="526" t="s">
        <v>3313</v>
      </c>
      <c r="C151" s="527">
        <v>1</v>
      </c>
      <c r="D151" s="528" t="s">
        <v>3314</v>
      </c>
      <c r="E151" s="426" t="s">
        <v>3195</v>
      </c>
      <c r="F151" s="529" t="s">
        <v>3181</v>
      </c>
      <c r="G151" s="529">
        <v>46141</v>
      </c>
      <c r="H151" s="530" t="s">
        <v>2827</v>
      </c>
      <c r="I151" s="384" t="s">
        <v>2827</v>
      </c>
      <c r="J151" s="353" t="s">
        <v>3183</v>
      </c>
      <c r="K151" s="354" t="s">
        <v>3184</v>
      </c>
      <c r="L151" s="402"/>
      <c r="M151" s="403"/>
      <c r="N151" s="402"/>
      <c r="O151" s="403"/>
      <c r="P151" s="402"/>
      <c r="Q151" s="403"/>
      <c r="R151" s="402"/>
      <c r="S151" s="403"/>
      <c r="T151" s="402"/>
      <c r="U151" s="403"/>
      <c r="V151" s="402"/>
      <c r="W151" s="403"/>
      <c r="X151" s="402"/>
      <c r="Y151" s="403"/>
      <c r="Z151" s="402"/>
      <c r="AA151" s="403"/>
      <c r="AB151" s="402"/>
      <c r="AC151" s="403"/>
      <c r="AD151" s="402"/>
      <c r="AE151" s="403"/>
      <c r="AF151" s="402"/>
      <c r="AG151" s="403"/>
      <c r="AH151" s="402"/>
      <c r="AI151" s="403"/>
      <c r="AJ151" s="402"/>
      <c r="AK151" s="403"/>
      <c r="AL151" s="402"/>
      <c r="AM151" s="403"/>
      <c r="AN151" s="402"/>
      <c r="AO151" s="403"/>
      <c r="AP151" s="402"/>
      <c r="AQ151" s="403"/>
      <c r="AR151" s="402"/>
      <c r="AS151" s="403"/>
      <c r="AT151" s="402"/>
      <c r="AU151" s="403"/>
      <c r="AV151" s="402"/>
      <c r="AW151" s="403"/>
      <c r="AX151" s="402"/>
      <c r="AY151" s="403"/>
      <c r="AZ151" s="402"/>
      <c r="BA151" s="403"/>
      <c r="BB151" s="402"/>
      <c r="BC151" s="403"/>
      <c r="BD151" s="402"/>
      <c r="BE151" s="403"/>
      <c r="BF151" s="402"/>
      <c r="BG151" s="403"/>
      <c r="BH151" s="402"/>
      <c r="BI151" s="403"/>
      <c r="BJ151" s="402"/>
      <c r="BK151" s="403"/>
      <c r="BL151" s="402"/>
      <c r="BM151" s="403"/>
      <c r="BN151" s="402"/>
      <c r="BO151" s="403"/>
      <c r="BP151" s="402"/>
      <c r="BQ151" s="403"/>
      <c r="BR151" s="402"/>
      <c r="BS151" s="403"/>
      <c r="BT151" s="402"/>
      <c r="BU151" s="403"/>
      <c r="BV151" s="337">
        <f>L151+N151+P151+R151+T151+V151+X151+Z151+AB151+AD151+AF151+AH151+AJ151+AL151+AN151+AP151+AR151+AT151+AV151+AX151+AZ151+BB151+BD151+BF151+BH151+BJ151+BL151+BN151+BP151+BR151+BT151</f>
        <v>0</v>
      </c>
      <c r="BW151" s="337">
        <f>M151+O151+Q151+S151+U151+W151+Y151+AA151+AC151+AE151+AG151+AI151+AK151+AM151+AO151+AQ151+AS151+AU151+AW151+AY151+BA151+BC151+BE151+BG151+BI151+BK151+BM151+BO151+BQ151+BS151+BU151</f>
        <v>0</v>
      </c>
    </row>
    <row r="152" spans="1:75" s="64" customFormat="1" ht="21.95" customHeight="1" x14ac:dyDescent="0.2">
      <c r="A152" s="385" t="s">
        <v>3312</v>
      </c>
      <c r="B152" s="386" t="s">
        <v>3313</v>
      </c>
      <c r="C152" s="352" t="s">
        <v>3193</v>
      </c>
      <c r="D152" s="387" t="s">
        <v>3314</v>
      </c>
      <c r="E152" s="388" t="s">
        <v>3195</v>
      </c>
      <c r="F152" s="389" t="s">
        <v>3181</v>
      </c>
      <c r="G152" s="389" t="s">
        <v>3182</v>
      </c>
      <c r="H152" s="390" t="s">
        <v>2827</v>
      </c>
      <c r="I152" s="391" t="s">
        <v>2827</v>
      </c>
      <c r="J152" s="353" t="s">
        <v>3183</v>
      </c>
      <c r="K152" s="353" t="s">
        <v>3185</v>
      </c>
      <c r="L152" s="400"/>
      <c r="M152" s="401"/>
      <c r="N152" s="400"/>
      <c r="O152" s="401"/>
      <c r="P152" s="400"/>
      <c r="Q152" s="401"/>
      <c r="R152" s="400"/>
      <c r="S152" s="401"/>
      <c r="T152" s="400"/>
      <c r="U152" s="401"/>
      <c r="V152" s="400"/>
      <c r="W152" s="401"/>
      <c r="X152" s="400"/>
      <c r="Y152" s="401"/>
      <c r="Z152" s="400"/>
      <c r="AA152" s="401"/>
      <c r="AB152" s="400"/>
      <c r="AC152" s="401"/>
      <c r="AD152" s="400"/>
      <c r="AE152" s="401"/>
      <c r="AF152" s="400"/>
      <c r="AG152" s="401"/>
      <c r="AH152" s="400"/>
      <c r="AI152" s="401"/>
      <c r="AJ152" s="400"/>
      <c r="AK152" s="401"/>
      <c r="AL152" s="400"/>
      <c r="AM152" s="401"/>
      <c r="AN152" s="400"/>
      <c r="AO152" s="401"/>
      <c r="AP152" s="400"/>
      <c r="AQ152" s="401"/>
      <c r="AR152" s="400"/>
      <c r="AS152" s="401"/>
      <c r="AT152" s="400"/>
      <c r="AU152" s="401"/>
      <c r="AV152" s="400"/>
      <c r="AW152" s="401"/>
      <c r="AX152" s="400"/>
      <c r="AY152" s="401"/>
      <c r="AZ152" s="400"/>
      <c r="BA152" s="401"/>
      <c r="BB152" s="400"/>
      <c r="BC152" s="401"/>
      <c r="BD152" s="400"/>
      <c r="BE152" s="401"/>
      <c r="BF152" s="400"/>
      <c r="BG152" s="401"/>
      <c r="BH152" s="400"/>
      <c r="BI152" s="401"/>
      <c r="BJ152" s="400"/>
      <c r="BK152" s="401"/>
      <c r="BL152" s="400"/>
      <c r="BM152" s="401"/>
      <c r="BN152" s="400"/>
      <c r="BO152" s="401"/>
      <c r="BP152" s="400"/>
      <c r="BQ152" s="401"/>
      <c r="BR152" s="400"/>
      <c r="BS152" s="401"/>
      <c r="BT152" s="400"/>
      <c r="BU152" s="401"/>
      <c r="BV152" s="337">
        <f t="shared" ref="BV152:BV155" si="61">L152+N152+P152+R152+T152+V152+X152+Z152+AB152+AD152+AF152+AH152+AJ152+AL152+AN152+AP152+AR152+AT152+AV152+AX152+AZ152+BB152+BD152+BF152+BH152+BJ152+BL152+BN152+BP152+BR152+BT152</f>
        <v>0</v>
      </c>
      <c r="BW152" s="337">
        <f t="shared" ref="BW152:BW155" si="62">M152+O152+Q152+S152+U152+W152+Y152+AA152+AC152+AE152+AG152+AI152+AK152+AM152+AO152+AQ152+AS152+AU152+AW152+AY152+BA152+BC152+BE152+BG152+BI152+BK152+BM152+BO152+BQ152+BS152+BU152</f>
        <v>0</v>
      </c>
    </row>
    <row r="153" spans="1:75" s="64" customFormat="1" ht="21.95" customHeight="1" x14ac:dyDescent="0.2">
      <c r="A153" s="385" t="s">
        <v>3312</v>
      </c>
      <c r="B153" s="386" t="s">
        <v>3313</v>
      </c>
      <c r="C153" s="392" t="s">
        <v>3193</v>
      </c>
      <c r="D153" s="387" t="s">
        <v>3314</v>
      </c>
      <c r="E153" s="388" t="s">
        <v>3195</v>
      </c>
      <c r="F153" s="389" t="s">
        <v>3181</v>
      </c>
      <c r="G153" s="389" t="s">
        <v>3182</v>
      </c>
      <c r="H153" s="390" t="s">
        <v>2827</v>
      </c>
      <c r="I153" s="391" t="s">
        <v>2827</v>
      </c>
      <c r="J153" s="353" t="s">
        <v>3183</v>
      </c>
      <c r="K153" s="355" t="s">
        <v>3186</v>
      </c>
      <c r="L153" s="400"/>
      <c r="M153" s="401"/>
      <c r="N153" s="400"/>
      <c r="O153" s="401"/>
      <c r="P153" s="400"/>
      <c r="Q153" s="401"/>
      <c r="R153" s="400"/>
      <c r="S153" s="401"/>
      <c r="T153" s="400"/>
      <c r="U153" s="401"/>
      <c r="V153" s="400"/>
      <c r="W153" s="401"/>
      <c r="X153" s="400"/>
      <c r="Y153" s="401"/>
      <c r="Z153" s="400"/>
      <c r="AA153" s="401"/>
      <c r="AB153" s="400"/>
      <c r="AC153" s="401"/>
      <c r="AD153" s="400"/>
      <c r="AE153" s="401"/>
      <c r="AF153" s="400"/>
      <c r="AG153" s="401"/>
      <c r="AH153" s="400"/>
      <c r="AI153" s="401"/>
      <c r="AJ153" s="400"/>
      <c r="AK153" s="401"/>
      <c r="AL153" s="400"/>
      <c r="AM153" s="401"/>
      <c r="AN153" s="400"/>
      <c r="AO153" s="401"/>
      <c r="AP153" s="400"/>
      <c r="AQ153" s="401"/>
      <c r="AR153" s="400"/>
      <c r="AS153" s="401"/>
      <c r="AT153" s="400"/>
      <c r="AU153" s="401"/>
      <c r="AV153" s="400"/>
      <c r="AW153" s="401"/>
      <c r="AX153" s="400"/>
      <c r="AY153" s="401"/>
      <c r="AZ153" s="400"/>
      <c r="BA153" s="401"/>
      <c r="BB153" s="400"/>
      <c r="BC153" s="401"/>
      <c r="BD153" s="400"/>
      <c r="BE153" s="401"/>
      <c r="BF153" s="400"/>
      <c r="BG153" s="401"/>
      <c r="BH153" s="400"/>
      <c r="BI153" s="401"/>
      <c r="BJ153" s="400"/>
      <c r="BK153" s="401"/>
      <c r="BL153" s="400"/>
      <c r="BM153" s="401"/>
      <c r="BN153" s="400"/>
      <c r="BO153" s="401"/>
      <c r="BP153" s="400"/>
      <c r="BQ153" s="401"/>
      <c r="BR153" s="400"/>
      <c r="BS153" s="401"/>
      <c r="BT153" s="400"/>
      <c r="BU153" s="401"/>
      <c r="BV153" s="337">
        <f t="shared" si="61"/>
        <v>0</v>
      </c>
      <c r="BW153" s="337">
        <f t="shared" si="62"/>
        <v>0</v>
      </c>
    </row>
    <row r="154" spans="1:75" s="64" customFormat="1" ht="21.95" customHeight="1" x14ac:dyDescent="0.2">
      <c r="A154" s="385" t="s">
        <v>3312</v>
      </c>
      <c r="B154" s="386" t="s">
        <v>3313</v>
      </c>
      <c r="C154" s="392" t="s">
        <v>3193</v>
      </c>
      <c r="D154" s="387" t="s">
        <v>3314</v>
      </c>
      <c r="E154" s="388" t="s">
        <v>3195</v>
      </c>
      <c r="F154" s="389" t="s">
        <v>3181</v>
      </c>
      <c r="G154" s="389" t="s">
        <v>3182</v>
      </c>
      <c r="H154" s="390" t="s">
        <v>2827</v>
      </c>
      <c r="I154" s="391" t="s">
        <v>2827</v>
      </c>
      <c r="J154" s="353" t="s">
        <v>3183</v>
      </c>
      <c r="K154" s="356" t="s">
        <v>3187</v>
      </c>
      <c r="L154" s="400"/>
      <c r="M154" s="401"/>
      <c r="N154" s="400"/>
      <c r="O154" s="401"/>
      <c r="P154" s="400"/>
      <c r="Q154" s="401"/>
      <c r="R154" s="400"/>
      <c r="S154" s="401"/>
      <c r="T154" s="400"/>
      <c r="U154" s="401"/>
      <c r="V154" s="400"/>
      <c r="W154" s="401"/>
      <c r="X154" s="400"/>
      <c r="Y154" s="401"/>
      <c r="Z154" s="400"/>
      <c r="AA154" s="401"/>
      <c r="AB154" s="400"/>
      <c r="AC154" s="401"/>
      <c r="AD154" s="400"/>
      <c r="AE154" s="401"/>
      <c r="AF154" s="400"/>
      <c r="AG154" s="401"/>
      <c r="AH154" s="400"/>
      <c r="AI154" s="401"/>
      <c r="AJ154" s="400"/>
      <c r="AK154" s="401"/>
      <c r="AL154" s="400"/>
      <c r="AM154" s="401"/>
      <c r="AN154" s="400"/>
      <c r="AO154" s="401"/>
      <c r="AP154" s="400"/>
      <c r="AQ154" s="401"/>
      <c r="AR154" s="400"/>
      <c r="AS154" s="401"/>
      <c r="AT154" s="400"/>
      <c r="AU154" s="401"/>
      <c r="AV154" s="400"/>
      <c r="AW154" s="401"/>
      <c r="AX154" s="400"/>
      <c r="AY154" s="401"/>
      <c r="AZ154" s="400"/>
      <c r="BA154" s="401"/>
      <c r="BB154" s="400"/>
      <c r="BC154" s="401"/>
      <c r="BD154" s="400"/>
      <c r="BE154" s="401"/>
      <c r="BF154" s="400"/>
      <c r="BG154" s="401"/>
      <c r="BH154" s="400"/>
      <c r="BI154" s="401"/>
      <c r="BJ154" s="400"/>
      <c r="BK154" s="401"/>
      <c r="BL154" s="400"/>
      <c r="BM154" s="401"/>
      <c r="BN154" s="400"/>
      <c r="BO154" s="401"/>
      <c r="BP154" s="400"/>
      <c r="BQ154" s="401"/>
      <c r="BR154" s="400"/>
      <c r="BS154" s="401"/>
      <c r="BT154" s="400"/>
      <c r="BU154" s="401"/>
      <c r="BV154" s="337">
        <f t="shared" si="61"/>
        <v>0</v>
      </c>
      <c r="BW154" s="337">
        <f t="shared" si="62"/>
        <v>0</v>
      </c>
    </row>
    <row r="155" spans="1:75" s="64" customFormat="1" ht="21.95" customHeight="1" thickBot="1" x14ac:dyDescent="0.25">
      <c r="A155" s="898" t="s">
        <v>3312</v>
      </c>
      <c r="B155" s="393" t="s">
        <v>3313</v>
      </c>
      <c r="C155" s="394" t="s">
        <v>3193</v>
      </c>
      <c r="D155" s="395" t="s">
        <v>3314</v>
      </c>
      <c r="E155" s="411" t="s">
        <v>3195</v>
      </c>
      <c r="F155" s="396" t="s">
        <v>3181</v>
      </c>
      <c r="G155" s="396" t="s">
        <v>3182</v>
      </c>
      <c r="H155" s="397" t="s">
        <v>2827</v>
      </c>
      <c r="I155" s="899" t="s">
        <v>2827</v>
      </c>
      <c r="J155" s="353" t="s">
        <v>3183</v>
      </c>
      <c r="K155" s="357" t="s">
        <v>60</v>
      </c>
      <c r="L155" s="402"/>
      <c r="M155" s="403"/>
      <c r="N155" s="402"/>
      <c r="O155" s="403"/>
      <c r="P155" s="402"/>
      <c r="Q155" s="403"/>
      <c r="R155" s="402"/>
      <c r="S155" s="403"/>
      <c r="T155" s="402"/>
      <c r="U155" s="403"/>
      <c r="V155" s="402"/>
      <c r="W155" s="403"/>
      <c r="X155" s="402"/>
      <c r="Y155" s="403"/>
      <c r="Z155" s="402"/>
      <c r="AA155" s="403"/>
      <c r="AB155" s="402"/>
      <c r="AC155" s="403"/>
      <c r="AD155" s="402"/>
      <c r="AE155" s="403"/>
      <c r="AF155" s="402"/>
      <c r="AG155" s="403"/>
      <c r="AH155" s="402"/>
      <c r="AI155" s="403"/>
      <c r="AJ155" s="402"/>
      <c r="AK155" s="403"/>
      <c r="AL155" s="402"/>
      <c r="AM155" s="403"/>
      <c r="AN155" s="402"/>
      <c r="AO155" s="403"/>
      <c r="AP155" s="402"/>
      <c r="AQ155" s="403"/>
      <c r="AR155" s="402"/>
      <c r="AS155" s="403"/>
      <c r="AT155" s="402"/>
      <c r="AU155" s="403"/>
      <c r="AV155" s="402"/>
      <c r="AW155" s="403"/>
      <c r="AX155" s="402"/>
      <c r="AY155" s="403"/>
      <c r="AZ155" s="402"/>
      <c r="BA155" s="403"/>
      <c r="BB155" s="402"/>
      <c r="BC155" s="403"/>
      <c r="BD155" s="402"/>
      <c r="BE155" s="403"/>
      <c r="BF155" s="402"/>
      <c r="BG155" s="403"/>
      <c r="BH155" s="402"/>
      <c r="BI155" s="403"/>
      <c r="BJ155" s="402"/>
      <c r="BK155" s="403"/>
      <c r="BL155" s="402"/>
      <c r="BM155" s="403"/>
      <c r="BN155" s="402"/>
      <c r="BO155" s="403"/>
      <c r="BP155" s="402"/>
      <c r="BQ155" s="403"/>
      <c r="BR155" s="402"/>
      <c r="BS155" s="403"/>
      <c r="BT155" s="402"/>
      <c r="BU155" s="403"/>
      <c r="BV155" s="337">
        <f t="shared" si="61"/>
        <v>0</v>
      </c>
      <c r="BW155" s="337">
        <f t="shared" si="62"/>
        <v>0</v>
      </c>
    </row>
    <row r="156" spans="1:75" s="64" customFormat="1" ht="21.95" customHeight="1" x14ac:dyDescent="0.25">
      <c r="A156" s="425" t="s">
        <v>3315</v>
      </c>
      <c r="B156" s="526" t="s">
        <v>3316</v>
      </c>
      <c r="C156" s="527">
        <v>4</v>
      </c>
      <c r="D156" s="528" t="s">
        <v>3317</v>
      </c>
      <c r="E156" s="426" t="s">
        <v>3318</v>
      </c>
      <c r="F156" s="529" t="s">
        <v>3181</v>
      </c>
      <c r="G156" s="529" t="s">
        <v>3182</v>
      </c>
      <c r="H156" s="530" t="s">
        <v>2828</v>
      </c>
      <c r="I156" s="384" t="s">
        <v>2828</v>
      </c>
      <c r="J156" s="353" t="s">
        <v>3183</v>
      </c>
      <c r="K156" s="354" t="s">
        <v>3184</v>
      </c>
      <c r="L156" s="402"/>
      <c r="M156" s="403"/>
      <c r="N156" s="402"/>
      <c r="O156" s="403"/>
      <c r="P156" s="402"/>
      <c r="Q156" s="403"/>
      <c r="R156" s="402"/>
      <c r="S156" s="403"/>
      <c r="T156" s="402"/>
      <c r="U156" s="403"/>
      <c r="V156" s="402"/>
      <c r="W156" s="403"/>
      <c r="X156" s="402"/>
      <c r="Y156" s="403"/>
      <c r="Z156" s="402"/>
      <c r="AA156" s="403"/>
      <c r="AB156" s="402"/>
      <c r="AC156" s="403"/>
      <c r="AD156" s="402"/>
      <c r="AE156" s="403"/>
      <c r="AF156" s="402"/>
      <c r="AG156" s="403"/>
      <c r="AH156" s="402"/>
      <c r="AI156" s="403"/>
      <c r="AJ156" s="402"/>
      <c r="AK156" s="403"/>
      <c r="AL156" s="402"/>
      <c r="AM156" s="403"/>
      <c r="AN156" s="402"/>
      <c r="AO156" s="403"/>
      <c r="AP156" s="402"/>
      <c r="AQ156" s="403"/>
      <c r="AR156" s="402"/>
      <c r="AS156" s="403"/>
      <c r="AT156" s="402"/>
      <c r="AU156" s="403"/>
      <c r="AV156" s="402"/>
      <c r="AW156" s="403"/>
      <c r="AX156" s="402"/>
      <c r="AY156" s="403"/>
      <c r="AZ156" s="402"/>
      <c r="BA156" s="403"/>
      <c r="BB156" s="402"/>
      <c r="BC156" s="403"/>
      <c r="BD156" s="402"/>
      <c r="BE156" s="403"/>
      <c r="BF156" s="402"/>
      <c r="BG156" s="403"/>
      <c r="BH156" s="402"/>
      <c r="BI156" s="403"/>
      <c r="BJ156" s="402"/>
      <c r="BK156" s="403"/>
      <c r="BL156" s="402"/>
      <c r="BM156" s="403"/>
      <c r="BN156" s="402"/>
      <c r="BO156" s="403"/>
      <c r="BP156" s="402"/>
      <c r="BQ156" s="403"/>
      <c r="BR156" s="402"/>
      <c r="BS156" s="403"/>
      <c r="BT156" s="402"/>
      <c r="BU156" s="403"/>
      <c r="BV156" s="337">
        <f>L156+N156+P156+R156+T156+V156+X156+Z156+AB156+AD156+AF156+AH156+AJ156+AL156+AN156+AP156+AR156+AT156+AV156+AX156+AZ156+BB156+BD156+BF156+BH156+BJ156+BL156+BN156+BP156+BR156+BT156</f>
        <v>0</v>
      </c>
      <c r="BW156" s="337">
        <f>M156+O156+Q156+S156+U156+W156+Y156+AA156+AC156+AE156+AG156+AI156+AK156+AM156+AO156+AQ156+AS156+AU156+AW156+AY156+BA156+BC156+BE156+BG156+BI156+BK156+BM156+BO156+BQ156+BS156+BU156</f>
        <v>0</v>
      </c>
    </row>
    <row r="157" spans="1:75" s="64" customFormat="1" ht="21.95" customHeight="1" x14ac:dyDescent="0.2">
      <c r="A157" s="385" t="s">
        <v>3315</v>
      </c>
      <c r="B157" s="386" t="s">
        <v>3316</v>
      </c>
      <c r="C157" s="352" t="s">
        <v>3192</v>
      </c>
      <c r="D157" s="387" t="s">
        <v>3317</v>
      </c>
      <c r="E157" s="388" t="s">
        <v>3318</v>
      </c>
      <c r="F157" s="389" t="s">
        <v>3181</v>
      </c>
      <c r="G157" s="389" t="s">
        <v>3182</v>
      </c>
      <c r="H157" s="390" t="s">
        <v>2828</v>
      </c>
      <c r="I157" s="391" t="s">
        <v>2828</v>
      </c>
      <c r="J157" s="353" t="s">
        <v>3183</v>
      </c>
      <c r="K157" s="353" t="s">
        <v>3185</v>
      </c>
      <c r="L157" s="400"/>
      <c r="M157" s="401"/>
      <c r="N157" s="400"/>
      <c r="O157" s="401"/>
      <c r="P157" s="400"/>
      <c r="Q157" s="401"/>
      <c r="R157" s="400"/>
      <c r="S157" s="401"/>
      <c r="T157" s="400"/>
      <c r="U157" s="401"/>
      <c r="V157" s="400"/>
      <c r="W157" s="401"/>
      <c r="X157" s="400"/>
      <c r="Y157" s="401"/>
      <c r="Z157" s="400"/>
      <c r="AA157" s="401"/>
      <c r="AB157" s="400"/>
      <c r="AC157" s="401"/>
      <c r="AD157" s="400"/>
      <c r="AE157" s="401"/>
      <c r="AF157" s="400"/>
      <c r="AG157" s="401"/>
      <c r="AH157" s="400"/>
      <c r="AI157" s="401"/>
      <c r="AJ157" s="400"/>
      <c r="AK157" s="401"/>
      <c r="AL157" s="400"/>
      <c r="AM157" s="401"/>
      <c r="AN157" s="400"/>
      <c r="AO157" s="401"/>
      <c r="AP157" s="400"/>
      <c r="AQ157" s="401"/>
      <c r="AR157" s="400"/>
      <c r="AS157" s="401"/>
      <c r="AT157" s="400"/>
      <c r="AU157" s="401"/>
      <c r="AV157" s="400"/>
      <c r="AW157" s="401"/>
      <c r="AX157" s="400"/>
      <c r="AY157" s="401"/>
      <c r="AZ157" s="400"/>
      <c r="BA157" s="401"/>
      <c r="BB157" s="400"/>
      <c r="BC157" s="401"/>
      <c r="BD157" s="400"/>
      <c r="BE157" s="401"/>
      <c r="BF157" s="400"/>
      <c r="BG157" s="401"/>
      <c r="BH157" s="400"/>
      <c r="BI157" s="401"/>
      <c r="BJ157" s="400"/>
      <c r="BK157" s="401"/>
      <c r="BL157" s="400"/>
      <c r="BM157" s="401"/>
      <c r="BN157" s="400"/>
      <c r="BO157" s="401"/>
      <c r="BP157" s="400"/>
      <c r="BQ157" s="401"/>
      <c r="BR157" s="400"/>
      <c r="BS157" s="401"/>
      <c r="BT157" s="400"/>
      <c r="BU157" s="401"/>
      <c r="BV157" s="337">
        <f t="shared" ref="BV157:BV160" si="63">L157+N157+P157+R157+T157+V157+X157+Z157+AB157+AD157+AF157+AH157+AJ157+AL157+AN157+AP157+AR157+AT157+AV157+AX157+AZ157+BB157+BD157+BF157+BH157+BJ157+BL157+BN157+BP157+BR157+BT157</f>
        <v>0</v>
      </c>
      <c r="BW157" s="337">
        <f t="shared" ref="BW157:BW160" si="64">M157+O157+Q157+S157+U157+W157+Y157+AA157+AC157+AE157+AG157+AI157+AK157+AM157+AO157+AQ157+AS157+AU157+AW157+AY157+BA157+BC157+BE157+BG157+BI157+BK157+BM157+BO157+BQ157+BS157+BU157</f>
        <v>0</v>
      </c>
    </row>
    <row r="158" spans="1:75" s="64" customFormat="1" ht="21.95" customHeight="1" x14ac:dyDescent="0.2">
      <c r="A158" s="385" t="s">
        <v>3315</v>
      </c>
      <c r="B158" s="386" t="s">
        <v>3316</v>
      </c>
      <c r="C158" s="392" t="s">
        <v>3192</v>
      </c>
      <c r="D158" s="387" t="s">
        <v>3317</v>
      </c>
      <c r="E158" s="388" t="s">
        <v>3318</v>
      </c>
      <c r="F158" s="389" t="s">
        <v>3181</v>
      </c>
      <c r="G158" s="389" t="s">
        <v>3182</v>
      </c>
      <c r="H158" s="390" t="s">
        <v>2828</v>
      </c>
      <c r="I158" s="391" t="s">
        <v>2828</v>
      </c>
      <c r="J158" s="353" t="s">
        <v>3183</v>
      </c>
      <c r="K158" s="355" t="s">
        <v>3186</v>
      </c>
      <c r="L158" s="400"/>
      <c r="M158" s="401"/>
      <c r="N158" s="400"/>
      <c r="O158" s="401"/>
      <c r="P158" s="400"/>
      <c r="Q158" s="401"/>
      <c r="R158" s="400"/>
      <c r="S158" s="401"/>
      <c r="T158" s="400"/>
      <c r="U158" s="401"/>
      <c r="V158" s="400"/>
      <c r="W158" s="401"/>
      <c r="X158" s="400"/>
      <c r="Y158" s="401"/>
      <c r="Z158" s="400"/>
      <c r="AA158" s="401"/>
      <c r="AB158" s="400"/>
      <c r="AC158" s="401"/>
      <c r="AD158" s="400"/>
      <c r="AE158" s="401"/>
      <c r="AF158" s="400"/>
      <c r="AG158" s="401"/>
      <c r="AH158" s="400"/>
      <c r="AI158" s="401"/>
      <c r="AJ158" s="400"/>
      <c r="AK158" s="401"/>
      <c r="AL158" s="400"/>
      <c r="AM158" s="401"/>
      <c r="AN158" s="400"/>
      <c r="AO158" s="401"/>
      <c r="AP158" s="400"/>
      <c r="AQ158" s="401"/>
      <c r="AR158" s="400"/>
      <c r="AS158" s="401"/>
      <c r="AT158" s="400"/>
      <c r="AU158" s="401"/>
      <c r="AV158" s="400"/>
      <c r="AW158" s="401"/>
      <c r="AX158" s="400"/>
      <c r="AY158" s="401"/>
      <c r="AZ158" s="400"/>
      <c r="BA158" s="401"/>
      <c r="BB158" s="400"/>
      <c r="BC158" s="401"/>
      <c r="BD158" s="400"/>
      <c r="BE158" s="401"/>
      <c r="BF158" s="400"/>
      <c r="BG158" s="401"/>
      <c r="BH158" s="400"/>
      <c r="BI158" s="401"/>
      <c r="BJ158" s="400"/>
      <c r="BK158" s="401"/>
      <c r="BL158" s="400"/>
      <c r="BM158" s="401"/>
      <c r="BN158" s="400"/>
      <c r="BO158" s="401"/>
      <c r="BP158" s="400"/>
      <c r="BQ158" s="401"/>
      <c r="BR158" s="400"/>
      <c r="BS158" s="401"/>
      <c r="BT158" s="400"/>
      <c r="BU158" s="401"/>
      <c r="BV158" s="337">
        <f t="shared" si="63"/>
        <v>0</v>
      </c>
      <c r="BW158" s="337">
        <f t="shared" si="64"/>
        <v>0</v>
      </c>
    </row>
    <row r="159" spans="1:75" s="64" customFormat="1" ht="21.95" customHeight="1" x14ac:dyDescent="0.2">
      <c r="A159" s="385" t="s">
        <v>3315</v>
      </c>
      <c r="B159" s="386" t="s">
        <v>3316</v>
      </c>
      <c r="C159" s="392" t="s">
        <v>3192</v>
      </c>
      <c r="D159" s="387" t="s">
        <v>3317</v>
      </c>
      <c r="E159" s="388" t="s">
        <v>3318</v>
      </c>
      <c r="F159" s="389" t="s">
        <v>3181</v>
      </c>
      <c r="G159" s="389" t="s">
        <v>3182</v>
      </c>
      <c r="H159" s="390" t="s">
        <v>2828</v>
      </c>
      <c r="I159" s="391" t="s">
        <v>2828</v>
      </c>
      <c r="J159" s="353" t="s">
        <v>3183</v>
      </c>
      <c r="K159" s="356" t="s">
        <v>3187</v>
      </c>
      <c r="L159" s="400"/>
      <c r="M159" s="401"/>
      <c r="N159" s="400"/>
      <c r="O159" s="401"/>
      <c r="P159" s="400"/>
      <c r="Q159" s="401"/>
      <c r="R159" s="400"/>
      <c r="S159" s="401"/>
      <c r="T159" s="400"/>
      <c r="U159" s="401"/>
      <c r="V159" s="400"/>
      <c r="W159" s="401"/>
      <c r="X159" s="400"/>
      <c r="Y159" s="401"/>
      <c r="Z159" s="400"/>
      <c r="AA159" s="401"/>
      <c r="AB159" s="400"/>
      <c r="AC159" s="401"/>
      <c r="AD159" s="400"/>
      <c r="AE159" s="401"/>
      <c r="AF159" s="400"/>
      <c r="AG159" s="401"/>
      <c r="AH159" s="400"/>
      <c r="AI159" s="401"/>
      <c r="AJ159" s="400"/>
      <c r="AK159" s="401"/>
      <c r="AL159" s="400"/>
      <c r="AM159" s="401"/>
      <c r="AN159" s="400"/>
      <c r="AO159" s="401"/>
      <c r="AP159" s="400"/>
      <c r="AQ159" s="401"/>
      <c r="AR159" s="400"/>
      <c r="AS159" s="401"/>
      <c r="AT159" s="400"/>
      <c r="AU159" s="401"/>
      <c r="AV159" s="400"/>
      <c r="AW159" s="401"/>
      <c r="AX159" s="400"/>
      <c r="AY159" s="401"/>
      <c r="AZ159" s="400"/>
      <c r="BA159" s="401"/>
      <c r="BB159" s="400"/>
      <c r="BC159" s="401"/>
      <c r="BD159" s="400"/>
      <c r="BE159" s="401"/>
      <c r="BF159" s="400"/>
      <c r="BG159" s="401"/>
      <c r="BH159" s="400"/>
      <c r="BI159" s="401"/>
      <c r="BJ159" s="400"/>
      <c r="BK159" s="401"/>
      <c r="BL159" s="400"/>
      <c r="BM159" s="401"/>
      <c r="BN159" s="400"/>
      <c r="BO159" s="401"/>
      <c r="BP159" s="400"/>
      <c r="BQ159" s="401"/>
      <c r="BR159" s="400"/>
      <c r="BS159" s="401"/>
      <c r="BT159" s="400"/>
      <c r="BU159" s="401"/>
      <c r="BV159" s="337">
        <f t="shared" si="63"/>
        <v>0</v>
      </c>
      <c r="BW159" s="337">
        <f t="shared" si="64"/>
        <v>0</v>
      </c>
    </row>
    <row r="160" spans="1:75" s="64" customFormat="1" ht="21.95" customHeight="1" thickBot="1" x14ac:dyDescent="0.25">
      <c r="A160" s="898" t="s">
        <v>3315</v>
      </c>
      <c r="B160" s="393" t="s">
        <v>3316</v>
      </c>
      <c r="C160" s="394" t="s">
        <v>3192</v>
      </c>
      <c r="D160" s="395" t="s">
        <v>3317</v>
      </c>
      <c r="E160" s="411" t="s">
        <v>3318</v>
      </c>
      <c r="F160" s="396" t="s">
        <v>3181</v>
      </c>
      <c r="G160" s="396" t="s">
        <v>3182</v>
      </c>
      <c r="H160" s="397" t="s">
        <v>2828</v>
      </c>
      <c r="I160" s="899" t="s">
        <v>2828</v>
      </c>
      <c r="J160" s="353" t="s">
        <v>3183</v>
      </c>
      <c r="K160" s="357" t="s">
        <v>60</v>
      </c>
      <c r="L160" s="402"/>
      <c r="M160" s="403"/>
      <c r="N160" s="402"/>
      <c r="O160" s="403"/>
      <c r="P160" s="402"/>
      <c r="Q160" s="403"/>
      <c r="R160" s="402"/>
      <c r="S160" s="403"/>
      <c r="T160" s="402"/>
      <c r="U160" s="403"/>
      <c r="V160" s="402"/>
      <c r="W160" s="403"/>
      <c r="X160" s="402"/>
      <c r="Y160" s="403"/>
      <c r="Z160" s="402"/>
      <c r="AA160" s="403"/>
      <c r="AB160" s="402"/>
      <c r="AC160" s="403"/>
      <c r="AD160" s="402"/>
      <c r="AE160" s="403"/>
      <c r="AF160" s="402"/>
      <c r="AG160" s="403"/>
      <c r="AH160" s="402"/>
      <c r="AI160" s="403"/>
      <c r="AJ160" s="402"/>
      <c r="AK160" s="403"/>
      <c r="AL160" s="402"/>
      <c r="AM160" s="403"/>
      <c r="AN160" s="402"/>
      <c r="AO160" s="403"/>
      <c r="AP160" s="402"/>
      <c r="AQ160" s="403"/>
      <c r="AR160" s="402"/>
      <c r="AS160" s="403"/>
      <c r="AT160" s="402"/>
      <c r="AU160" s="403"/>
      <c r="AV160" s="402"/>
      <c r="AW160" s="403"/>
      <c r="AX160" s="402"/>
      <c r="AY160" s="403"/>
      <c r="AZ160" s="402"/>
      <c r="BA160" s="403"/>
      <c r="BB160" s="402"/>
      <c r="BC160" s="403"/>
      <c r="BD160" s="402"/>
      <c r="BE160" s="403"/>
      <c r="BF160" s="402"/>
      <c r="BG160" s="403"/>
      <c r="BH160" s="402"/>
      <c r="BI160" s="403"/>
      <c r="BJ160" s="402"/>
      <c r="BK160" s="403"/>
      <c r="BL160" s="402"/>
      <c r="BM160" s="403"/>
      <c r="BN160" s="402"/>
      <c r="BO160" s="403"/>
      <c r="BP160" s="402"/>
      <c r="BQ160" s="403"/>
      <c r="BR160" s="402"/>
      <c r="BS160" s="403"/>
      <c r="BT160" s="402"/>
      <c r="BU160" s="403"/>
      <c r="BV160" s="337">
        <f t="shared" si="63"/>
        <v>0</v>
      </c>
      <c r="BW160" s="337">
        <f t="shared" si="64"/>
        <v>0</v>
      </c>
    </row>
    <row r="161" spans="1:75" s="64" customFormat="1" ht="21.95" customHeight="1" x14ac:dyDescent="0.25">
      <c r="A161" s="425" t="s">
        <v>3319</v>
      </c>
      <c r="B161" s="526" t="s">
        <v>3320</v>
      </c>
      <c r="C161" s="527">
        <v>1</v>
      </c>
      <c r="D161" s="528" t="s">
        <v>3321</v>
      </c>
      <c r="E161" s="426" t="s">
        <v>3322</v>
      </c>
      <c r="F161" s="529" t="s">
        <v>3181</v>
      </c>
      <c r="G161" s="529" t="s">
        <v>3182</v>
      </c>
      <c r="H161" s="530" t="s">
        <v>2829</v>
      </c>
      <c r="I161" s="384" t="s">
        <v>2829</v>
      </c>
      <c r="J161" s="353" t="s">
        <v>3183</v>
      </c>
      <c r="K161" s="354" t="s">
        <v>3184</v>
      </c>
      <c r="L161" s="402"/>
      <c r="M161" s="403"/>
      <c r="N161" s="402"/>
      <c r="O161" s="403"/>
      <c r="P161" s="402"/>
      <c r="Q161" s="403"/>
      <c r="R161" s="402"/>
      <c r="S161" s="403"/>
      <c r="T161" s="402"/>
      <c r="U161" s="403"/>
      <c r="V161" s="402"/>
      <c r="W161" s="403"/>
      <c r="X161" s="402"/>
      <c r="Y161" s="403"/>
      <c r="Z161" s="402"/>
      <c r="AA161" s="403"/>
      <c r="AB161" s="402"/>
      <c r="AC161" s="403"/>
      <c r="AD161" s="402"/>
      <c r="AE161" s="403"/>
      <c r="AF161" s="402"/>
      <c r="AG161" s="403"/>
      <c r="AH161" s="402"/>
      <c r="AI161" s="403"/>
      <c r="AJ161" s="402"/>
      <c r="AK161" s="403"/>
      <c r="AL161" s="402"/>
      <c r="AM161" s="403"/>
      <c r="AN161" s="402"/>
      <c r="AO161" s="403"/>
      <c r="AP161" s="402"/>
      <c r="AQ161" s="403"/>
      <c r="AR161" s="402"/>
      <c r="AS161" s="403"/>
      <c r="AT161" s="402"/>
      <c r="AU161" s="403"/>
      <c r="AV161" s="402"/>
      <c r="AW161" s="403"/>
      <c r="AX161" s="402"/>
      <c r="AY161" s="403"/>
      <c r="AZ161" s="402"/>
      <c r="BA161" s="403"/>
      <c r="BB161" s="402"/>
      <c r="BC161" s="403"/>
      <c r="BD161" s="402"/>
      <c r="BE161" s="403"/>
      <c r="BF161" s="402"/>
      <c r="BG161" s="403"/>
      <c r="BH161" s="402"/>
      <c r="BI161" s="403"/>
      <c r="BJ161" s="402"/>
      <c r="BK161" s="403"/>
      <c r="BL161" s="402"/>
      <c r="BM161" s="403"/>
      <c r="BN161" s="402"/>
      <c r="BO161" s="403"/>
      <c r="BP161" s="402"/>
      <c r="BQ161" s="403"/>
      <c r="BR161" s="402"/>
      <c r="BS161" s="403"/>
      <c r="BT161" s="402"/>
      <c r="BU161" s="403"/>
      <c r="BV161" s="337">
        <f>L161+N161+P161+R161+T161+V161+X161+Z161+AB161+AD161+AF161+AH161+AJ161+AL161+AN161+AP161+AR161+AT161+AV161+AX161+AZ161+BB161+BD161+BF161+BH161+BJ161+BL161+BN161+BP161+BR161+BT161</f>
        <v>0</v>
      </c>
      <c r="BW161" s="337">
        <f>M161+O161+Q161+S161+U161+W161+Y161+AA161+AC161+AE161+AG161+AI161+AK161+AM161+AO161+AQ161+AS161+AU161+AW161+AY161+BA161+BC161+BE161+BG161+BI161+BK161+BM161+BO161+BQ161+BS161+BU161</f>
        <v>0</v>
      </c>
    </row>
    <row r="162" spans="1:75" s="64" customFormat="1" ht="21.95" customHeight="1" x14ac:dyDescent="0.2">
      <c r="A162" s="385" t="s">
        <v>3319</v>
      </c>
      <c r="B162" s="386" t="s">
        <v>3320</v>
      </c>
      <c r="C162" s="352" t="s">
        <v>3193</v>
      </c>
      <c r="D162" s="387" t="s">
        <v>3321</v>
      </c>
      <c r="E162" s="388" t="s">
        <v>3322</v>
      </c>
      <c r="F162" s="389" t="s">
        <v>3181</v>
      </c>
      <c r="G162" s="389" t="s">
        <v>3182</v>
      </c>
      <c r="H162" s="390" t="s">
        <v>2829</v>
      </c>
      <c r="I162" s="391" t="s">
        <v>2829</v>
      </c>
      <c r="J162" s="353" t="s">
        <v>3183</v>
      </c>
      <c r="K162" s="353" t="s">
        <v>3185</v>
      </c>
      <c r="L162" s="400"/>
      <c r="M162" s="401"/>
      <c r="N162" s="400"/>
      <c r="O162" s="401"/>
      <c r="P162" s="400"/>
      <c r="Q162" s="401"/>
      <c r="R162" s="400"/>
      <c r="S162" s="401"/>
      <c r="T162" s="400"/>
      <c r="U162" s="401"/>
      <c r="V162" s="400"/>
      <c r="W162" s="401"/>
      <c r="X162" s="400"/>
      <c r="Y162" s="401"/>
      <c r="Z162" s="400"/>
      <c r="AA162" s="401"/>
      <c r="AB162" s="400"/>
      <c r="AC162" s="401"/>
      <c r="AD162" s="400"/>
      <c r="AE162" s="401"/>
      <c r="AF162" s="400"/>
      <c r="AG162" s="401"/>
      <c r="AH162" s="400"/>
      <c r="AI162" s="401"/>
      <c r="AJ162" s="400"/>
      <c r="AK162" s="401"/>
      <c r="AL162" s="400"/>
      <c r="AM162" s="401"/>
      <c r="AN162" s="400"/>
      <c r="AO162" s="401"/>
      <c r="AP162" s="400"/>
      <c r="AQ162" s="401"/>
      <c r="AR162" s="400"/>
      <c r="AS162" s="401"/>
      <c r="AT162" s="400"/>
      <c r="AU162" s="401"/>
      <c r="AV162" s="400"/>
      <c r="AW162" s="401"/>
      <c r="AX162" s="400"/>
      <c r="AY162" s="401"/>
      <c r="AZ162" s="400"/>
      <c r="BA162" s="401"/>
      <c r="BB162" s="400"/>
      <c r="BC162" s="401"/>
      <c r="BD162" s="400"/>
      <c r="BE162" s="401"/>
      <c r="BF162" s="400"/>
      <c r="BG162" s="401"/>
      <c r="BH162" s="400"/>
      <c r="BI162" s="401"/>
      <c r="BJ162" s="400"/>
      <c r="BK162" s="401"/>
      <c r="BL162" s="400"/>
      <c r="BM162" s="401"/>
      <c r="BN162" s="400"/>
      <c r="BO162" s="401"/>
      <c r="BP162" s="400"/>
      <c r="BQ162" s="401"/>
      <c r="BR162" s="400"/>
      <c r="BS162" s="401"/>
      <c r="BT162" s="400"/>
      <c r="BU162" s="401"/>
      <c r="BV162" s="337">
        <f t="shared" ref="BV162:BV165" si="65">L162+N162+P162+R162+T162+V162+X162+Z162+AB162+AD162+AF162+AH162+AJ162+AL162+AN162+AP162+AR162+AT162+AV162+AX162+AZ162+BB162+BD162+BF162+BH162+BJ162+BL162+BN162+BP162+BR162+BT162</f>
        <v>0</v>
      </c>
      <c r="BW162" s="337">
        <f t="shared" ref="BW162:BW165" si="66">M162+O162+Q162+S162+U162+W162+Y162+AA162+AC162+AE162+AG162+AI162+AK162+AM162+AO162+AQ162+AS162+AU162+AW162+AY162+BA162+BC162+BE162+BG162+BI162+BK162+BM162+BO162+BQ162+BS162+BU162</f>
        <v>0</v>
      </c>
    </row>
    <row r="163" spans="1:75" s="64" customFormat="1" ht="21.95" customHeight="1" x14ac:dyDescent="0.2">
      <c r="A163" s="385" t="s">
        <v>3319</v>
      </c>
      <c r="B163" s="386" t="s">
        <v>3320</v>
      </c>
      <c r="C163" s="392" t="s">
        <v>3193</v>
      </c>
      <c r="D163" s="387" t="s">
        <v>3321</v>
      </c>
      <c r="E163" s="388" t="s">
        <v>3322</v>
      </c>
      <c r="F163" s="389" t="s">
        <v>3181</v>
      </c>
      <c r="G163" s="389" t="s">
        <v>3182</v>
      </c>
      <c r="H163" s="390" t="s">
        <v>2829</v>
      </c>
      <c r="I163" s="391" t="s">
        <v>2829</v>
      </c>
      <c r="J163" s="353" t="s">
        <v>3183</v>
      </c>
      <c r="K163" s="355" t="s">
        <v>3186</v>
      </c>
      <c r="L163" s="400"/>
      <c r="M163" s="401"/>
      <c r="N163" s="400"/>
      <c r="O163" s="401"/>
      <c r="P163" s="400"/>
      <c r="Q163" s="401"/>
      <c r="R163" s="400"/>
      <c r="S163" s="401"/>
      <c r="T163" s="400"/>
      <c r="U163" s="401"/>
      <c r="V163" s="400"/>
      <c r="W163" s="401"/>
      <c r="X163" s="400"/>
      <c r="Y163" s="401"/>
      <c r="Z163" s="400"/>
      <c r="AA163" s="401"/>
      <c r="AB163" s="400"/>
      <c r="AC163" s="401"/>
      <c r="AD163" s="400"/>
      <c r="AE163" s="401"/>
      <c r="AF163" s="400"/>
      <c r="AG163" s="401"/>
      <c r="AH163" s="400"/>
      <c r="AI163" s="401"/>
      <c r="AJ163" s="400"/>
      <c r="AK163" s="401"/>
      <c r="AL163" s="400"/>
      <c r="AM163" s="401"/>
      <c r="AN163" s="400"/>
      <c r="AO163" s="401"/>
      <c r="AP163" s="400"/>
      <c r="AQ163" s="401"/>
      <c r="AR163" s="400"/>
      <c r="AS163" s="401"/>
      <c r="AT163" s="400"/>
      <c r="AU163" s="401"/>
      <c r="AV163" s="400"/>
      <c r="AW163" s="401"/>
      <c r="AX163" s="400"/>
      <c r="AY163" s="401"/>
      <c r="AZ163" s="400"/>
      <c r="BA163" s="401"/>
      <c r="BB163" s="400"/>
      <c r="BC163" s="401"/>
      <c r="BD163" s="400"/>
      <c r="BE163" s="401"/>
      <c r="BF163" s="400"/>
      <c r="BG163" s="401"/>
      <c r="BH163" s="400"/>
      <c r="BI163" s="401"/>
      <c r="BJ163" s="400"/>
      <c r="BK163" s="401"/>
      <c r="BL163" s="400"/>
      <c r="BM163" s="401"/>
      <c r="BN163" s="400"/>
      <c r="BO163" s="401"/>
      <c r="BP163" s="400"/>
      <c r="BQ163" s="401"/>
      <c r="BR163" s="400"/>
      <c r="BS163" s="401"/>
      <c r="BT163" s="400"/>
      <c r="BU163" s="401"/>
      <c r="BV163" s="337">
        <f t="shared" si="65"/>
        <v>0</v>
      </c>
      <c r="BW163" s="337">
        <f t="shared" si="66"/>
        <v>0</v>
      </c>
    </row>
    <row r="164" spans="1:75" s="64" customFormat="1" ht="21.95" customHeight="1" x14ac:dyDescent="0.2">
      <c r="A164" s="385" t="s">
        <v>3319</v>
      </c>
      <c r="B164" s="386" t="s">
        <v>3320</v>
      </c>
      <c r="C164" s="392" t="s">
        <v>3193</v>
      </c>
      <c r="D164" s="387" t="s">
        <v>3321</v>
      </c>
      <c r="E164" s="388" t="s">
        <v>3322</v>
      </c>
      <c r="F164" s="389" t="s">
        <v>3181</v>
      </c>
      <c r="G164" s="389" t="s">
        <v>3182</v>
      </c>
      <c r="H164" s="390" t="s">
        <v>2829</v>
      </c>
      <c r="I164" s="391" t="s">
        <v>2829</v>
      </c>
      <c r="J164" s="353" t="s">
        <v>3183</v>
      </c>
      <c r="K164" s="356" t="s">
        <v>3187</v>
      </c>
      <c r="L164" s="400"/>
      <c r="M164" s="401"/>
      <c r="N164" s="400"/>
      <c r="O164" s="401"/>
      <c r="P164" s="400"/>
      <c r="Q164" s="401"/>
      <c r="R164" s="400"/>
      <c r="S164" s="401"/>
      <c r="T164" s="400"/>
      <c r="U164" s="401"/>
      <c r="V164" s="400"/>
      <c r="W164" s="401"/>
      <c r="X164" s="400"/>
      <c r="Y164" s="401"/>
      <c r="Z164" s="400"/>
      <c r="AA164" s="401"/>
      <c r="AB164" s="400"/>
      <c r="AC164" s="401"/>
      <c r="AD164" s="400"/>
      <c r="AE164" s="401"/>
      <c r="AF164" s="400"/>
      <c r="AG164" s="401"/>
      <c r="AH164" s="400"/>
      <c r="AI164" s="401"/>
      <c r="AJ164" s="400"/>
      <c r="AK164" s="401"/>
      <c r="AL164" s="400"/>
      <c r="AM164" s="401"/>
      <c r="AN164" s="400"/>
      <c r="AO164" s="401"/>
      <c r="AP164" s="400"/>
      <c r="AQ164" s="401"/>
      <c r="AR164" s="400"/>
      <c r="AS164" s="401"/>
      <c r="AT164" s="400"/>
      <c r="AU164" s="401"/>
      <c r="AV164" s="400"/>
      <c r="AW164" s="401"/>
      <c r="AX164" s="400"/>
      <c r="AY164" s="401"/>
      <c r="AZ164" s="400"/>
      <c r="BA164" s="401"/>
      <c r="BB164" s="400"/>
      <c r="BC164" s="401"/>
      <c r="BD164" s="400"/>
      <c r="BE164" s="401"/>
      <c r="BF164" s="400"/>
      <c r="BG164" s="401"/>
      <c r="BH164" s="400"/>
      <c r="BI164" s="401"/>
      <c r="BJ164" s="400"/>
      <c r="BK164" s="401"/>
      <c r="BL164" s="400"/>
      <c r="BM164" s="401"/>
      <c r="BN164" s="400"/>
      <c r="BO164" s="401"/>
      <c r="BP164" s="400"/>
      <c r="BQ164" s="401"/>
      <c r="BR164" s="400"/>
      <c r="BS164" s="401"/>
      <c r="BT164" s="400"/>
      <c r="BU164" s="401"/>
      <c r="BV164" s="337">
        <f t="shared" si="65"/>
        <v>0</v>
      </c>
      <c r="BW164" s="337">
        <f t="shared" si="66"/>
        <v>0</v>
      </c>
    </row>
    <row r="165" spans="1:75" s="64" customFormat="1" ht="21.95" customHeight="1" thickBot="1" x14ac:dyDescent="0.25">
      <c r="A165" s="898" t="s">
        <v>3319</v>
      </c>
      <c r="B165" s="393" t="s">
        <v>3320</v>
      </c>
      <c r="C165" s="394" t="s">
        <v>3193</v>
      </c>
      <c r="D165" s="395" t="s">
        <v>3321</v>
      </c>
      <c r="E165" s="411" t="s">
        <v>3322</v>
      </c>
      <c r="F165" s="396" t="s">
        <v>3181</v>
      </c>
      <c r="G165" s="396" t="s">
        <v>3182</v>
      </c>
      <c r="H165" s="397" t="s">
        <v>2829</v>
      </c>
      <c r="I165" s="899" t="s">
        <v>2829</v>
      </c>
      <c r="J165" s="353" t="s">
        <v>3183</v>
      </c>
      <c r="K165" s="357" t="s">
        <v>60</v>
      </c>
      <c r="L165" s="402"/>
      <c r="M165" s="403"/>
      <c r="N165" s="402"/>
      <c r="O165" s="403"/>
      <c r="P165" s="402"/>
      <c r="Q165" s="403"/>
      <c r="R165" s="402"/>
      <c r="S165" s="403"/>
      <c r="T165" s="402"/>
      <c r="U165" s="403"/>
      <c r="V165" s="402"/>
      <c r="W165" s="403"/>
      <c r="X165" s="402"/>
      <c r="Y165" s="403"/>
      <c r="Z165" s="402"/>
      <c r="AA165" s="403"/>
      <c r="AB165" s="402"/>
      <c r="AC165" s="403"/>
      <c r="AD165" s="402"/>
      <c r="AE165" s="403"/>
      <c r="AF165" s="402"/>
      <c r="AG165" s="403"/>
      <c r="AH165" s="402"/>
      <c r="AI165" s="403"/>
      <c r="AJ165" s="402"/>
      <c r="AK165" s="403"/>
      <c r="AL165" s="402"/>
      <c r="AM165" s="403"/>
      <c r="AN165" s="402"/>
      <c r="AO165" s="403"/>
      <c r="AP165" s="402"/>
      <c r="AQ165" s="403"/>
      <c r="AR165" s="402"/>
      <c r="AS165" s="403"/>
      <c r="AT165" s="402"/>
      <c r="AU165" s="403"/>
      <c r="AV165" s="402"/>
      <c r="AW165" s="403"/>
      <c r="AX165" s="402"/>
      <c r="AY165" s="403"/>
      <c r="AZ165" s="402"/>
      <c r="BA165" s="403"/>
      <c r="BB165" s="402"/>
      <c r="BC165" s="403"/>
      <c r="BD165" s="402"/>
      <c r="BE165" s="403"/>
      <c r="BF165" s="402"/>
      <c r="BG165" s="403"/>
      <c r="BH165" s="402"/>
      <c r="BI165" s="403"/>
      <c r="BJ165" s="402"/>
      <c r="BK165" s="403"/>
      <c r="BL165" s="402"/>
      <c r="BM165" s="403"/>
      <c r="BN165" s="402"/>
      <c r="BO165" s="403"/>
      <c r="BP165" s="402"/>
      <c r="BQ165" s="403"/>
      <c r="BR165" s="402"/>
      <c r="BS165" s="403"/>
      <c r="BT165" s="402"/>
      <c r="BU165" s="403"/>
      <c r="BV165" s="337">
        <f t="shared" si="65"/>
        <v>0</v>
      </c>
      <c r="BW165" s="337">
        <f t="shared" si="66"/>
        <v>0</v>
      </c>
    </row>
    <row r="166" spans="1:75" s="64" customFormat="1" ht="21.95" customHeight="1" x14ac:dyDescent="0.25">
      <c r="A166" s="425" t="s">
        <v>3323</v>
      </c>
      <c r="B166" s="526" t="s">
        <v>3324</v>
      </c>
      <c r="C166" s="527">
        <v>1</v>
      </c>
      <c r="D166" s="528" t="s">
        <v>3325</v>
      </c>
      <c r="E166" s="426" t="s">
        <v>3326</v>
      </c>
      <c r="F166" s="529" t="s">
        <v>3181</v>
      </c>
      <c r="G166" s="529" t="s">
        <v>3182</v>
      </c>
      <c r="H166" s="530" t="s">
        <v>2830</v>
      </c>
      <c r="I166" s="384" t="s">
        <v>2830</v>
      </c>
      <c r="J166" s="353" t="s">
        <v>3183</v>
      </c>
      <c r="K166" s="354" t="s">
        <v>3184</v>
      </c>
      <c r="L166" s="402"/>
      <c r="M166" s="403"/>
      <c r="N166" s="402"/>
      <c r="O166" s="403"/>
      <c r="P166" s="402"/>
      <c r="Q166" s="403"/>
      <c r="R166" s="402"/>
      <c r="S166" s="403"/>
      <c r="T166" s="402"/>
      <c r="U166" s="403"/>
      <c r="V166" s="402"/>
      <c r="W166" s="403"/>
      <c r="X166" s="402"/>
      <c r="Y166" s="403"/>
      <c r="Z166" s="402"/>
      <c r="AA166" s="403"/>
      <c r="AB166" s="402"/>
      <c r="AC166" s="403"/>
      <c r="AD166" s="402"/>
      <c r="AE166" s="403"/>
      <c r="AF166" s="402"/>
      <c r="AG166" s="403"/>
      <c r="AH166" s="402"/>
      <c r="AI166" s="403"/>
      <c r="AJ166" s="402"/>
      <c r="AK166" s="403"/>
      <c r="AL166" s="402"/>
      <c r="AM166" s="403"/>
      <c r="AN166" s="402"/>
      <c r="AO166" s="403"/>
      <c r="AP166" s="402"/>
      <c r="AQ166" s="403"/>
      <c r="AR166" s="402"/>
      <c r="AS166" s="403"/>
      <c r="AT166" s="402"/>
      <c r="AU166" s="403"/>
      <c r="AV166" s="402"/>
      <c r="AW166" s="403"/>
      <c r="AX166" s="402"/>
      <c r="AY166" s="403"/>
      <c r="AZ166" s="402"/>
      <c r="BA166" s="403"/>
      <c r="BB166" s="402"/>
      <c r="BC166" s="403"/>
      <c r="BD166" s="402"/>
      <c r="BE166" s="403"/>
      <c r="BF166" s="402"/>
      <c r="BG166" s="403"/>
      <c r="BH166" s="402"/>
      <c r="BI166" s="403"/>
      <c r="BJ166" s="402"/>
      <c r="BK166" s="403"/>
      <c r="BL166" s="402"/>
      <c r="BM166" s="403"/>
      <c r="BN166" s="402"/>
      <c r="BO166" s="403"/>
      <c r="BP166" s="402"/>
      <c r="BQ166" s="403"/>
      <c r="BR166" s="402"/>
      <c r="BS166" s="403"/>
      <c r="BT166" s="402"/>
      <c r="BU166" s="403"/>
      <c r="BV166" s="337">
        <f>L166+N166+P166+R166+T166+V166+X166+Z166+AB166+AD166+AF166+AH166+AJ166+AL166+AN166+AP166+AR166+AT166+AV166+AX166+AZ166+BB166+BD166+BF166+BH166+BJ166+BL166+BN166+BP166+BR166+BT166</f>
        <v>0</v>
      </c>
      <c r="BW166" s="337">
        <f>M166+O166+Q166+S166+U166+W166+Y166+AA166+AC166+AE166+AG166+AI166+AK166+AM166+AO166+AQ166+AS166+AU166+AW166+AY166+BA166+BC166+BE166+BG166+BI166+BK166+BM166+BO166+BQ166+BS166+BU166</f>
        <v>0</v>
      </c>
    </row>
    <row r="167" spans="1:75" s="64" customFormat="1" ht="21.95" customHeight="1" x14ac:dyDescent="0.2">
      <c r="A167" s="385" t="s">
        <v>3323</v>
      </c>
      <c r="B167" s="386" t="s">
        <v>3324</v>
      </c>
      <c r="C167" s="352" t="s">
        <v>3193</v>
      </c>
      <c r="D167" s="387" t="s">
        <v>3325</v>
      </c>
      <c r="E167" s="388" t="s">
        <v>3326</v>
      </c>
      <c r="F167" s="389" t="s">
        <v>3181</v>
      </c>
      <c r="G167" s="389" t="s">
        <v>3182</v>
      </c>
      <c r="H167" s="390" t="s">
        <v>2830</v>
      </c>
      <c r="I167" s="391" t="s">
        <v>2830</v>
      </c>
      <c r="J167" s="353" t="s">
        <v>3183</v>
      </c>
      <c r="K167" s="353" t="s">
        <v>3185</v>
      </c>
      <c r="L167" s="400"/>
      <c r="M167" s="401"/>
      <c r="N167" s="400"/>
      <c r="O167" s="401"/>
      <c r="P167" s="400"/>
      <c r="Q167" s="401"/>
      <c r="R167" s="400"/>
      <c r="S167" s="401"/>
      <c r="T167" s="400"/>
      <c r="U167" s="401"/>
      <c r="V167" s="400"/>
      <c r="W167" s="401"/>
      <c r="X167" s="400"/>
      <c r="Y167" s="401"/>
      <c r="Z167" s="400"/>
      <c r="AA167" s="401"/>
      <c r="AB167" s="400"/>
      <c r="AC167" s="401"/>
      <c r="AD167" s="400"/>
      <c r="AE167" s="401"/>
      <c r="AF167" s="400"/>
      <c r="AG167" s="401"/>
      <c r="AH167" s="400"/>
      <c r="AI167" s="401"/>
      <c r="AJ167" s="400"/>
      <c r="AK167" s="401"/>
      <c r="AL167" s="400"/>
      <c r="AM167" s="401"/>
      <c r="AN167" s="400"/>
      <c r="AO167" s="401"/>
      <c r="AP167" s="400"/>
      <c r="AQ167" s="401"/>
      <c r="AR167" s="400"/>
      <c r="AS167" s="401"/>
      <c r="AT167" s="400"/>
      <c r="AU167" s="401"/>
      <c r="AV167" s="400"/>
      <c r="AW167" s="401"/>
      <c r="AX167" s="400"/>
      <c r="AY167" s="401"/>
      <c r="AZ167" s="400"/>
      <c r="BA167" s="401"/>
      <c r="BB167" s="400"/>
      <c r="BC167" s="401"/>
      <c r="BD167" s="400"/>
      <c r="BE167" s="401"/>
      <c r="BF167" s="400"/>
      <c r="BG167" s="401"/>
      <c r="BH167" s="400"/>
      <c r="BI167" s="401"/>
      <c r="BJ167" s="400"/>
      <c r="BK167" s="401"/>
      <c r="BL167" s="400"/>
      <c r="BM167" s="401"/>
      <c r="BN167" s="400"/>
      <c r="BO167" s="401"/>
      <c r="BP167" s="400"/>
      <c r="BQ167" s="401"/>
      <c r="BR167" s="400"/>
      <c r="BS167" s="401"/>
      <c r="BT167" s="400"/>
      <c r="BU167" s="401"/>
      <c r="BV167" s="337">
        <f t="shared" ref="BV167:BV170" si="67">L167+N167+P167+R167+T167+V167+X167+Z167+AB167+AD167+AF167+AH167+AJ167+AL167+AN167+AP167+AR167+AT167+AV167+AX167+AZ167+BB167+BD167+BF167+BH167+BJ167+BL167+BN167+BP167+BR167+BT167</f>
        <v>0</v>
      </c>
      <c r="BW167" s="337">
        <f t="shared" ref="BW167:BW170" si="68">M167+O167+Q167+S167+U167+W167+Y167+AA167+AC167+AE167+AG167+AI167+AK167+AM167+AO167+AQ167+AS167+AU167+AW167+AY167+BA167+BC167+BE167+BG167+BI167+BK167+BM167+BO167+BQ167+BS167+BU167</f>
        <v>0</v>
      </c>
    </row>
    <row r="168" spans="1:75" s="64" customFormat="1" ht="21.95" customHeight="1" x14ac:dyDescent="0.2">
      <c r="A168" s="385" t="s">
        <v>3323</v>
      </c>
      <c r="B168" s="386" t="s">
        <v>3324</v>
      </c>
      <c r="C168" s="392" t="s">
        <v>3193</v>
      </c>
      <c r="D168" s="387" t="s">
        <v>3325</v>
      </c>
      <c r="E168" s="388" t="s">
        <v>3326</v>
      </c>
      <c r="F168" s="389" t="s">
        <v>3181</v>
      </c>
      <c r="G168" s="389" t="s">
        <v>3182</v>
      </c>
      <c r="H168" s="390" t="s">
        <v>2830</v>
      </c>
      <c r="I168" s="391" t="s">
        <v>2830</v>
      </c>
      <c r="J168" s="353" t="s">
        <v>3183</v>
      </c>
      <c r="K168" s="355" t="s">
        <v>3186</v>
      </c>
      <c r="L168" s="400"/>
      <c r="M168" s="401"/>
      <c r="N168" s="400"/>
      <c r="O168" s="401"/>
      <c r="P168" s="400"/>
      <c r="Q168" s="401"/>
      <c r="R168" s="400"/>
      <c r="S168" s="401"/>
      <c r="T168" s="400"/>
      <c r="U168" s="401"/>
      <c r="V168" s="400"/>
      <c r="W168" s="401"/>
      <c r="X168" s="400"/>
      <c r="Y168" s="401"/>
      <c r="Z168" s="400"/>
      <c r="AA168" s="401"/>
      <c r="AB168" s="400"/>
      <c r="AC168" s="401"/>
      <c r="AD168" s="400"/>
      <c r="AE168" s="401"/>
      <c r="AF168" s="400"/>
      <c r="AG168" s="401"/>
      <c r="AH168" s="400"/>
      <c r="AI168" s="401"/>
      <c r="AJ168" s="400"/>
      <c r="AK168" s="401"/>
      <c r="AL168" s="400"/>
      <c r="AM168" s="401"/>
      <c r="AN168" s="400"/>
      <c r="AO168" s="401"/>
      <c r="AP168" s="400"/>
      <c r="AQ168" s="401"/>
      <c r="AR168" s="400"/>
      <c r="AS168" s="401"/>
      <c r="AT168" s="400"/>
      <c r="AU168" s="401"/>
      <c r="AV168" s="400"/>
      <c r="AW168" s="401"/>
      <c r="AX168" s="400"/>
      <c r="AY168" s="401"/>
      <c r="AZ168" s="400"/>
      <c r="BA168" s="401"/>
      <c r="BB168" s="400"/>
      <c r="BC168" s="401"/>
      <c r="BD168" s="400"/>
      <c r="BE168" s="401"/>
      <c r="BF168" s="400"/>
      <c r="BG168" s="401"/>
      <c r="BH168" s="400"/>
      <c r="BI168" s="401"/>
      <c r="BJ168" s="400"/>
      <c r="BK168" s="401"/>
      <c r="BL168" s="400"/>
      <c r="BM168" s="401"/>
      <c r="BN168" s="400"/>
      <c r="BO168" s="401"/>
      <c r="BP168" s="400"/>
      <c r="BQ168" s="401"/>
      <c r="BR168" s="400"/>
      <c r="BS168" s="401"/>
      <c r="BT168" s="400"/>
      <c r="BU168" s="401"/>
      <c r="BV168" s="337">
        <f t="shared" si="67"/>
        <v>0</v>
      </c>
      <c r="BW168" s="337">
        <f t="shared" si="68"/>
        <v>0</v>
      </c>
    </row>
    <row r="169" spans="1:75" s="64" customFormat="1" ht="21.95" customHeight="1" x14ac:dyDescent="0.2">
      <c r="A169" s="385" t="s">
        <v>3323</v>
      </c>
      <c r="B169" s="386" t="s">
        <v>3324</v>
      </c>
      <c r="C169" s="392" t="s">
        <v>3193</v>
      </c>
      <c r="D169" s="387" t="s">
        <v>3325</v>
      </c>
      <c r="E169" s="388" t="s">
        <v>3326</v>
      </c>
      <c r="F169" s="389" t="s">
        <v>3181</v>
      </c>
      <c r="G169" s="389" t="s">
        <v>3182</v>
      </c>
      <c r="H169" s="390" t="s">
        <v>2830</v>
      </c>
      <c r="I169" s="391" t="s">
        <v>2830</v>
      </c>
      <c r="J169" s="353" t="s">
        <v>3183</v>
      </c>
      <c r="K169" s="356" t="s">
        <v>3187</v>
      </c>
      <c r="L169" s="400"/>
      <c r="M169" s="401"/>
      <c r="N169" s="400"/>
      <c r="O169" s="401"/>
      <c r="P169" s="400"/>
      <c r="Q169" s="401"/>
      <c r="R169" s="400"/>
      <c r="S169" s="401"/>
      <c r="T169" s="400"/>
      <c r="U169" s="401"/>
      <c r="V169" s="400"/>
      <c r="W169" s="401"/>
      <c r="X169" s="400"/>
      <c r="Y169" s="401"/>
      <c r="Z169" s="400"/>
      <c r="AA169" s="401"/>
      <c r="AB169" s="400"/>
      <c r="AC169" s="401"/>
      <c r="AD169" s="400"/>
      <c r="AE169" s="401"/>
      <c r="AF169" s="400"/>
      <c r="AG169" s="401"/>
      <c r="AH169" s="400"/>
      <c r="AI169" s="401"/>
      <c r="AJ169" s="400"/>
      <c r="AK169" s="401"/>
      <c r="AL169" s="400"/>
      <c r="AM169" s="401"/>
      <c r="AN169" s="400"/>
      <c r="AO169" s="401"/>
      <c r="AP169" s="400"/>
      <c r="AQ169" s="401"/>
      <c r="AR169" s="400"/>
      <c r="AS169" s="401"/>
      <c r="AT169" s="400"/>
      <c r="AU169" s="401"/>
      <c r="AV169" s="400"/>
      <c r="AW169" s="401"/>
      <c r="AX169" s="400"/>
      <c r="AY169" s="401"/>
      <c r="AZ169" s="400"/>
      <c r="BA169" s="401"/>
      <c r="BB169" s="400"/>
      <c r="BC169" s="401"/>
      <c r="BD169" s="400"/>
      <c r="BE169" s="401"/>
      <c r="BF169" s="400"/>
      <c r="BG169" s="401"/>
      <c r="BH169" s="400"/>
      <c r="BI169" s="401"/>
      <c r="BJ169" s="400"/>
      <c r="BK169" s="401"/>
      <c r="BL169" s="400"/>
      <c r="BM169" s="401"/>
      <c r="BN169" s="400"/>
      <c r="BO169" s="401"/>
      <c r="BP169" s="400"/>
      <c r="BQ169" s="401"/>
      <c r="BR169" s="400"/>
      <c r="BS169" s="401"/>
      <c r="BT169" s="400"/>
      <c r="BU169" s="401"/>
      <c r="BV169" s="337">
        <f t="shared" si="67"/>
        <v>0</v>
      </c>
      <c r="BW169" s="337">
        <f t="shared" si="68"/>
        <v>0</v>
      </c>
    </row>
    <row r="170" spans="1:75" s="64" customFormat="1" ht="21.95" customHeight="1" thickBot="1" x14ac:dyDescent="0.25">
      <c r="A170" s="898" t="s">
        <v>3323</v>
      </c>
      <c r="B170" s="393" t="s">
        <v>3324</v>
      </c>
      <c r="C170" s="394" t="s">
        <v>3193</v>
      </c>
      <c r="D170" s="395" t="s">
        <v>3325</v>
      </c>
      <c r="E170" s="411" t="s">
        <v>3326</v>
      </c>
      <c r="F170" s="396" t="s">
        <v>3181</v>
      </c>
      <c r="G170" s="396" t="s">
        <v>3182</v>
      </c>
      <c r="H170" s="397" t="s">
        <v>2830</v>
      </c>
      <c r="I170" s="899" t="s">
        <v>2830</v>
      </c>
      <c r="J170" s="353" t="s">
        <v>3183</v>
      </c>
      <c r="K170" s="357" t="s">
        <v>60</v>
      </c>
      <c r="L170" s="402"/>
      <c r="M170" s="403"/>
      <c r="N170" s="402"/>
      <c r="O170" s="403"/>
      <c r="P170" s="402"/>
      <c r="Q170" s="403"/>
      <c r="R170" s="402"/>
      <c r="S170" s="403"/>
      <c r="T170" s="402"/>
      <c r="U170" s="403"/>
      <c r="V170" s="402"/>
      <c r="W170" s="403"/>
      <c r="X170" s="402"/>
      <c r="Y170" s="403"/>
      <c r="Z170" s="402"/>
      <c r="AA170" s="403"/>
      <c r="AB170" s="402"/>
      <c r="AC170" s="403"/>
      <c r="AD170" s="402"/>
      <c r="AE170" s="403"/>
      <c r="AF170" s="402"/>
      <c r="AG170" s="403"/>
      <c r="AH170" s="402"/>
      <c r="AI170" s="403"/>
      <c r="AJ170" s="402"/>
      <c r="AK170" s="403"/>
      <c r="AL170" s="402"/>
      <c r="AM170" s="403"/>
      <c r="AN170" s="402"/>
      <c r="AO170" s="403"/>
      <c r="AP170" s="402"/>
      <c r="AQ170" s="403"/>
      <c r="AR170" s="402"/>
      <c r="AS170" s="403"/>
      <c r="AT170" s="402"/>
      <c r="AU170" s="403"/>
      <c r="AV170" s="402"/>
      <c r="AW170" s="403"/>
      <c r="AX170" s="402"/>
      <c r="AY170" s="403"/>
      <c r="AZ170" s="402"/>
      <c r="BA170" s="403"/>
      <c r="BB170" s="402"/>
      <c r="BC170" s="403"/>
      <c r="BD170" s="402"/>
      <c r="BE170" s="403"/>
      <c r="BF170" s="402"/>
      <c r="BG170" s="403"/>
      <c r="BH170" s="402"/>
      <c r="BI170" s="403"/>
      <c r="BJ170" s="402"/>
      <c r="BK170" s="403"/>
      <c r="BL170" s="402"/>
      <c r="BM170" s="403"/>
      <c r="BN170" s="402"/>
      <c r="BO170" s="403"/>
      <c r="BP170" s="402"/>
      <c r="BQ170" s="403"/>
      <c r="BR170" s="402"/>
      <c r="BS170" s="403"/>
      <c r="BT170" s="402"/>
      <c r="BU170" s="403"/>
      <c r="BV170" s="337">
        <f t="shared" si="67"/>
        <v>0</v>
      </c>
      <c r="BW170" s="337">
        <f t="shared" si="68"/>
        <v>0</v>
      </c>
    </row>
    <row r="171" spans="1:75" s="64" customFormat="1" ht="21.95" customHeight="1" x14ac:dyDescent="0.25">
      <c r="A171" s="425" t="s">
        <v>3327</v>
      </c>
      <c r="B171" s="526" t="s">
        <v>3328</v>
      </c>
      <c r="C171" s="527">
        <v>3</v>
      </c>
      <c r="D171" s="528" t="s">
        <v>3329</v>
      </c>
      <c r="E171" s="426" t="s">
        <v>3330</v>
      </c>
      <c r="F171" s="529" t="s">
        <v>3181</v>
      </c>
      <c r="G171" s="529" t="s">
        <v>3182</v>
      </c>
      <c r="H171" s="530" t="s">
        <v>2831</v>
      </c>
      <c r="I171" s="384" t="s">
        <v>2831</v>
      </c>
      <c r="J171" s="353" t="s">
        <v>3189</v>
      </c>
      <c r="K171" s="354" t="s">
        <v>3184</v>
      </c>
      <c r="L171" s="402"/>
      <c r="M171" s="403"/>
      <c r="N171" s="402"/>
      <c r="O171" s="403"/>
      <c r="P171" s="402"/>
      <c r="Q171" s="403"/>
      <c r="R171" s="402"/>
      <c r="S171" s="403"/>
      <c r="T171" s="402"/>
      <c r="U171" s="403"/>
      <c r="V171" s="402"/>
      <c r="W171" s="403"/>
      <c r="X171" s="402"/>
      <c r="Y171" s="403"/>
      <c r="Z171" s="402"/>
      <c r="AA171" s="403"/>
      <c r="AB171" s="402"/>
      <c r="AC171" s="403"/>
      <c r="AD171" s="402"/>
      <c r="AE171" s="403"/>
      <c r="AF171" s="402"/>
      <c r="AG171" s="403"/>
      <c r="AH171" s="402"/>
      <c r="AI171" s="403"/>
      <c r="AJ171" s="402"/>
      <c r="AK171" s="403"/>
      <c r="AL171" s="402"/>
      <c r="AM171" s="403"/>
      <c r="AN171" s="402"/>
      <c r="AO171" s="403"/>
      <c r="AP171" s="402"/>
      <c r="AQ171" s="403"/>
      <c r="AR171" s="402"/>
      <c r="AS171" s="403"/>
      <c r="AT171" s="402"/>
      <c r="AU171" s="403"/>
      <c r="AV171" s="402"/>
      <c r="AW171" s="403"/>
      <c r="AX171" s="402"/>
      <c r="AY171" s="403"/>
      <c r="AZ171" s="402"/>
      <c r="BA171" s="403"/>
      <c r="BB171" s="402"/>
      <c r="BC171" s="403"/>
      <c r="BD171" s="402"/>
      <c r="BE171" s="403"/>
      <c r="BF171" s="402"/>
      <c r="BG171" s="403"/>
      <c r="BH171" s="402"/>
      <c r="BI171" s="403"/>
      <c r="BJ171" s="402"/>
      <c r="BK171" s="403"/>
      <c r="BL171" s="402"/>
      <c r="BM171" s="403"/>
      <c r="BN171" s="402"/>
      <c r="BO171" s="403"/>
      <c r="BP171" s="402"/>
      <c r="BQ171" s="403"/>
      <c r="BR171" s="402"/>
      <c r="BS171" s="403"/>
      <c r="BT171" s="402"/>
      <c r="BU171" s="403"/>
      <c r="BV171" s="337">
        <f>L171+N171+P171+R171+T171+V171+X171+Z171+AB171+AD171+AF171+AH171+AJ171+AL171+AN171+AP171+AR171+AT171+AV171+AX171+AZ171+BB171+BD171+BF171+BH171+BJ171+BL171+BN171+BP171+BR171+BT171</f>
        <v>0</v>
      </c>
      <c r="BW171" s="337">
        <f>M171+O171+Q171+S171+U171+W171+Y171+AA171+AC171+AE171+AG171+AI171+AK171+AM171+AO171+AQ171+AS171+AU171+AW171+AY171+BA171+BC171+BE171+BG171+BI171+BK171+BM171+BO171+BQ171+BS171+BU171</f>
        <v>0</v>
      </c>
    </row>
    <row r="172" spans="1:75" s="64" customFormat="1" ht="21.95" customHeight="1" x14ac:dyDescent="0.2">
      <c r="A172" s="385" t="s">
        <v>3327</v>
      </c>
      <c r="B172" s="386" t="s">
        <v>3328</v>
      </c>
      <c r="C172" s="352" t="s">
        <v>3194</v>
      </c>
      <c r="D172" s="387" t="s">
        <v>3329</v>
      </c>
      <c r="E172" s="388" t="s">
        <v>3330</v>
      </c>
      <c r="F172" s="389" t="s">
        <v>3181</v>
      </c>
      <c r="G172" s="389" t="s">
        <v>3182</v>
      </c>
      <c r="H172" s="390" t="s">
        <v>2831</v>
      </c>
      <c r="I172" s="391" t="s">
        <v>2831</v>
      </c>
      <c r="J172" s="353" t="s">
        <v>3189</v>
      </c>
      <c r="K172" s="353" t="s">
        <v>3185</v>
      </c>
      <c r="L172" s="400"/>
      <c r="M172" s="401"/>
      <c r="N172" s="400"/>
      <c r="O172" s="401"/>
      <c r="P172" s="400"/>
      <c r="Q172" s="401"/>
      <c r="R172" s="400"/>
      <c r="S172" s="401"/>
      <c r="T172" s="400"/>
      <c r="U172" s="401"/>
      <c r="V172" s="400"/>
      <c r="W172" s="401"/>
      <c r="X172" s="400"/>
      <c r="Y172" s="401"/>
      <c r="Z172" s="400"/>
      <c r="AA172" s="401"/>
      <c r="AB172" s="400"/>
      <c r="AC172" s="401"/>
      <c r="AD172" s="400"/>
      <c r="AE172" s="401"/>
      <c r="AF172" s="400"/>
      <c r="AG172" s="401"/>
      <c r="AH172" s="400"/>
      <c r="AI172" s="401"/>
      <c r="AJ172" s="400"/>
      <c r="AK172" s="401"/>
      <c r="AL172" s="400"/>
      <c r="AM172" s="401"/>
      <c r="AN172" s="400"/>
      <c r="AO172" s="401"/>
      <c r="AP172" s="400"/>
      <c r="AQ172" s="401"/>
      <c r="AR172" s="400"/>
      <c r="AS172" s="401"/>
      <c r="AT172" s="400"/>
      <c r="AU172" s="401"/>
      <c r="AV172" s="400"/>
      <c r="AW172" s="401"/>
      <c r="AX172" s="400"/>
      <c r="AY172" s="401"/>
      <c r="AZ172" s="400"/>
      <c r="BA172" s="401"/>
      <c r="BB172" s="400"/>
      <c r="BC172" s="401"/>
      <c r="BD172" s="400"/>
      <c r="BE172" s="401"/>
      <c r="BF172" s="400"/>
      <c r="BG172" s="401"/>
      <c r="BH172" s="400"/>
      <c r="BI172" s="401"/>
      <c r="BJ172" s="400"/>
      <c r="BK172" s="401"/>
      <c r="BL172" s="400"/>
      <c r="BM172" s="401"/>
      <c r="BN172" s="400"/>
      <c r="BO172" s="401"/>
      <c r="BP172" s="400"/>
      <c r="BQ172" s="401"/>
      <c r="BR172" s="400"/>
      <c r="BS172" s="401"/>
      <c r="BT172" s="400"/>
      <c r="BU172" s="401"/>
      <c r="BV172" s="337">
        <f t="shared" ref="BV172:BV175" si="69">L172+N172+P172+R172+T172+V172+X172+Z172+AB172+AD172+AF172+AH172+AJ172+AL172+AN172+AP172+AR172+AT172+AV172+AX172+AZ172+BB172+BD172+BF172+BH172+BJ172+BL172+BN172+BP172+BR172+BT172</f>
        <v>0</v>
      </c>
      <c r="BW172" s="337">
        <f t="shared" ref="BW172:BW175" si="70">M172+O172+Q172+S172+U172+W172+Y172+AA172+AC172+AE172+AG172+AI172+AK172+AM172+AO172+AQ172+AS172+AU172+AW172+AY172+BA172+BC172+BE172+BG172+BI172+BK172+BM172+BO172+BQ172+BS172+BU172</f>
        <v>0</v>
      </c>
    </row>
    <row r="173" spans="1:75" s="64" customFormat="1" ht="21.95" customHeight="1" x14ac:dyDescent="0.2">
      <c r="A173" s="385" t="s">
        <v>3327</v>
      </c>
      <c r="B173" s="386" t="s">
        <v>3328</v>
      </c>
      <c r="C173" s="392" t="s">
        <v>3194</v>
      </c>
      <c r="D173" s="387" t="s">
        <v>3329</v>
      </c>
      <c r="E173" s="388" t="s">
        <v>3330</v>
      </c>
      <c r="F173" s="389" t="s">
        <v>3181</v>
      </c>
      <c r="G173" s="389" t="s">
        <v>3182</v>
      </c>
      <c r="H173" s="390" t="s">
        <v>2831</v>
      </c>
      <c r="I173" s="391" t="s">
        <v>2831</v>
      </c>
      <c r="J173" s="353" t="s">
        <v>3189</v>
      </c>
      <c r="K173" s="355" t="s">
        <v>3186</v>
      </c>
      <c r="L173" s="400"/>
      <c r="M173" s="401"/>
      <c r="N173" s="400"/>
      <c r="O173" s="401"/>
      <c r="P173" s="400"/>
      <c r="Q173" s="401"/>
      <c r="R173" s="400"/>
      <c r="S173" s="401"/>
      <c r="T173" s="400"/>
      <c r="U173" s="401"/>
      <c r="V173" s="400"/>
      <c r="W173" s="401"/>
      <c r="X173" s="400"/>
      <c r="Y173" s="401"/>
      <c r="Z173" s="400"/>
      <c r="AA173" s="401"/>
      <c r="AB173" s="400"/>
      <c r="AC173" s="401"/>
      <c r="AD173" s="400"/>
      <c r="AE173" s="401"/>
      <c r="AF173" s="400"/>
      <c r="AG173" s="401"/>
      <c r="AH173" s="400"/>
      <c r="AI173" s="401"/>
      <c r="AJ173" s="400"/>
      <c r="AK173" s="401"/>
      <c r="AL173" s="400"/>
      <c r="AM173" s="401"/>
      <c r="AN173" s="400"/>
      <c r="AO173" s="401"/>
      <c r="AP173" s="400"/>
      <c r="AQ173" s="401"/>
      <c r="AR173" s="400"/>
      <c r="AS173" s="401"/>
      <c r="AT173" s="400"/>
      <c r="AU173" s="401"/>
      <c r="AV173" s="400"/>
      <c r="AW173" s="401"/>
      <c r="AX173" s="400"/>
      <c r="AY173" s="401"/>
      <c r="AZ173" s="400"/>
      <c r="BA173" s="401"/>
      <c r="BB173" s="400"/>
      <c r="BC173" s="401"/>
      <c r="BD173" s="400"/>
      <c r="BE173" s="401"/>
      <c r="BF173" s="400"/>
      <c r="BG173" s="401"/>
      <c r="BH173" s="400"/>
      <c r="BI173" s="401"/>
      <c r="BJ173" s="400"/>
      <c r="BK173" s="401"/>
      <c r="BL173" s="400"/>
      <c r="BM173" s="401"/>
      <c r="BN173" s="400"/>
      <c r="BO173" s="401"/>
      <c r="BP173" s="400"/>
      <c r="BQ173" s="401"/>
      <c r="BR173" s="400"/>
      <c r="BS173" s="401"/>
      <c r="BT173" s="400"/>
      <c r="BU173" s="401"/>
      <c r="BV173" s="337">
        <f t="shared" si="69"/>
        <v>0</v>
      </c>
      <c r="BW173" s="337">
        <f t="shared" si="70"/>
        <v>0</v>
      </c>
    </row>
    <row r="174" spans="1:75" s="64" customFormat="1" ht="21.95" customHeight="1" x14ac:dyDescent="0.2">
      <c r="A174" s="385" t="s">
        <v>3327</v>
      </c>
      <c r="B174" s="386" t="s">
        <v>3328</v>
      </c>
      <c r="C174" s="392" t="s">
        <v>3194</v>
      </c>
      <c r="D174" s="387" t="s">
        <v>3329</v>
      </c>
      <c r="E174" s="388" t="s">
        <v>3330</v>
      </c>
      <c r="F174" s="389" t="s">
        <v>3181</v>
      </c>
      <c r="G174" s="389" t="s">
        <v>3182</v>
      </c>
      <c r="H174" s="390" t="s">
        <v>2831</v>
      </c>
      <c r="I174" s="391" t="s">
        <v>2831</v>
      </c>
      <c r="J174" s="353" t="s">
        <v>3189</v>
      </c>
      <c r="K174" s="356" t="s">
        <v>3187</v>
      </c>
      <c r="L174" s="400"/>
      <c r="M174" s="401"/>
      <c r="N174" s="400"/>
      <c r="O174" s="401"/>
      <c r="P174" s="400"/>
      <c r="Q174" s="401"/>
      <c r="R174" s="400"/>
      <c r="S174" s="401"/>
      <c r="T174" s="400"/>
      <c r="U174" s="401"/>
      <c r="V174" s="400"/>
      <c r="W174" s="401"/>
      <c r="X174" s="400"/>
      <c r="Y174" s="401"/>
      <c r="Z174" s="400"/>
      <c r="AA174" s="401"/>
      <c r="AB174" s="400"/>
      <c r="AC174" s="401"/>
      <c r="AD174" s="400"/>
      <c r="AE174" s="401"/>
      <c r="AF174" s="400"/>
      <c r="AG174" s="401"/>
      <c r="AH174" s="400"/>
      <c r="AI174" s="401"/>
      <c r="AJ174" s="400"/>
      <c r="AK174" s="401"/>
      <c r="AL174" s="400"/>
      <c r="AM174" s="401"/>
      <c r="AN174" s="400"/>
      <c r="AO174" s="401"/>
      <c r="AP174" s="400"/>
      <c r="AQ174" s="401"/>
      <c r="AR174" s="400"/>
      <c r="AS174" s="401"/>
      <c r="AT174" s="400"/>
      <c r="AU174" s="401"/>
      <c r="AV174" s="400"/>
      <c r="AW174" s="401"/>
      <c r="AX174" s="400"/>
      <c r="AY174" s="401"/>
      <c r="AZ174" s="400"/>
      <c r="BA174" s="401"/>
      <c r="BB174" s="400"/>
      <c r="BC174" s="401"/>
      <c r="BD174" s="400"/>
      <c r="BE174" s="401"/>
      <c r="BF174" s="400"/>
      <c r="BG174" s="401"/>
      <c r="BH174" s="400"/>
      <c r="BI174" s="401"/>
      <c r="BJ174" s="400"/>
      <c r="BK174" s="401"/>
      <c r="BL174" s="400"/>
      <c r="BM174" s="401"/>
      <c r="BN174" s="400"/>
      <c r="BO174" s="401"/>
      <c r="BP174" s="400"/>
      <c r="BQ174" s="401"/>
      <c r="BR174" s="400"/>
      <c r="BS174" s="401"/>
      <c r="BT174" s="400"/>
      <c r="BU174" s="401"/>
      <c r="BV174" s="337">
        <f t="shared" si="69"/>
        <v>0</v>
      </c>
      <c r="BW174" s="337">
        <f t="shared" si="70"/>
        <v>0</v>
      </c>
    </row>
    <row r="175" spans="1:75" s="64" customFormat="1" ht="21.95" customHeight="1" thickBot="1" x14ac:dyDescent="0.25">
      <c r="A175" s="898" t="s">
        <v>3327</v>
      </c>
      <c r="B175" s="393" t="s">
        <v>3328</v>
      </c>
      <c r="C175" s="394" t="s">
        <v>3194</v>
      </c>
      <c r="D175" s="395" t="s">
        <v>3329</v>
      </c>
      <c r="E175" s="411" t="s">
        <v>3330</v>
      </c>
      <c r="F175" s="396" t="s">
        <v>3181</v>
      </c>
      <c r="G175" s="396" t="s">
        <v>3182</v>
      </c>
      <c r="H175" s="397" t="s">
        <v>2831</v>
      </c>
      <c r="I175" s="899" t="s">
        <v>2831</v>
      </c>
      <c r="J175" s="353" t="s">
        <v>3189</v>
      </c>
      <c r="K175" s="357" t="s">
        <v>60</v>
      </c>
      <c r="L175" s="402"/>
      <c r="M175" s="403"/>
      <c r="N175" s="402"/>
      <c r="O175" s="403"/>
      <c r="P175" s="402"/>
      <c r="Q175" s="403"/>
      <c r="R175" s="402"/>
      <c r="S175" s="403"/>
      <c r="T175" s="402"/>
      <c r="U175" s="403"/>
      <c r="V175" s="402"/>
      <c r="W175" s="403"/>
      <c r="X175" s="402"/>
      <c r="Y175" s="403"/>
      <c r="Z175" s="402"/>
      <c r="AA175" s="403"/>
      <c r="AB175" s="402"/>
      <c r="AC175" s="403"/>
      <c r="AD175" s="402"/>
      <c r="AE175" s="403"/>
      <c r="AF175" s="402"/>
      <c r="AG175" s="403"/>
      <c r="AH175" s="402"/>
      <c r="AI175" s="403"/>
      <c r="AJ175" s="402"/>
      <c r="AK175" s="403"/>
      <c r="AL175" s="402"/>
      <c r="AM175" s="403"/>
      <c r="AN175" s="402"/>
      <c r="AO175" s="403"/>
      <c r="AP175" s="402"/>
      <c r="AQ175" s="403"/>
      <c r="AR175" s="402"/>
      <c r="AS175" s="403"/>
      <c r="AT175" s="402"/>
      <c r="AU175" s="403"/>
      <c r="AV175" s="402"/>
      <c r="AW175" s="403"/>
      <c r="AX175" s="402"/>
      <c r="AY175" s="403"/>
      <c r="AZ175" s="402"/>
      <c r="BA175" s="403"/>
      <c r="BB175" s="402"/>
      <c r="BC175" s="403"/>
      <c r="BD175" s="402"/>
      <c r="BE175" s="403"/>
      <c r="BF175" s="402"/>
      <c r="BG175" s="403"/>
      <c r="BH175" s="402"/>
      <c r="BI175" s="403"/>
      <c r="BJ175" s="402"/>
      <c r="BK175" s="403"/>
      <c r="BL175" s="402"/>
      <c r="BM175" s="403"/>
      <c r="BN175" s="402"/>
      <c r="BO175" s="403"/>
      <c r="BP175" s="402"/>
      <c r="BQ175" s="403"/>
      <c r="BR175" s="402"/>
      <c r="BS175" s="403"/>
      <c r="BT175" s="402"/>
      <c r="BU175" s="403"/>
      <c r="BV175" s="337">
        <f t="shared" si="69"/>
        <v>0</v>
      </c>
      <c r="BW175" s="337">
        <f t="shared" si="70"/>
        <v>0</v>
      </c>
    </row>
    <row r="176" spans="1:75" s="64" customFormat="1" ht="21.95" customHeight="1" x14ac:dyDescent="0.25">
      <c r="A176" s="425" t="s">
        <v>3331</v>
      </c>
      <c r="B176" s="526" t="s">
        <v>3332</v>
      </c>
      <c r="C176" s="527">
        <v>4</v>
      </c>
      <c r="D176" s="528" t="s">
        <v>3333</v>
      </c>
      <c r="E176" s="426" t="s">
        <v>3334</v>
      </c>
      <c r="F176" s="529" t="s">
        <v>3181</v>
      </c>
      <c r="G176" s="529" t="s">
        <v>3182</v>
      </c>
      <c r="H176" s="530" t="s">
        <v>2832</v>
      </c>
      <c r="I176" s="384" t="s">
        <v>2832</v>
      </c>
      <c r="J176" s="353" t="s">
        <v>3183</v>
      </c>
      <c r="K176" s="354" t="s">
        <v>3184</v>
      </c>
      <c r="L176" s="402"/>
      <c r="M176" s="403"/>
      <c r="N176" s="402"/>
      <c r="O176" s="403"/>
      <c r="P176" s="402"/>
      <c r="Q176" s="403"/>
      <c r="R176" s="402"/>
      <c r="S176" s="403"/>
      <c r="T176" s="402"/>
      <c r="U176" s="403"/>
      <c r="V176" s="402"/>
      <c r="W176" s="403"/>
      <c r="X176" s="402"/>
      <c r="Y176" s="403"/>
      <c r="Z176" s="402"/>
      <c r="AA176" s="403"/>
      <c r="AB176" s="402"/>
      <c r="AC176" s="403"/>
      <c r="AD176" s="402"/>
      <c r="AE176" s="403"/>
      <c r="AF176" s="402"/>
      <c r="AG176" s="403"/>
      <c r="AH176" s="402"/>
      <c r="AI176" s="403"/>
      <c r="AJ176" s="402"/>
      <c r="AK176" s="403"/>
      <c r="AL176" s="402"/>
      <c r="AM176" s="403"/>
      <c r="AN176" s="402"/>
      <c r="AO176" s="403"/>
      <c r="AP176" s="402"/>
      <c r="AQ176" s="403"/>
      <c r="AR176" s="402"/>
      <c r="AS176" s="403"/>
      <c r="AT176" s="402"/>
      <c r="AU176" s="403"/>
      <c r="AV176" s="402"/>
      <c r="AW176" s="403"/>
      <c r="AX176" s="402"/>
      <c r="AY176" s="403"/>
      <c r="AZ176" s="402"/>
      <c r="BA176" s="403"/>
      <c r="BB176" s="402"/>
      <c r="BC176" s="403"/>
      <c r="BD176" s="402"/>
      <c r="BE176" s="403"/>
      <c r="BF176" s="402"/>
      <c r="BG176" s="403"/>
      <c r="BH176" s="402"/>
      <c r="BI176" s="403"/>
      <c r="BJ176" s="402"/>
      <c r="BK176" s="403"/>
      <c r="BL176" s="402"/>
      <c r="BM176" s="403"/>
      <c r="BN176" s="402"/>
      <c r="BO176" s="403"/>
      <c r="BP176" s="402"/>
      <c r="BQ176" s="403"/>
      <c r="BR176" s="402"/>
      <c r="BS176" s="403"/>
      <c r="BT176" s="402"/>
      <c r="BU176" s="403"/>
      <c r="BV176" s="337">
        <f>L176+N176+P176+R176+T176+V176+X176+Z176+AB176+AD176+AF176+AH176+AJ176+AL176+AN176+AP176+AR176+AT176+AV176+AX176+AZ176+BB176+BD176+BF176+BH176+BJ176+BL176+BN176+BP176+BR176+BT176</f>
        <v>0</v>
      </c>
      <c r="BW176" s="337">
        <f>M176+O176+Q176+S176+U176+W176+Y176+AA176+AC176+AE176+AG176+AI176+AK176+AM176+AO176+AQ176+AS176+AU176+AW176+AY176+BA176+BC176+BE176+BG176+BI176+BK176+BM176+BO176+BQ176+BS176+BU176</f>
        <v>0</v>
      </c>
    </row>
    <row r="177" spans="1:75" s="64" customFormat="1" ht="21.95" customHeight="1" x14ac:dyDescent="0.2">
      <c r="A177" s="385" t="s">
        <v>3331</v>
      </c>
      <c r="B177" s="386" t="s">
        <v>3332</v>
      </c>
      <c r="C177" s="352" t="s">
        <v>3192</v>
      </c>
      <c r="D177" s="387" t="s">
        <v>3333</v>
      </c>
      <c r="E177" s="388" t="s">
        <v>3334</v>
      </c>
      <c r="F177" s="389" t="s">
        <v>3181</v>
      </c>
      <c r="G177" s="389" t="s">
        <v>3182</v>
      </c>
      <c r="H177" s="390" t="s">
        <v>2832</v>
      </c>
      <c r="I177" s="391" t="s">
        <v>2832</v>
      </c>
      <c r="J177" s="353" t="s">
        <v>3183</v>
      </c>
      <c r="K177" s="353" t="s">
        <v>3185</v>
      </c>
      <c r="L177" s="400"/>
      <c r="M177" s="401"/>
      <c r="N177" s="400"/>
      <c r="O177" s="401"/>
      <c r="P177" s="400"/>
      <c r="Q177" s="401"/>
      <c r="R177" s="400"/>
      <c r="S177" s="401"/>
      <c r="T177" s="400"/>
      <c r="U177" s="401"/>
      <c r="V177" s="400"/>
      <c r="W177" s="401"/>
      <c r="X177" s="400"/>
      <c r="Y177" s="401"/>
      <c r="Z177" s="400"/>
      <c r="AA177" s="401"/>
      <c r="AB177" s="400"/>
      <c r="AC177" s="401"/>
      <c r="AD177" s="400"/>
      <c r="AE177" s="401"/>
      <c r="AF177" s="400"/>
      <c r="AG177" s="401"/>
      <c r="AH177" s="400"/>
      <c r="AI177" s="401"/>
      <c r="AJ177" s="400"/>
      <c r="AK177" s="401"/>
      <c r="AL177" s="400"/>
      <c r="AM177" s="401"/>
      <c r="AN177" s="400"/>
      <c r="AO177" s="401"/>
      <c r="AP177" s="400"/>
      <c r="AQ177" s="401"/>
      <c r="AR177" s="400"/>
      <c r="AS177" s="401"/>
      <c r="AT177" s="400"/>
      <c r="AU177" s="401"/>
      <c r="AV177" s="400"/>
      <c r="AW177" s="401"/>
      <c r="AX177" s="400"/>
      <c r="AY177" s="401"/>
      <c r="AZ177" s="400"/>
      <c r="BA177" s="401"/>
      <c r="BB177" s="400"/>
      <c r="BC177" s="401"/>
      <c r="BD177" s="400"/>
      <c r="BE177" s="401"/>
      <c r="BF177" s="400"/>
      <c r="BG177" s="401"/>
      <c r="BH177" s="400"/>
      <c r="BI177" s="401"/>
      <c r="BJ177" s="400"/>
      <c r="BK177" s="401"/>
      <c r="BL177" s="400"/>
      <c r="BM177" s="401"/>
      <c r="BN177" s="400"/>
      <c r="BO177" s="401"/>
      <c r="BP177" s="400"/>
      <c r="BQ177" s="401"/>
      <c r="BR177" s="400"/>
      <c r="BS177" s="401"/>
      <c r="BT177" s="400"/>
      <c r="BU177" s="401"/>
      <c r="BV177" s="337">
        <f t="shared" ref="BV177:BV180" si="71">L177+N177+P177+R177+T177+V177+X177+Z177+AB177+AD177+AF177+AH177+AJ177+AL177+AN177+AP177+AR177+AT177+AV177+AX177+AZ177+BB177+BD177+BF177+BH177+BJ177+BL177+BN177+BP177+BR177+BT177</f>
        <v>0</v>
      </c>
      <c r="BW177" s="337">
        <f t="shared" ref="BW177:BW180" si="72">M177+O177+Q177+S177+U177+W177+Y177+AA177+AC177+AE177+AG177+AI177+AK177+AM177+AO177+AQ177+AS177+AU177+AW177+AY177+BA177+BC177+BE177+BG177+BI177+BK177+BM177+BO177+BQ177+BS177+BU177</f>
        <v>0</v>
      </c>
    </row>
    <row r="178" spans="1:75" s="64" customFormat="1" ht="21.95" customHeight="1" x14ac:dyDescent="0.2">
      <c r="A178" s="385" t="s">
        <v>3331</v>
      </c>
      <c r="B178" s="386" t="s">
        <v>3332</v>
      </c>
      <c r="C178" s="392" t="s">
        <v>3192</v>
      </c>
      <c r="D178" s="387" t="s">
        <v>3333</v>
      </c>
      <c r="E178" s="388" t="s">
        <v>3334</v>
      </c>
      <c r="F178" s="389" t="s">
        <v>3181</v>
      </c>
      <c r="G178" s="389" t="s">
        <v>3182</v>
      </c>
      <c r="H178" s="390" t="s">
        <v>2832</v>
      </c>
      <c r="I178" s="391" t="s">
        <v>2832</v>
      </c>
      <c r="J178" s="353" t="s">
        <v>3183</v>
      </c>
      <c r="K178" s="355" t="s">
        <v>3186</v>
      </c>
      <c r="L178" s="400"/>
      <c r="M178" s="401"/>
      <c r="N178" s="400"/>
      <c r="O178" s="401"/>
      <c r="P178" s="400"/>
      <c r="Q178" s="401"/>
      <c r="R178" s="400"/>
      <c r="S178" s="401"/>
      <c r="T178" s="400"/>
      <c r="U178" s="401"/>
      <c r="V178" s="400"/>
      <c r="W178" s="401"/>
      <c r="X178" s="400"/>
      <c r="Y178" s="401"/>
      <c r="Z178" s="400"/>
      <c r="AA178" s="401"/>
      <c r="AB178" s="400"/>
      <c r="AC178" s="401"/>
      <c r="AD178" s="400"/>
      <c r="AE178" s="401"/>
      <c r="AF178" s="400"/>
      <c r="AG178" s="401"/>
      <c r="AH178" s="400"/>
      <c r="AI178" s="401"/>
      <c r="AJ178" s="400"/>
      <c r="AK178" s="401"/>
      <c r="AL178" s="400"/>
      <c r="AM178" s="401"/>
      <c r="AN178" s="400"/>
      <c r="AO178" s="401"/>
      <c r="AP178" s="400"/>
      <c r="AQ178" s="401"/>
      <c r="AR178" s="400"/>
      <c r="AS178" s="401"/>
      <c r="AT178" s="400"/>
      <c r="AU178" s="401"/>
      <c r="AV178" s="400"/>
      <c r="AW178" s="401"/>
      <c r="AX178" s="400"/>
      <c r="AY178" s="401"/>
      <c r="AZ178" s="400"/>
      <c r="BA178" s="401"/>
      <c r="BB178" s="400"/>
      <c r="BC178" s="401"/>
      <c r="BD178" s="400"/>
      <c r="BE178" s="401"/>
      <c r="BF178" s="400"/>
      <c r="BG178" s="401"/>
      <c r="BH178" s="400"/>
      <c r="BI178" s="401"/>
      <c r="BJ178" s="400"/>
      <c r="BK178" s="401"/>
      <c r="BL178" s="400"/>
      <c r="BM178" s="401"/>
      <c r="BN178" s="400"/>
      <c r="BO178" s="401"/>
      <c r="BP178" s="400"/>
      <c r="BQ178" s="401"/>
      <c r="BR178" s="400"/>
      <c r="BS178" s="401"/>
      <c r="BT178" s="400"/>
      <c r="BU178" s="401"/>
      <c r="BV178" s="337">
        <f t="shared" si="71"/>
        <v>0</v>
      </c>
      <c r="BW178" s="337">
        <f t="shared" si="72"/>
        <v>0</v>
      </c>
    </row>
    <row r="179" spans="1:75" s="64" customFormat="1" ht="21.95" customHeight="1" x14ac:dyDescent="0.2">
      <c r="A179" s="385" t="s">
        <v>3331</v>
      </c>
      <c r="B179" s="386" t="s">
        <v>3332</v>
      </c>
      <c r="C179" s="392" t="s">
        <v>3192</v>
      </c>
      <c r="D179" s="387" t="s">
        <v>3333</v>
      </c>
      <c r="E179" s="388" t="s">
        <v>3334</v>
      </c>
      <c r="F179" s="389" t="s">
        <v>3181</v>
      </c>
      <c r="G179" s="389" t="s">
        <v>3182</v>
      </c>
      <c r="H179" s="390" t="s">
        <v>2832</v>
      </c>
      <c r="I179" s="391" t="s">
        <v>2832</v>
      </c>
      <c r="J179" s="353" t="s">
        <v>3183</v>
      </c>
      <c r="K179" s="356" t="s">
        <v>3187</v>
      </c>
      <c r="L179" s="400"/>
      <c r="M179" s="401"/>
      <c r="N179" s="400"/>
      <c r="O179" s="401"/>
      <c r="P179" s="400"/>
      <c r="Q179" s="401"/>
      <c r="R179" s="400"/>
      <c r="S179" s="401"/>
      <c r="T179" s="400"/>
      <c r="U179" s="401"/>
      <c r="V179" s="400"/>
      <c r="W179" s="401"/>
      <c r="X179" s="400"/>
      <c r="Y179" s="401"/>
      <c r="Z179" s="400"/>
      <c r="AA179" s="401"/>
      <c r="AB179" s="400"/>
      <c r="AC179" s="401"/>
      <c r="AD179" s="400"/>
      <c r="AE179" s="401"/>
      <c r="AF179" s="400"/>
      <c r="AG179" s="401"/>
      <c r="AH179" s="400"/>
      <c r="AI179" s="401"/>
      <c r="AJ179" s="400"/>
      <c r="AK179" s="401"/>
      <c r="AL179" s="400"/>
      <c r="AM179" s="401"/>
      <c r="AN179" s="400"/>
      <c r="AO179" s="401"/>
      <c r="AP179" s="400"/>
      <c r="AQ179" s="401"/>
      <c r="AR179" s="400"/>
      <c r="AS179" s="401"/>
      <c r="AT179" s="400"/>
      <c r="AU179" s="401"/>
      <c r="AV179" s="400"/>
      <c r="AW179" s="401"/>
      <c r="AX179" s="400"/>
      <c r="AY179" s="401"/>
      <c r="AZ179" s="400"/>
      <c r="BA179" s="401"/>
      <c r="BB179" s="400"/>
      <c r="BC179" s="401"/>
      <c r="BD179" s="400"/>
      <c r="BE179" s="401"/>
      <c r="BF179" s="400"/>
      <c r="BG179" s="401"/>
      <c r="BH179" s="400"/>
      <c r="BI179" s="401"/>
      <c r="BJ179" s="400"/>
      <c r="BK179" s="401"/>
      <c r="BL179" s="400"/>
      <c r="BM179" s="401"/>
      <c r="BN179" s="400"/>
      <c r="BO179" s="401"/>
      <c r="BP179" s="400"/>
      <c r="BQ179" s="401"/>
      <c r="BR179" s="400"/>
      <c r="BS179" s="401"/>
      <c r="BT179" s="400"/>
      <c r="BU179" s="401"/>
      <c r="BV179" s="337">
        <f t="shared" si="71"/>
        <v>0</v>
      </c>
      <c r="BW179" s="337">
        <f t="shared" si="72"/>
        <v>0</v>
      </c>
    </row>
    <row r="180" spans="1:75" s="64" customFormat="1" ht="21.95" customHeight="1" thickBot="1" x14ac:dyDescent="0.25">
      <c r="A180" s="898" t="s">
        <v>3331</v>
      </c>
      <c r="B180" s="393" t="s">
        <v>3332</v>
      </c>
      <c r="C180" s="394" t="s">
        <v>3192</v>
      </c>
      <c r="D180" s="395" t="s">
        <v>3333</v>
      </c>
      <c r="E180" s="411" t="s">
        <v>3334</v>
      </c>
      <c r="F180" s="396" t="s">
        <v>3181</v>
      </c>
      <c r="G180" s="396" t="s">
        <v>3182</v>
      </c>
      <c r="H180" s="397" t="s">
        <v>2832</v>
      </c>
      <c r="I180" s="899" t="s">
        <v>2832</v>
      </c>
      <c r="J180" s="353" t="s">
        <v>3183</v>
      </c>
      <c r="K180" s="357" t="s">
        <v>60</v>
      </c>
      <c r="L180" s="402"/>
      <c r="M180" s="403"/>
      <c r="N180" s="402"/>
      <c r="O180" s="403"/>
      <c r="P180" s="402"/>
      <c r="Q180" s="403"/>
      <c r="R180" s="402"/>
      <c r="S180" s="403"/>
      <c r="T180" s="402"/>
      <c r="U180" s="403"/>
      <c r="V180" s="402"/>
      <c r="W180" s="403"/>
      <c r="X180" s="402"/>
      <c r="Y180" s="403"/>
      <c r="Z180" s="402"/>
      <c r="AA180" s="403"/>
      <c r="AB180" s="402"/>
      <c r="AC180" s="403"/>
      <c r="AD180" s="402"/>
      <c r="AE180" s="403"/>
      <c r="AF180" s="402"/>
      <c r="AG180" s="403"/>
      <c r="AH180" s="402"/>
      <c r="AI180" s="403"/>
      <c r="AJ180" s="402"/>
      <c r="AK180" s="403"/>
      <c r="AL180" s="402"/>
      <c r="AM180" s="403"/>
      <c r="AN180" s="402"/>
      <c r="AO180" s="403"/>
      <c r="AP180" s="402"/>
      <c r="AQ180" s="403"/>
      <c r="AR180" s="402"/>
      <c r="AS180" s="403"/>
      <c r="AT180" s="402"/>
      <c r="AU180" s="403"/>
      <c r="AV180" s="402"/>
      <c r="AW180" s="403"/>
      <c r="AX180" s="402"/>
      <c r="AY180" s="403"/>
      <c r="AZ180" s="402"/>
      <c r="BA180" s="403"/>
      <c r="BB180" s="402"/>
      <c r="BC180" s="403"/>
      <c r="BD180" s="402"/>
      <c r="BE180" s="403"/>
      <c r="BF180" s="402"/>
      <c r="BG180" s="403"/>
      <c r="BH180" s="402"/>
      <c r="BI180" s="403"/>
      <c r="BJ180" s="402"/>
      <c r="BK180" s="403"/>
      <c r="BL180" s="402"/>
      <c r="BM180" s="403"/>
      <c r="BN180" s="402"/>
      <c r="BO180" s="403"/>
      <c r="BP180" s="402"/>
      <c r="BQ180" s="403"/>
      <c r="BR180" s="402"/>
      <c r="BS180" s="403"/>
      <c r="BT180" s="402"/>
      <c r="BU180" s="403"/>
      <c r="BV180" s="337">
        <f t="shared" si="71"/>
        <v>0</v>
      </c>
      <c r="BW180" s="337">
        <f t="shared" si="72"/>
        <v>0</v>
      </c>
    </row>
    <row r="181" spans="1:75" s="64" customFormat="1" ht="21.95" customHeight="1" x14ac:dyDescent="0.25">
      <c r="A181" s="425" t="s">
        <v>3335</v>
      </c>
      <c r="B181" s="526" t="s">
        <v>3336</v>
      </c>
      <c r="C181" s="527">
        <v>1</v>
      </c>
      <c r="D181" s="528" t="s">
        <v>3337</v>
      </c>
      <c r="E181" s="426" t="s">
        <v>3338</v>
      </c>
      <c r="F181" s="529" t="s">
        <v>3181</v>
      </c>
      <c r="G181" s="529" t="s">
        <v>3182</v>
      </c>
      <c r="H181" s="530" t="s">
        <v>2833</v>
      </c>
      <c r="I181" s="384" t="s">
        <v>2833</v>
      </c>
      <c r="J181" s="353" t="s">
        <v>3183</v>
      </c>
      <c r="K181" s="354" t="s">
        <v>3184</v>
      </c>
      <c r="L181" s="402"/>
      <c r="M181" s="403"/>
      <c r="N181" s="402"/>
      <c r="O181" s="403"/>
      <c r="P181" s="402"/>
      <c r="Q181" s="403"/>
      <c r="R181" s="402"/>
      <c r="S181" s="403"/>
      <c r="T181" s="402"/>
      <c r="U181" s="403"/>
      <c r="V181" s="402"/>
      <c r="W181" s="403"/>
      <c r="X181" s="402"/>
      <c r="Y181" s="403"/>
      <c r="Z181" s="402"/>
      <c r="AA181" s="403"/>
      <c r="AB181" s="402"/>
      <c r="AC181" s="403"/>
      <c r="AD181" s="402"/>
      <c r="AE181" s="403"/>
      <c r="AF181" s="402"/>
      <c r="AG181" s="403"/>
      <c r="AH181" s="402"/>
      <c r="AI181" s="403"/>
      <c r="AJ181" s="402"/>
      <c r="AK181" s="403"/>
      <c r="AL181" s="402"/>
      <c r="AM181" s="403"/>
      <c r="AN181" s="402"/>
      <c r="AO181" s="403"/>
      <c r="AP181" s="402"/>
      <c r="AQ181" s="403"/>
      <c r="AR181" s="402"/>
      <c r="AS181" s="403"/>
      <c r="AT181" s="402"/>
      <c r="AU181" s="403"/>
      <c r="AV181" s="402"/>
      <c r="AW181" s="403"/>
      <c r="AX181" s="402"/>
      <c r="AY181" s="403"/>
      <c r="AZ181" s="402"/>
      <c r="BA181" s="403"/>
      <c r="BB181" s="402"/>
      <c r="BC181" s="403"/>
      <c r="BD181" s="402"/>
      <c r="BE181" s="403"/>
      <c r="BF181" s="402"/>
      <c r="BG181" s="403"/>
      <c r="BH181" s="402"/>
      <c r="BI181" s="403"/>
      <c r="BJ181" s="402"/>
      <c r="BK181" s="403"/>
      <c r="BL181" s="402"/>
      <c r="BM181" s="403"/>
      <c r="BN181" s="402"/>
      <c r="BO181" s="403"/>
      <c r="BP181" s="402"/>
      <c r="BQ181" s="403"/>
      <c r="BR181" s="402"/>
      <c r="BS181" s="403"/>
      <c r="BT181" s="402"/>
      <c r="BU181" s="403"/>
      <c r="BV181" s="337">
        <f>L181+N181+P181+R181+T181+V181+X181+Z181+AB181+AD181+AF181+AH181+AJ181+AL181+AN181+AP181+AR181+AT181+AV181+AX181+AZ181+BB181+BD181+BF181+BH181+BJ181+BL181+BN181+BP181+BR181+BT181</f>
        <v>0</v>
      </c>
      <c r="BW181" s="337">
        <f>M181+O181+Q181+S181+U181+W181+Y181+AA181+AC181+AE181+AG181+AI181+AK181+AM181+AO181+AQ181+AS181+AU181+AW181+AY181+BA181+BC181+BE181+BG181+BI181+BK181+BM181+BO181+BQ181+BS181+BU181</f>
        <v>0</v>
      </c>
    </row>
    <row r="182" spans="1:75" s="64" customFormat="1" ht="21.95" customHeight="1" x14ac:dyDescent="0.2">
      <c r="A182" s="385" t="s">
        <v>3335</v>
      </c>
      <c r="B182" s="386" t="s">
        <v>3336</v>
      </c>
      <c r="C182" s="352" t="s">
        <v>3193</v>
      </c>
      <c r="D182" s="387" t="s">
        <v>3337</v>
      </c>
      <c r="E182" s="388" t="s">
        <v>3338</v>
      </c>
      <c r="F182" s="389" t="s">
        <v>3181</v>
      </c>
      <c r="G182" s="389" t="s">
        <v>3182</v>
      </c>
      <c r="H182" s="390" t="s">
        <v>2833</v>
      </c>
      <c r="I182" s="391" t="s">
        <v>2833</v>
      </c>
      <c r="J182" s="353" t="s">
        <v>3183</v>
      </c>
      <c r="K182" s="353" t="s">
        <v>3185</v>
      </c>
      <c r="L182" s="400"/>
      <c r="M182" s="401"/>
      <c r="N182" s="400"/>
      <c r="O182" s="401"/>
      <c r="P182" s="400"/>
      <c r="Q182" s="401"/>
      <c r="R182" s="400"/>
      <c r="S182" s="401"/>
      <c r="T182" s="400"/>
      <c r="U182" s="401"/>
      <c r="V182" s="400"/>
      <c r="W182" s="401"/>
      <c r="X182" s="400"/>
      <c r="Y182" s="401"/>
      <c r="Z182" s="400"/>
      <c r="AA182" s="401"/>
      <c r="AB182" s="400"/>
      <c r="AC182" s="401"/>
      <c r="AD182" s="400"/>
      <c r="AE182" s="401"/>
      <c r="AF182" s="400"/>
      <c r="AG182" s="401"/>
      <c r="AH182" s="400"/>
      <c r="AI182" s="401"/>
      <c r="AJ182" s="400"/>
      <c r="AK182" s="401"/>
      <c r="AL182" s="400"/>
      <c r="AM182" s="401"/>
      <c r="AN182" s="400"/>
      <c r="AO182" s="401"/>
      <c r="AP182" s="400"/>
      <c r="AQ182" s="401"/>
      <c r="AR182" s="400"/>
      <c r="AS182" s="401"/>
      <c r="AT182" s="400"/>
      <c r="AU182" s="401"/>
      <c r="AV182" s="400"/>
      <c r="AW182" s="401"/>
      <c r="AX182" s="400"/>
      <c r="AY182" s="401"/>
      <c r="AZ182" s="400"/>
      <c r="BA182" s="401"/>
      <c r="BB182" s="400"/>
      <c r="BC182" s="401"/>
      <c r="BD182" s="400"/>
      <c r="BE182" s="401"/>
      <c r="BF182" s="400"/>
      <c r="BG182" s="401"/>
      <c r="BH182" s="400"/>
      <c r="BI182" s="401"/>
      <c r="BJ182" s="400"/>
      <c r="BK182" s="401"/>
      <c r="BL182" s="400"/>
      <c r="BM182" s="401"/>
      <c r="BN182" s="400"/>
      <c r="BO182" s="401"/>
      <c r="BP182" s="400"/>
      <c r="BQ182" s="401"/>
      <c r="BR182" s="400"/>
      <c r="BS182" s="401"/>
      <c r="BT182" s="400"/>
      <c r="BU182" s="401"/>
      <c r="BV182" s="337">
        <f t="shared" ref="BV182:BV185" si="73">L182+N182+P182+R182+T182+V182+X182+Z182+AB182+AD182+AF182+AH182+AJ182+AL182+AN182+AP182+AR182+AT182+AV182+AX182+AZ182+BB182+BD182+BF182+BH182+BJ182+BL182+BN182+BP182+BR182+BT182</f>
        <v>0</v>
      </c>
      <c r="BW182" s="337">
        <f t="shared" ref="BW182:BW185" si="74">M182+O182+Q182+S182+U182+W182+Y182+AA182+AC182+AE182+AG182+AI182+AK182+AM182+AO182+AQ182+AS182+AU182+AW182+AY182+BA182+BC182+BE182+BG182+BI182+BK182+BM182+BO182+BQ182+BS182+BU182</f>
        <v>0</v>
      </c>
    </row>
    <row r="183" spans="1:75" s="64" customFormat="1" ht="21.95" customHeight="1" x14ac:dyDescent="0.2">
      <c r="A183" s="385" t="s">
        <v>3335</v>
      </c>
      <c r="B183" s="386" t="s">
        <v>3336</v>
      </c>
      <c r="C183" s="392" t="s">
        <v>3193</v>
      </c>
      <c r="D183" s="387" t="s">
        <v>3337</v>
      </c>
      <c r="E183" s="388" t="s">
        <v>3338</v>
      </c>
      <c r="F183" s="389" t="s">
        <v>3181</v>
      </c>
      <c r="G183" s="389" t="s">
        <v>3182</v>
      </c>
      <c r="H183" s="390" t="s">
        <v>2833</v>
      </c>
      <c r="I183" s="391" t="s">
        <v>2833</v>
      </c>
      <c r="J183" s="353" t="s">
        <v>3183</v>
      </c>
      <c r="K183" s="355" t="s">
        <v>3186</v>
      </c>
      <c r="L183" s="400"/>
      <c r="M183" s="401"/>
      <c r="N183" s="400"/>
      <c r="O183" s="401"/>
      <c r="P183" s="400"/>
      <c r="Q183" s="401"/>
      <c r="R183" s="400"/>
      <c r="S183" s="401"/>
      <c r="T183" s="400"/>
      <c r="U183" s="401"/>
      <c r="V183" s="400"/>
      <c r="W183" s="401"/>
      <c r="X183" s="400"/>
      <c r="Y183" s="401"/>
      <c r="Z183" s="400"/>
      <c r="AA183" s="401"/>
      <c r="AB183" s="400"/>
      <c r="AC183" s="401"/>
      <c r="AD183" s="400"/>
      <c r="AE183" s="401"/>
      <c r="AF183" s="400"/>
      <c r="AG183" s="401"/>
      <c r="AH183" s="400"/>
      <c r="AI183" s="401"/>
      <c r="AJ183" s="400"/>
      <c r="AK183" s="401"/>
      <c r="AL183" s="400"/>
      <c r="AM183" s="401"/>
      <c r="AN183" s="400"/>
      <c r="AO183" s="401"/>
      <c r="AP183" s="400"/>
      <c r="AQ183" s="401"/>
      <c r="AR183" s="400"/>
      <c r="AS183" s="401"/>
      <c r="AT183" s="400"/>
      <c r="AU183" s="401"/>
      <c r="AV183" s="400"/>
      <c r="AW183" s="401"/>
      <c r="AX183" s="400"/>
      <c r="AY183" s="401"/>
      <c r="AZ183" s="400"/>
      <c r="BA183" s="401"/>
      <c r="BB183" s="400"/>
      <c r="BC183" s="401"/>
      <c r="BD183" s="400"/>
      <c r="BE183" s="401"/>
      <c r="BF183" s="400"/>
      <c r="BG183" s="401"/>
      <c r="BH183" s="400"/>
      <c r="BI183" s="401"/>
      <c r="BJ183" s="400"/>
      <c r="BK183" s="401"/>
      <c r="BL183" s="400"/>
      <c r="BM183" s="401"/>
      <c r="BN183" s="400"/>
      <c r="BO183" s="401"/>
      <c r="BP183" s="400"/>
      <c r="BQ183" s="401"/>
      <c r="BR183" s="400"/>
      <c r="BS183" s="401"/>
      <c r="BT183" s="400"/>
      <c r="BU183" s="401"/>
      <c r="BV183" s="337">
        <f t="shared" si="73"/>
        <v>0</v>
      </c>
      <c r="BW183" s="337">
        <f t="shared" si="74"/>
        <v>0</v>
      </c>
    </row>
    <row r="184" spans="1:75" s="64" customFormat="1" ht="21.95" customHeight="1" x14ac:dyDescent="0.2">
      <c r="A184" s="385" t="s">
        <v>3335</v>
      </c>
      <c r="B184" s="386" t="s">
        <v>3336</v>
      </c>
      <c r="C184" s="392" t="s">
        <v>3193</v>
      </c>
      <c r="D184" s="387" t="s">
        <v>3337</v>
      </c>
      <c r="E184" s="388" t="s">
        <v>3338</v>
      </c>
      <c r="F184" s="389" t="s">
        <v>3181</v>
      </c>
      <c r="G184" s="389" t="s">
        <v>3182</v>
      </c>
      <c r="H184" s="390" t="s">
        <v>2833</v>
      </c>
      <c r="I184" s="391" t="s">
        <v>2833</v>
      </c>
      <c r="J184" s="353" t="s">
        <v>3183</v>
      </c>
      <c r="K184" s="356" t="s">
        <v>3187</v>
      </c>
      <c r="L184" s="400"/>
      <c r="M184" s="401"/>
      <c r="N184" s="400"/>
      <c r="O184" s="401"/>
      <c r="P184" s="400"/>
      <c r="Q184" s="401"/>
      <c r="R184" s="400"/>
      <c r="S184" s="401"/>
      <c r="T184" s="400"/>
      <c r="U184" s="401"/>
      <c r="V184" s="400"/>
      <c r="W184" s="401"/>
      <c r="X184" s="400"/>
      <c r="Y184" s="401"/>
      <c r="Z184" s="400"/>
      <c r="AA184" s="401"/>
      <c r="AB184" s="400"/>
      <c r="AC184" s="401"/>
      <c r="AD184" s="400"/>
      <c r="AE184" s="401"/>
      <c r="AF184" s="400"/>
      <c r="AG184" s="401"/>
      <c r="AH184" s="400"/>
      <c r="AI184" s="401"/>
      <c r="AJ184" s="400"/>
      <c r="AK184" s="401"/>
      <c r="AL184" s="400"/>
      <c r="AM184" s="401"/>
      <c r="AN184" s="400"/>
      <c r="AO184" s="401"/>
      <c r="AP184" s="400"/>
      <c r="AQ184" s="401"/>
      <c r="AR184" s="400"/>
      <c r="AS184" s="401"/>
      <c r="AT184" s="400"/>
      <c r="AU184" s="401"/>
      <c r="AV184" s="400"/>
      <c r="AW184" s="401"/>
      <c r="AX184" s="400"/>
      <c r="AY184" s="401"/>
      <c r="AZ184" s="400"/>
      <c r="BA184" s="401"/>
      <c r="BB184" s="400"/>
      <c r="BC184" s="401"/>
      <c r="BD184" s="400"/>
      <c r="BE184" s="401"/>
      <c r="BF184" s="400"/>
      <c r="BG184" s="401"/>
      <c r="BH184" s="400"/>
      <c r="BI184" s="401"/>
      <c r="BJ184" s="400"/>
      <c r="BK184" s="401"/>
      <c r="BL184" s="400"/>
      <c r="BM184" s="401"/>
      <c r="BN184" s="400"/>
      <c r="BO184" s="401"/>
      <c r="BP184" s="400"/>
      <c r="BQ184" s="401"/>
      <c r="BR184" s="400"/>
      <c r="BS184" s="401"/>
      <c r="BT184" s="400"/>
      <c r="BU184" s="401"/>
      <c r="BV184" s="337">
        <f t="shared" si="73"/>
        <v>0</v>
      </c>
      <c r="BW184" s="337">
        <f t="shared" si="74"/>
        <v>0</v>
      </c>
    </row>
    <row r="185" spans="1:75" s="64" customFormat="1" ht="21.95" customHeight="1" thickBot="1" x14ac:dyDescent="0.25">
      <c r="A185" s="898" t="s">
        <v>3335</v>
      </c>
      <c r="B185" s="393" t="s">
        <v>3336</v>
      </c>
      <c r="C185" s="394" t="s">
        <v>3193</v>
      </c>
      <c r="D185" s="395" t="s">
        <v>3337</v>
      </c>
      <c r="E185" s="411" t="s">
        <v>3338</v>
      </c>
      <c r="F185" s="396" t="s">
        <v>3181</v>
      </c>
      <c r="G185" s="396" t="s">
        <v>3182</v>
      </c>
      <c r="H185" s="397" t="s">
        <v>2833</v>
      </c>
      <c r="I185" s="899" t="s">
        <v>2833</v>
      </c>
      <c r="J185" s="353" t="s">
        <v>3183</v>
      </c>
      <c r="K185" s="357" t="s">
        <v>60</v>
      </c>
      <c r="L185" s="402"/>
      <c r="M185" s="403"/>
      <c r="N185" s="402"/>
      <c r="O185" s="403"/>
      <c r="P185" s="402"/>
      <c r="Q185" s="403"/>
      <c r="R185" s="402"/>
      <c r="S185" s="403"/>
      <c r="T185" s="402"/>
      <c r="U185" s="403"/>
      <c r="V185" s="402"/>
      <c r="W185" s="403"/>
      <c r="X185" s="402"/>
      <c r="Y185" s="403"/>
      <c r="Z185" s="402"/>
      <c r="AA185" s="403"/>
      <c r="AB185" s="402"/>
      <c r="AC185" s="403"/>
      <c r="AD185" s="402"/>
      <c r="AE185" s="403"/>
      <c r="AF185" s="402"/>
      <c r="AG185" s="403"/>
      <c r="AH185" s="402"/>
      <c r="AI185" s="403"/>
      <c r="AJ185" s="402"/>
      <c r="AK185" s="403"/>
      <c r="AL185" s="402"/>
      <c r="AM185" s="403"/>
      <c r="AN185" s="402"/>
      <c r="AO185" s="403"/>
      <c r="AP185" s="402"/>
      <c r="AQ185" s="403"/>
      <c r="AR185" s="402"/>
      <c r="AS185" s="403"/>
      <c r="AT185" s="402"/>
      <c r="AU185" s="403"/>
      <c r="AV185" s="402"/>
      <c r="AW185" s="403"/>
      <c r="AX185" s="402"/>
      <c r="AY185" s="403"/>
      <c r="AZ185" s="402"/>
      <c r="BA185" s="403"/>
      <c r="BB185" s="402"/>
      <c r="BC185" s="403"/>
      <c r="BD185" s="402"/>
      <c r="BE185" s="403"/>
      <c r="BF185" s="402"/>
      <c r="BG185" s="403"/>
      <c r="BH185" s="402"/>
      <c r="BI185" s="403"/>
      <c r="BJ185" s="402"/>
      <c r="BK185" s="403"/>
      <c r="BL185" s="402"/>
      <c r="BM185" s="403"/>
      <c r="BN185" s="402"/>
      <c r="BO185" s="403"/>
      <c r="BP185" s="402"/>
      <c r="BQ185" s="403"/>
      <c r="BR185" s="402"/>
      <c r="BS185" s="403"/>
      <c r="BT185" s="402"/>
      <c r="BU185" s="403"/>
      <c r="BV185" s="337">
        <f t="shared" si="73"/>
        <v>0</v>
      </c>
      <c r="BW185" s="337">
        <f t="shared" si="74"/>
        <v>0</v>
      </c>
    </row>
    <row r="186" spans="1:75" s="64" customFormat="1" ht="21.95" customHeight="1" x14ac:dyDescent="0.25">
      <c r="A186" s="425" t="s">
        <v>3339</v>
      </c>
      <c r="B186" s="526" t="s">
        <v>3340</v>
      </c>
      <c r="C186" s="527">
        <v>1</v>
      </c>
      <c r="D186" s="528" t="s">
        <v>3341</v>
      </c>
      <c r="E186" s="426" t="s">
        <v>3342</v>
      </c>
      <c r="F186" s="529" t="s">
        <v>3181</v>
      </c>
      <c r="G186" s="529" t="s">
        <v>3182</v>
      </c>
      <c r="H186" s="530" t="s">
        <v>2834</v>
      </c>
      <c r="I186" s="384" t="s">
        <v>2834</v>
      </c>
      <c r="J186" s="353" t="s">
        <v>3183</v>
      </c>
      <c r="K186" s="354" t="s">
        <v>3184</v>
      </c>
      <c r="L186" s="402"/>
      <c r="M186" s="403"/>
      <c r="N186" s="402"/>
      <c r="O186" s="403"/>
      <c r="P186" s="402"/>
      <c r="Q186" s="403"/>
      <c r="R186" s="402"/>
      <c r="S186" s="403"/>
      <c r="T186" s="402"/>
      <c r="U186" s="403"/>
      <c r="V186" s="402"/>
      <c r="W186" s="403"/>
      <c r="X186" s="402"/>
      <c r="Y186" s="403"/>
      <c r="Z186" s="402"/>
      <c r="AA186" s="403"/>
      <c r="AB186" s="402"/>
      <c r="AC186" s="403"/>
      <c r="AD186" s="402"/>
      <c r="AE186" s="403"/>
      <c r="AF186" s="402"/>
      <c r="AG186" s="403"/>
      <c r="AH186" s="402"/>
      <c r="AI186" s="403"/>
      <c r="AJ186" s="402"/>
      <c r="AK186" s="403"/>
      <c r="AL186" s="402"/>
      <c r="AM186" s="403"/>
      <c r="AN186" s="402"/>
      <c r="AO186" s="403"/>
      <c r="AP186" s="402"/>
      <c r="AQ186" s="403"/>
      <c r="AR186" s="402"/>
      <c r="AS186" s="403"/>
      <c r="AT186" s="402"/>
      <c r="AU186" s="403"/>
      <c r="AV186" s="402"/>
      <c r="AW186" s="403"/>
      <c r="AX186" s="402"/>
      <c r="AY186" s="403"/>
      <c r="AZ186" s="402"/>
      <c r="BA186" s="403"/>
      <c r="BB186" s="402"/>
      <c r="BC186" s="403"/>
      <c r="BD186" s="402"/>
      <c r="BE186" s="403"/>
      <c r="BF186" s="402"/>
      <c r="BG186" s="403"/>
      <c r="BH186" s="402"/>
      <c r="BI186" s="403"/>
      <c r="BJ186" s="402"/>
      <c r="BK186" s="403"/>
      <c r="BL186" s="402"/>
      <c r="BM186" s="403"/>
      <c r="BN186" s="402"/>
      <c r="BO186" s="403"/>
      <c r="BP186" s="402"/>
      <c r="BQ186" s="403"/>
      <c r="BR186" s="402"/>
      <c r="BS186" s="403"/>
      <c r="BT186" s="402"/>
      <c r="BU186" s="403"/>
      <c r="BV186" s="337">
        <f>L186+N186+P186+R186+T186+V186+X186+Z186+AB186+AD186+AF186+AH186+AJ186+AL186+AN186+AP186+AR186+AT186+AV186+AX186+AZ186+BB186+BD186+BF186+BH186+BJ186+BL186+BN186+BP186+BR186+BT186</f>
        <v>0</v>
      </c>
      <c r="BW186" s="337">
        <f>M186+O186+Q186+S186+U186+W186+Y186+AA186+AC186+AE186+AG186+AI186+AK186+AM186+AO186+AQ186+AS186+AU186+AW186+AY186+BA186+BC186+BE186+BG186+BI186+BK186+BM186+BO186+BQ186+BS186+BU186</f>
        <v>0</v>
      </c>
    </row>
    <row r="187" spans="1:75" s="64" customFormat="1" ht="21.95" customHeight="1" x14ac:dyDescent="0.2">
      <c r="A187" s="385" t="s">
        <v>3339</v>
      </c>
      <c r="B187" s="386" t="s">
        <v>3340</v>
      </c>
      <c r="C187" s="352" t="s">
        <v>3193</v>
      </c>
      <c r="D187" s="387" t="s">
        <v>3341</v>
      </c>
      <c r="E187" s="388" t="s">
        <v>3342</v>
      </c>
      <c r="F187" s="389" t="s">
        <v>3181</v>
      </c>
      <c r="G187" s="389" t="s">
        <v>3182</v>
      </c>
      <c r="H187" s="390" t="s">
        <v>2834</v>
      </c>
      <c r="I187" s="391" t="s">
        <v>2834</v>
      </c>
      <c r="J187" s="353" t="s">
        <v>3183</v>
      </c>
      <c r="K187" s="353" t="s">
        <v>3185</v>
      </c>
      <c r="L187" s="400"/>
      <c r="M187" s="401"/>
      <c r="N187" s="400"/>
      <c r="O187" s="401"/>
      <c r="P187" s="400"/>
      <c r="Q187" s="401"/>
      <c r="R187" s="400"/>
      <c r="S187" s="401"/>
      <c r="T187" s="400"/>
      <c r="U187" s="401"/>
      <c r="V187" s="400"/>
      <c r="W187" s="401"/>
      <c r="X187" s="400"/>
      <c r="Y187" s="401"/>
      <c r="Z187" s="400"/>
      <c r="AA187" s="401"/>
      <c r="AB187" s="400"/>
      <c r="AC187" s="401"/>
      <c r="AD187" s="400"/>
      <c r="AE187" s="401"/>
      <c r="AF187" s="400"/>
      <c r="AG187" s="401"/>
      <c r="AH187" s="400"/>
      <c r="AI187" s="401"/>
      <c r="AJ187" s="400"/>
      <c r="AK187" s="401"/>
      <c r="AL187" s="400"/>
      <c r="AM187" s="401"/>
      <c r="AN187" s="400"/>
      <c r="AO187" s="401"/>
      <c r="AP187" s="400"/>
      <c r="AQ187" s="401"/>
      <c r="AR187" s="400"/>
      <c r="AS187" s="401"/>
      <c r="AT187" s="400"/>
      <c r="AU187" s="401"/>
      <c r="AV187" s="400"/>
      <c r="AW187" s="401"/>
      <c r="AX187" s="400"/>
      <c r="AY187" s="401"/>
      <c r="AZ187" s="400"/>
      <c r="BA187" s="401"/>
      <c r="BB187" s="400"/>
      <c r="BC187" s="401"/>
      <c r="BD187" s="400"/>
      <c r="BE187" s="401"/>
      <c r="BF187" s="400"/>
      <c r="BG187" s="401"/>
      <c r="BH187" s="400"/>
      <c r="BI187" s="401"/>
      <c r="BJ187" s="400"/>
      <c r="BK187" s="401"/>
      <c r="BL187" s="400"/>
      <c r="BM187" s="401"/>
      <c r="BN187" s="400"/>
      <c r="BO187" s="401"/>
      <c r="BP187" s="400"/>
      <c r="BQ187" s="401"/>
      <c r="BR187" s="400"/>
      <c r="BS187" s="401"/>
      <c r="BT187" s="400"/>
      <c r="BU187" s="401"/>
      <c r="BV187" s="337">
        <f t="shared" ref="BV187:BV190" si="75">L187+N187+P187+R187+T187+V187+X187+Z187+AB187+AD187+AF187+AH187+AJ187+AL187+AN187+AP187+AR187+AT187+AV187+AX187+AZ187+BB187+BD187+BF187+BH187+BJ187+BL187+BN187+BP187+BR187+BT187</f>
        <v>0</v>
      </c>
      <c r="BW187" s="337">
        <f t="shared" ref="BW187:BW190" si="76">M187+O187+Q187+S187+U187+W187+Y187+AA187+AC187+AE187+AG187+AI187+AK187+AM187+AO187+AQ187+AS187+AU187+AW187+AY187+BA187+BC187+BE187+BG187+BI187+BK187+BM187+BO187+BQ187+BS187+BU187</f>
        <v>0</v>
      </c>
    </row>
    <row r="188" spans="1:75" s="64" customFormat="1" ht="21.95" customHeight="1" x14ac:dyDescent="0.2">
      <c r="A188" s="385" t="s">
        <v>3339</v>
      </c>
      <c r="B188" s="386" t="s">
        <v>3340</v>
      </c>
      <c r="C188" s="392" t="s">
        <v>3193</v>
      </c>
      <c r="D188" s="387" t="s">
        <v>3341</v>
      </c>
      <c r="E188" s="388" t="s">
        <v>3342</v>
      </c>
      <c r="F188" s="389" t="s">
        <v>3181</v>
      </c>
      <c r="G188" s="389" t="s">
        <v>3182</v>
      </c>
      <c r="H188" s="390" t="s">
        <v>2834</v>
      </c>
      <c r="I188" s="391" t="s">
        <v>2834</v>
      </c>
      <c r="J188" s="353" t="s">
        <v>3183</v>
      </c>
      <c r="K188" s="355" t="s">
        <v>3186</v>
      </c>
      <c r="L188" s="400"/>
      <c r="M188" s="401"/>
      <c r="N188" s="400"/>
      <c r="O188" s="401"/>
      <c r="P188" s="400"/>
      <c r="Q188" s="401"/>
      <c r="R188" s="400"/>
      <c r="S188" s="401"/>
      <c r="T188" s="400"/>
      <c r="U188" s="401"/>
      <c r="V188" s="400"/>
      <c r="W188" s="401"/>
      <c r="X188" s="400"/>
      <c r="Y188" s="401"/>
      <c r="Z188" s="400"/>
      <c r="AA188" s="401"/>
      <c r="AB188" s="400"/>
      <c r="AC188" s="401"/>
      <c r="AD188" s="400"/>
      <c r="AE188" s="401"/>
      <c r="AF188" s="400"/>
      <c r="AG188" s="401"/>
      <c r="AH188" s="400"/>
      <c r="AI188" s="401"/>
      <c r="AJ188" s="400"/>
      <c r="AK188" s="401"/>
      <c r="AL188" s="400"/>
      <c r="AM188" s="401"/>
      <c r="AN188" s="400"/>
      <c r="AO188" s="401"/>
      <c r="AP188" s="400"/>
      <c r="AQ188" s="401"/>
      <c r="AR188" s="400"/>
      <c r="AS188" s="401"/>
      <c r="AT188" s="400"/>
      <c r="AU188" s="401"/>
      <c r="AV188" s="400"/>
      <c r="AW188" s="401"/>
      <c r="AX188" s="400"/>
      <c r="AY188" s="401"/>
      <c r="AZ188" s="400"/>
      <c r="BA188" s="401"/>
      <c r="BB188" s="400"/>
      <c r="BC188" s="401"/>
      <c r="BD188" s="400"/>
      <c r="BE188" s="401"/>
      <c r="BF188" s="400"/>
      <c r="BG188" s="401"/>
      <c r="BH188" s="400"/>
      <c r="BI188" s="401"/>
      <c r="BJ188" s="400"/>
      <c r="BK188" s="401"/>
      <c r="BL188" s="400"/>
      <c r="BM188" s="401"/>
      <c r="BN188" s="400"/>
      <c r="BO188" s="401"/>
      <c r="BP188" s="400"/>
      <c r="BQ188" s="401"/>
      <c r="BR188" s="400"/>
      <c r="BS188" s="401"/>
      <c r="BT188" s="400"/>
      <c r="BU188" s="401"/>
      <c r="BV188" s="337">
        <f t="shared" si="75"/>
        <v>0</v>
      </c>
      <c r="BW188" s="337">
        <f t="shared" si="76"/>
        <v>0</v>
      </c>
    </row>
    <row r="189" spans="1:75" s="64" customFormat="1" ht="21.95" customHeight="1" x14ac:dyDescent="0.2">
      <c r="A189" s="385" t="s">
        <v>3339</v>
      </c>
      <c r="B189" s="386" t="s">
        <v>3340</v>
      </c>
      <c r="C189" s="392" t="s">
        <v>3193</v>
      </c>
      <c r="D189" s="387" t="s">
        <v>3341</v>
      </c>
      <c r="E189" s="388" t="s">
        <v>3342</v>
      </c>
      <c r="F189" s="389" t="s">
        <v>3181</v>
      </c>
      <c r="G189" s="389" t="s">
        <v>3182</v>
      </c>
      <c r="H189" s="390" t="s">
        <v>2834</v>
      </c>
      <c r="I189" s="391" t="s">
        <v>2834</v>
      </c>
      <c r="J189" s="353" t="s">
        <v>3183</v>
      </c>
      <c r="K189" s="356" t="s">
        <v>3187</v>
      </c>
      <c r="L189" s="400"/>
      <c r="M189" s="401"/>
      <c r="N189" s="400"/>
      <c r="O189" s="401"/>
      <c r="P189" s="400"/>
      <c r="Q189" s="401"/>
      <c r="R189" s="400"/>
      <c r="S189" s="401"/>
      <c r="T189" s="400"/>
      <c r="U189" s="401"/>
      <c r="V189" s="400"/>
      <c r="W189" s="401"/>
      <c r="X189" s="400"/>
      <c r="Y189" s="401"/>
      <c r="Z189" s="400"/>
      <c r="AA189" s="401"/>
      <c r="AB189" s="400"/>
      <c r="AC189" s="401"/>
      <c r="AD189" s="400"/>
      <c r="AE189" s="401"/>
      <c r="AF189" s="400"/>
      <c r="AG189" s="401"/>
      <c r="AH189" s="400"/>
      <c r="AI189" s="401"/>
      <c r="AJ189" s="400"/>
      <c r="AK189" s="401"/>
      <c r="AL189" s="400"/>
      <c r="AM189" s="401"/>
      <c r="AN189" s="400"/>
      <c r="AO189" s="401"/>
      <c r="AP189" s="400"/>
      <c r="AQ189" s="401"/>
      <c r="AR189" s="400"/>
      <c r="AS189" s="401"/>
      <c r="AT189" s="400"/>
      <c r="AU189" s="401"/>
      <c r="AV189" s="400"/>
      <c r="AW189" s="401"/>
      <c r="AX189" s="400"/>
      <c r="AY189" s="401"/>
      <c r="AZ189" s="400"/>
      <c r="BA189" s="401"/>
      <c r="BB189" s="400"/>
      <c r="BC189" s="401"/>
      <c r="BD189" s="400"/>
      <c r="BE189" s="401"/>
      <c r="BF189" s="400"/>
      <c r="BG189" s="401"/>
      <c r="BH189" s="400"/>
      <c r="BI189" s="401"/>
      <c r="BJ189" s="400"/>
      <c r="BK189" s="401"/>
      <c r="BL189" s="400"/>
      <c r="BM189" s="401"/>
      <c r="BN189" s="400"/>
      <c r="BO189" s="401"/>
      <c r="BP189" s="400"/>
      <c r="BQ189" s="401"/>
      <c r="BR189" s="400"/>
      <c r="BS189" s="401"/>
      <c r="BT189" s="400"/>
      <c r="BU189" s="401"/>
      <c r="BV189" s="337">
        <f t="shared" si="75"/>
        <v>0</v>
      </c>
      <c r="BW189" s="337">
        <f t="shared" si="76"/>
        <v>0</v>
      </c>
    </row>
    <row r="190" spans="1:75" s="64" customFormat="1" ht="21.95" customHeight="1" thickBot="1" x14ac:dyDescent="0.25">
      <c r="A190" s="898" t="s">
        <v>3339</v>
      </c>
      <c r="B190" s="393" t="s">
        <v>3340</v>
      </c>
      <c r="C190" s="394" t="s">
        <v>3193</v>
      </c>
      <c r="D190" s="395" t="s">
        <v>3341</v>
      </c>
      <c r="E190" s="411" t="s">
        <v>3342</v>
      </c>
      <c r="F190" s="396" t="s">
        <v>3181</v>
      </c>
      <c r="G190" s="396" t="s">
        <v>3182</v>
      </c>
      <c r="H190" s="397" t="s">
        <v>2834</v>
      </c>
      <c r="I190" s="899" t="s">
        <v>2834</v>
      </c>
      <c r="J190" s="353" t="s">
        <v>3183</v>
      </c>
      <c r="K190" s="357" t="s">
        <v>60</v>
      </c>
      <c r="L190" s="402"/>
      <c r="M190" s="403"/>
      <c r="N190" s="402"/>
      <c r="O190" s="403"/>
      <c r="P190" s="402"/>
      <c r="Q190" s="403"/>
      <c r="R190" s="402"/>
      <c r="S190" s="403"/>
      <c r="T190" s="402"/>
      <c r="U190" s="403"/>
      <c r="V190" s="402"/>
      <c r="W190" s="403"/>
      <c r="X190" s="402"/>
      <c r="Y190" s="403"/>
      <c r="Z190" s="402"/>
      <c r="AA190" s="403"/>
      <c r="AB190" s="402"/>
      <c r="AC190" s="403"/>
      <c r="AD190" s="402"/>
      <c r="AE190" s="403"/>
      <c r="AF190" s="402"/>
      <c r="AG190" s="403"/>
      <c r="AH190" s="402"/>
      <c r="AI190" s="403"/>
      <c r="AJ190" s="402"/>
      <c r="AK190" s="403"/>
      <c r="AL190" s="402"/>
      <c r="AM190" s="403"/>
      <c r="AN190" s="402"/>
      <c r="AO190" s="403"/>
      <c r="AP190" s="402"/>
      <c r="AQ190" s="403"/>
      <c r="AR190" s="402"/>
      <c r="AS190" s="403"/>
      <c r="AT190" s="402"/>
      <c r="AU190" s="403"/>
      <c r="AV190" s="402"/>
      <c r="AW190" s="403"/>
      <c r="AX190" s="402"/>
      <c r="AY190" s="403"/>
      <c r="AZ190" s="402"/>
      <c r="BA190" s="403"/>
      <c r="BB190" s="402"/>
      <c r="BC190" s="403"/>
      <c r="BD190" s="402"/>
      <c r="BE190" s="403"/>
      <c r="BF190" s="402"/>
      <c r="BG190" s="403"/>
      <c r="BH190" s="402"/>
      <c r="BI190" s="403"/>
      <c r="BJ190" s="402"/>
      <c r="BK190" s="403"/>
      <c r="BL190" s="402"/>
      <c r="BM190" s="403"/>
      <c r="BN190" s="402"/>
      <c r="BO190" s="403"/>
      <c r="BP190" s="402"/>
      <c r="BQ190" s="403"/>
      <c r="BR190" s="402"/>
      <c r="BS190" s="403"/>
      <c r="BT190" s="402"/>
      <c r="BU190" s="403"/>
      <c r="BV190" s="337">
        <f t="shared" si="75"/>
        <v>0</v>
      </c>
      <c r="BW190" s="337">
        <f t="shared" si="76"/>
        <v>0</v>
      </c>
    </row>
    <row r="191" spans="1:75" s="64" customFormat="1" ht="21.95" customHeight="1" x14ac:dyDescent="0.25">
      <c r="A191" s="425" t="s">
        <v>3343</v>
      </c>
      <c r="B191" s="526" t="s">
        <v>3344</v>
      </c>
      <c r="C191" s="527">
        <v>1</v>
      </c>
      <c r="D191" s="528" t="s">
        <v>3345</v>
      </c>
      <c r="E191" s="426" t="s">
        <v>3346</v>
      </c>
      <c r="F191" s="529" t="s">
        <v>3181</v>
      </c>
      <c r="G191" s="529" t="s">
        <v>3182</v>
      </c>
      <c r="H191" s="530" t="s">
        <v>2837</v>
      </c>
      <c r="I191" s="384" t="s">
        <v>2837</v>
      </c>
      <c r="J191" s="353" t="s">
        <v>3183</v>
      </c>
      <c r="K191" s="354" t="s">
        <v>3184</v>
      </c>
      <c r="L191" s="402"/>
      <c r="M191" s="403"/>
      <c r="N191" s="402"/>
      <c r="O191" s="403"/>
      <c r="P191" s="402"/>
      <c r="Q191" s="403"/>
      <c r="R191" s="402"/>
      <c r="S191" s="403"/>
      <c r="T191" s="402"/>
      <c r="U191" s="403"/>
      <c r="V191" s="402"/>
      <c r="W191" s="403"/>
      <c r="X191" s="402"/>
      <c r="Y191" s="403"/>
      <c r="Z191" s="402"/>
      <c r="AA191" s="403"/>
      <c r="AB191" s="402"/>
      <c r="AC191" s="403"/>
      <c r="AD191" s="402"/>
      <c r="AE191" s="403"/>
      <c r="AF191" s="402"/>
      <c r="AG191" s="403"/>
      <c r="AH191" s="402"/>
      <c r="AI191" s="403"/>
      <c r="AJ191" s="402"/>
      <c r="AK191" s="403"/>
      <c r="AL191" s="402"/>
      <c r="AM191" s="403"/>
      <c r="AN191" s="402"/>
      <c r="AO191" s="403"/>
      <c r="AP191" s="402"/>
      <c r="AQ191" s="403"/>
      <c r="AR191" s="402"/>
      <c r="AS191" s="403"/>
      <c r="AT191" s="402"/>
      <c r="AU191" s="403"/>
      <c r="AV191" s="402"/>
      <c r="AW191" s="403"/>
      <c r="AX191" s="402"/>
      <c r="AY191" s="403"/>
      <c r="AZ191" s="402"/>
      <c r="BA191" s="403"/>
      <c r="BB191" s="402"/>
      <c r="BC191" s="403"/>
      <c r="BD191" s="402"/>
      <c r="BE191" s="403"/>
      <c r="BF191" s="402"/>
      <c r="BG191" s="403"/>
      <c r="BH191" s="402"/>
      <c r="BI191" s="403"/>
      <c r="BJ191" s="402"/>
      <c r="BK191" s="403"/>
      <c r="BL191" s="402"/>
      <c r="BM191" s="403"/>
      <c r="BN191" s="402"/>
      <c r="BO191" s="403"/>
      <c r="BP191" s="402"/>
      <c r="BQ191" s="403"/>
      <c r="BR191" s="402"/>
      <c r="BS191" s="403"/>
      <c r="BT191" s="402"/>
      <c r="BU191" s="403"/>
      <c r="BV191" s="337">
        <f>L191+N191+P191+R191+T191+V191+X191+Z191+AB191+AD191+AF191+AH191+AJ191+AL191+AN191+AP191+AR191+AT191+AV191+AX191+AZ191+BB191+BD191+BF191+BH191+BJ191+BL191+BN191+BP191+BR191+BT191</f>
        <v>0</v>
      </c>
      <c r="BW191" s="337">
        <f>M191+O191+Q191+S191+U191+W191+Y191+AA191+AC191+AE191+AG191+AI191+AK191+AM191+AO191+AQ191+AS191+AU191+AW191+AY191+BA191+BC191+BE191+BG191+BI191+BK191+BM191+BO191+BQ191+BS191+BU191</f>
        <v>0</v>
      </c>
    </row>
    <row r="192" spans="1:75" s="64" customFormat="1" ht="21.95" customHeight="1" x14ac:dyDescent="0.2">
      <c r="A192" s="385" t="s">
        <v>3343</v>
      </c>
      <c r="B192" s="386" t="s">
        <v>3344</v>
      </c>
      <c r="C192" s="352" t="s">
        <v>3193</v>
      </c>
      <c r="D192" s="387" t="s">
        <v>3345</v>
      </c>
      <c r="E192" s="388" t="s">
        <v>3346</v>
      </c>
      <c r="F192" s="389" t="s">
        <v>3181</v>
      </c>
      <c r="G192" s="389" t="s">
        <v>3182</v>
      </c>
      <c r="H192" s="390" t="s">
        <v>2837</v>
      </c>
      <c r="I192" s="391" t="s">
        <v>2837</v>
      </c>
      <c r="J192" s="353" t="s">
        <v>3183</v>
      </c>
      <c r="K192" s="353" t="s">
        <v>3185</v>
      </c>
      <c r="L192" s="400"/>
      <c r="M192" s="401"/>
      <c r="N192" s="400"/>
      <c r="O192" s="401"/>
      <c r="P192" s="400"/>
      <c r="Q192" s="401"/>
      <c r="R192" s="400"/>
      <c r="S192" s="401"/>
      <c r="T192" s="400"/>
      <c r="U192" s="401"/>
      <c r="V192" s="400"/>
      <c r="W192" s="401"/>
      <c r="X192" s="400"/>
      <c r="Y192" s="401"/>
      <c r="Z192" s="400"/>
      <c r="AA192" s="401"/>
      <c r="AB192" s="400"/>
      <c r="AC192" s="401"/>
      <c r="AD192" s="400"/>
      <c r="AE192" s="401"/>
      <c r="AF192" s="400"/>
      <c r="AG192" s="401"/>
      <c r="AH192" s="400"/>
      <c r="AI192" s="401"/>
      <c r="AJ192" s="400"/>
      <c r="AK192" s="401"/>
      <c r="AL192" s="400"/>
      <c r="AM192" s="401"/>
      <c r="AN192" s="400"/>
      <c r="AO192" s="401"/>
      <c r="AP192" s="400"/>
      <c r="AQ192" s="401"/>
      <c r="AR192" s="400"/>
      <c r="AS192" s="401"/>
      <c r="AT192" s="400"/>
      <c r="AU192" s="401"/>
      <c r="AV192" s="400"/>
      <c r="AW192" s="401"/>
      <c r="AX192" s="400"/>
      <c r="AY192" s="401"/>
      <c r="AZ192" s="400"/>
      <c r="BA192" s="401"/>
      <c r="BB192" s="400"/>
      <c r="BC192" s="401"/>
      <c r="BD192" s="400"/>
      <c r="BE192" s="401"/>
      <c r="BF192" s="400"/>
      <c r="BG192" s="401"/>
      <c r="BH192" s="400"/>
      <c r="BI192" s="401"/>
      <c r="BJ192" s="400"/>
      <c r="BK192" s="401"/>
      <c r="BL192" s="400"/>
      <c r="BM192" s="401"/>
      <c r="BN192" s="400"/>
      <c r="BO192" s="401"/>
      <c r="BP192" s="400"/>
      <c r="BQ192" s="401"/>
      <c r="BR192" s="400"/>
      <c r="BS192" s="401"/>
      <c r="BT192" s="400"/>
      <c r="BU192" s="401"/>
      <c r="BV192" s="337">
        <f t="shared" ref="BV192:BV195" si="77">L192+N192+P192+R192+T192+V192+X192+Z192+AB192+AD192+AF192+AH192+AJ192+AL192+AN192+AP192+AR192+AT192+AV192+AX192+AZ192+BB192+BD192+BF192+BH192+BJ192+BL192+BN192+BP192+BR192+BT192</f>
        <v>0</v>
      </c>
      <c r="BW192" s="337">
        <f t="shared" ref="BW192:BW195" si="78">M192+O192+Q192+S192+U192+W192+Y192+AA192+AC192+AE192+AG192+AI192+AK192+AM192+AO192+AQ192+AS192+AU192+AW192+AY192+BA192+BC192+BE192+BG192+BI192+BK192+BM192+BO192+BQ192+BS192+BU192</f>
        <v>0</v>
      </c>
    </row>
    <row r="193" spans="1:75" s="64" customFormat="1" ht="21.95" customHeight="1" x14ac:dyDescent="0.2">
      <c r="A193" s="385" t="s">
        <v>3343</v>
      </c>
      <c r="B193" s="386" t="s">
        <v>3344</v>
      </c>
      <c r="C193" s="392" t="s">
        <v>3193</v>
      </c>
      <c r="D193" s="387" t="s">
        <v>3345</v>
      </c>
      <c r="E193" s="388" t="s">
        <v>3346</v>
      </c>
      <c r="F193" s="389" t="s">
        <v>3181</v>
      </c>
      <c r="G193" s="389" t="s">
        <v>3182</v>
      </c>
      <c r="H193" s="390" t="s">
        <v>2837</v>
      </c>
      <c r="I193" s="391" t="s">
        <v>2837</v>
      </c>
      <c r="J193" s="353" t="s">
        <v>3183</v>
      </c>
      <c r="K193" s="355" t="s">
        <v>3186</v>
      </c>
      <c r="L193" s="400"/>
      <c r="M193" s="401"/>
      <c r="N193" s="400"/>
      <c r="O193" s="401"/>
      <c r="P193" s="400"/>
      <c r="Q193" s="401"/>
      <c r="R193" s="400"/>
      <c r="S193" s="401"/>
      <c r="T193" s="400"/>
      <c r="U193" s="401"/>
      <c r="V193" s="400"/>
      <c r="W193" s="401"/>
      <c r="X193" s="400"/>
      <c r="Y193" s="401"/>
      <c r="Z193" s="400"/>
      <c r="AA193" s="401"/>
      <c r="AB193" s="400"/>
      <c r="AC193" s="401"/>
      <c r="AD193" s="400"/>
      <c r="AE193" s="401"/>
      <c r="AF193" s="400"/>
      <c r="AG193" s="401"/>
      <c r="AH193" s="400"/>
      <c r="AI193" s="401"/>
      <c r="AJ193" s="400"/>
      <c r="AK193" s="401"/>
      <c r="AL193" s="400"/>
      <c r="AM193" s="401"/>
      <c r="AN193" s="400"/>
      <c r="AO193" s="401"/>
      <c r="AP193" s="400"/>
      <c r="AQ193" s="401"/>
      <c r="AR193" s="400"/>
      <c r="AS193" s="401"/>
      <c r="AT193" s="400"/>
      <c r="AU193" s="401"/>
      <c r="AV193" s="400"/>
      <c r="AW193" s="401"/>
      <c r="AX193" s="400"/>
      <c r="AY193" s="401"/>
      <c r="AZ193" s="400"/>
      <c r="BA193" s="401"/>
      <c r="BB193" s="400"/>
      <c r="BC193" s="401"/>
      <c r="BD193" s="400"/>
      <c r="BE193" s="401"/>
      <c r="BF193" s="400"/>
      <c r="BG193" s="401"/>
      <c r="BH193" s="400"/>
      <c r="BI193" s="401"/>
      <c r="BJ193" s="400"/>
      <c r="BK193" s="401"/>
      <c r="BL193" s="400"/>
      <c r="BM193" s="401"/>
      <c r="BN193" s="400"/>
      <c r="BO193" s="401"/>
      <c r="BP193" s="400"/>
      <c r="BQ193" s="401"/>
      <c r="BR193" s="400"/>
      <c r="BS193" s="401"/>
      <c r="BT193" s="400"/>
      <c r="BU193" s="401"/>
      <c r="BV193" s="337">
        <f t="shared" si="77"/>
        <v>0</v>
      </c>
      <c r="BW193" s="337">
        <f t="shared" si="78"/>
        <v>0</v>
      </c>
    </row>
    <row r="194" spans="1:75" s="64" customFormat="1" ht="21.95" customHeight="1" x14ac:dyDescent="0.2">
      <c r="A194" s="385" t="s">
        <v>3343</v>
      </c>
      <c r="B194" s="386" t="s">
        <v>3344</v>
      </c>
      <c r="C194" s="392" t="s">
        <v>3193</v>
      </c>
      <c r="D194" s="387" t="s">
        <v>3345</v>
      </c>
      <c r="E194" s="388" t="s">
        <v>3346</v>
      </c>
      <c r="F194" s="389" t="s">
        <v>3181</v>
      </c>
      <c r="G194" s="389" t="s">
        <v>3182</v>
      </c>
      <c r="H194" s="390" t="s">
        <v>2837</v>
      </c>
      <c r="I194" s="391" t="s">
        <v>2837</v>
      </c>
      <c r="J194" s="353" t="s">
        <v>3183</v>
      </c>
      <c r="K194" s="356" t="s">
        <v>3187</v>
      </c>
      <c r="L194" s="400"/>
      <c r="M194" s="401"/>
      <c r="N194" s="400"/>
      <c r="O194" s="401"/>
      <c r="P194" s="400"/>
      <c r="Q194" s="401"/>
      <c r="R194" s="400"/>
      <c r="S194" s="401"/>
      <c r="T194" s="400"/>
      <c r="U194" s="401"/>
      <c r="V194" s="400"/>
      <c r="W194" s="401"/>
      <c r="X194" s="400"/>
      <c r="Y194" s="401"/>
      <c r="Z194" s="400"/>
      <c r="AA194" s="401"/>
      <c r="AB194" s="400"/>
      <c r="AC194" s="401"/>
      <c r="AD194" s="400"/>
      <c r="AE194" s="401"/>
      <c r="AF194" s="400"/>
      <c r="AG194" s="401"/>
      <c r="AH194" s="400"/>
      <c r="AI194" s="401"/>
      <c r="AJ194" s="400"/>
      <c r="AK194" s="401"/>
      <c r="AL194" s="400"/>
      <c r="AM194" s="401"/>
      <c r="AN194" s="400"/>
      <c r="AO194" s="401"/>
      <c r="AP194" s="400"/>
      <c r="AQ194" s="401"/>
      <c r="AR194" s="400"/>
      <c r="AS194" s="401"/>
      <c r="AT194" s="400"/>
      <c r="AU194" s="401"/>
      <c r="AV194" s="400"/>
      <c r="AW194" s="401"/>
      <c r="AX194" s="400"/>
      <c r="AY194" s="401"/>
      <c r="AZ194" s="400"/>
      <c r="BA194" s="401"/>
      <c r="BB194" s="400"/>
      <c r="BC194" s="401"/>
      <c r="BD194" s="400"/>
      <c r="BE194" s="401"/>
      <c r="BF194" s="400"/>
      <c r="BG194" s="401"/>
      <c r="BH194" s="400"/>
      <c r="BI194" s="401"/>
      <c r="BJ194" s="400"/>
      <c r="BK194" s="401"/>
      <c r="BL194" s="400"/>
      <c r="BM194" s="401"/>
      <c r="BN194" s="400"/>
      <c r="BO194" s="401"/>
      <c r="BP194" s="400"/>
      <c r="BQ194" s="401"/>
      <c r="BR194" s="400"/>
      <c r="BS194" s="401"/>
      <c r="BT194" s="400"/>
      <c r="BU194" s="401"/>
      <c r="BV194" s="337">
        <f t="shared" si="77"/>
        <v>0</v>
      </c>
      <c r="BW194" s="337">
        <f t="shared" si="78"/>
        <v>0</v>
      </c>
    </row>
    <row r="195" spans="1:75" s="64" customFormat="1" ht="21.95" customHeight="1" thickBot="1" x14ac:dyDescent="0.25">
      <c r="A195" s="898" t="s">
        <v>3343</v>
      </c>
      <c r="B195" s="393" t="s">
        <v>3344</v>
      </c>
      <c r="C195" s="394" t="s">
        <v>3193</v>
      </c>
      <c r="D195" s="395" t="s">
        <v>3345</v>
      </c>
      <c r="E195" s="411" t="s">
        <v>3346</v>
      </c>
      <c r="F195" s="396" t="s">
        <v>3181</v>
      </c>
      <c r="G195" s="396" t="s">
        <v>3182</v>
      </c>
      <c r="H195" s="397" t="s">
        <v>2837</v>
      </c>
      <c r="I195" s="899" t="s">
        <v>2837</v>
      </c>
      <c r="J195" s="353" t="s">
        <v>3183</v>
      </c>
      <c r="K195" s="357" t="s">
        <v>60</v>
      </c>
      <c r="L195" s="402"/>
      <c r="M195" s="403"/>
      <c r="N195" s="402"/>
      <c r="O195" s="403"/>
      <c r="P195" s="402"/>
      <c r="Q195" s="403"/>
      <c r="R195" s="402"/>
      <c r="S195" s="403"/>
      <c r="T195" s="402"/>
      <c r="U195" s="403"/>
      <c r="V195" s="402"/>
      <c r="W195" s="403"/>
      <c r="X195" s="402"/>
      <c r="Y195" s="403"/>
      <c r="Z195" s="402"/>
      <c r="AA195" s="403"/>
      <c r="AB195" s="402"/>
      <c r="AC195" s="403"/>
      <c r="AD195" s="402"/>
      <c r="AE195" s="403"/>
      <c r="AF195" s="402"/>
      <c r="AG195" s="403"/>
      <c r="AH195" s="402"/>
      <c r="AI195" s="403"/>
      <c r="AJ195" s="402"/>
      <c r="AK195" s="403"/>
      <c r="AL195" s="402"/>
      <c r="AM195" s="403"/>
      <c r="AN195" s="402"/>
      <c r="AO195" s="403"/>
      <c r="AP195" s="402"/>
      <c r="AQ195" s="403"/>
      <c r="AR195" s="402"/>
      <c r="AS195" s="403"/>
      <c r="AT195" s="402"/>
      <c r="AU195" s="403"/>
      <c r="AV195" s="402"/>
      <c r="AW195" s="403"/>
      <c r="AX195" s="402"/>
      <c r="AY195" s="403"/>
      <c r="AZ195" s="402"/>
      <c r="BA195" s="403"/>
      <c r="BB195" s="402"/>
      <c r="BC195" s="403"/>
      <c r="BD195" s="402"/>
      <c r="BE195" s="403"/>
      <c r="BF195" s="402"/>
      <c r="BG195" s="403"/>
      <c r="BH195" s="402"/>
      <c r="BI195" s="403"/>
      <c r="BJ195" s="402"/>
      <c r="BK195" s="403"/>
      <c r="BL195" s="402"/>
      <c r="BM195" s="403"/>
      <c r="BN195" s="402"/>
      <c r="BO195" s="403"/>
      <c r="BP195" s="402"/>
      <c r="BQ195" s="403"/>
      <c r="BR195" s="402"/>
      <c r="BS195" s="403"/>
      <c r="BT195" s="402"/>
      <c r="BU195" s="403"/>
      <c r="BV195" s="337">
        <f t="shared" si="77"/>
        <v>0</v>
      </c>
      <c r="BW195" s="337">
        <f t="shared" si="78"/>
        <v>0</v>
      </c>
    </row>
    <row r="196" spans="1:75" s="64" customFormat="1" ht="21.95" customHeight="1" x14ac:dyDescent="0.25">
      <c r="A196" s="425" t="s">
        <v>3347</v>
      </c>
      <c r="B196" s="526" t="s">
        <v>3348</v>
      </c>
      <c r="C196" s="527">
        <v>3</v>
      </c>
      <c r="D196" s="528" t="s">
        <v>3349</v>
      </c>
      <c r="E196" s="426" t="s">
        <v>3350</v>
      </c>
      <c r="F196" s="529" t="s">
        <v>3181</v>
      </c>
      <c r="G196" s="529" t="s">
        <v>3182</v>
      </c>
      <c r="H196" s="530" t="s">
        <v>2842</v>
      </c>
      <c r="I196" s="384" t="s">
        <v>2842</v>
      </c>
      <c r="J196" s="353" t="s">
        <v>3189</v>
      </c>
      <c r="K196" s="354" t="s">
        <v>3184</v>
      </c>
      <c r="L196" s="402"/>
      <c r="M196" s="403"/>
      <c r="N196" s="402"/>
      <c r="O196" s="403"/>
      <c r="P196" s="402"/>
      <c r="Q196" s="403"/>
      <c r="R196" s="402"/>
      <c r="S196" s="403"/>
      <c r="T196" s="402"/>
      <c r="U196" s="403"/>
      <c r="V196" s="402"/>
      <c r="W196" s="403"/>
      <c r="X196" s="402"/>
      <c r="Y196" s="403"/>
      <c r="Z196" s="402"/>
      <c r="AA196" s="403"/>
      <c r="AB196" s="402"/>
      <c r="AC196" s="403"/>
      <c r="AD196" s="402"/>
      <c r="AE196" s="403"/>
      <c r="AF196" s="402"/>
      <c r="AG196" s="403"/>
      <c r="AH196" s="402"/>
      <c r="AI196" s="403"/>
      <c r="AJ196" s="402"/>
      <c r="AK196" s="403"/>
      <c r="AL196" s="402"/>
      <c r="AM196" s="403"/>
      <c r="AN196" s="402"/>
      <c r="AO196" s="403"/>
      <c r="AP196" s="402"/>
      <c r="AQ196" s="403"/>
      <c r="AR196" s="402"/>
      <c r="AS196" s="403"/>
      <c r="AT196" s="402"/>
      <c r="AU196" s="403"/>
      <c r="AV196" s="402"/>
      <c r="AW196" s="403"/>
      <c r="AX196" s="402"/>
      <c r="AY196" s="403"/>
      <c r="AZ196" s="402"/>
      <c r="BA196" s="403"/>
      <c r="BB196" s="402"/>
      <c r="BC196" s="403"/>
      <c r="BD196" s="402"/>
      <c r="BE196" s="403"/>
      <c r="BF196" s="402"/>
      <c r="BG196" s="403"/>
      <c r="BH196" s="402"/>
      <c r="BI196" s="403"/>
      <c r="BJ196" s="402"/>
      <c r="BK196" s="403"/>
      <c r="BL196" s="402"/>
      <c r="BM196" s="403"/>
      <c r="BN196" s="402"/>
      <c r="BO196" s="403"/>
      <c r="BP196" s="402"/>
      <c r="BQ196" s="403"/>
      <c r="BR196" s="402"/>
      <c r="BS196" s="403"/>
      <c r="BT196" s="402"/>
      <c r="BU196" s="403"/>
      <c r="BV196" s="337">
        <f>L196+N196+P196+R196+T196+V196+X196+Z196+AB196+AD196+AF196+AH196+AJ196+AL196+AN196+AP196+AR196+AT196+AV196+AX196+AZ196+BB196+BD196+BF196+BH196+BJ196+BL196+BN196+BP196+BR196+BT196</f>
        <v>0</v>
      </c>
      <c r="BW196" s="337">
        <f>M196+O196+Q196+S196+U196+W196+Y196+AA196+AC196+AE196+AG196+AI196+AK196+AM196+AO196+AQ196+AS196+AU196+AW196+AY196+BA196+BC196+BE196+BG196+BI196+BK196+BM196+BO196+BQ196+BS196+BU196</f>
        <v>0</v>
      </c>
    </row>
    <row r="197" spans="1:75" s="64" customFormat="1" ht="21.95" customHeight="1" x14ac:dyDescent="0.2">
      <c r="A197" s="385" t="s">
        <v>3347</v>
      </c>
      <c r="B197" s="386" t="s">
        <v>3348</v>
      </c>
      <c r="C197" s="352" t="s">
        <v>3194</v>
      </c>
      <c r="D197" s="387" t="s">
        <v>3349</v>
      </c>
      <c r="E197" s="388" t="s">
        <v>3350</v>
      </c>
      <c r="F197" s="389" t="s">
        <v>3181</v>
      </c>
      <c r="G197" s="389" t="s">
        <v>3182</v>
      </c>
      <c r="H197" s="390" t="s">
        <v>2842</v>
      </c>
      <c r="I197" s="391" t="s">
        <v>2842</v>
      </c>
      <c r="J197" s="353" t="s">
        <v>3189</v>
      </c>
      <c r="K197" s="353" t="s">
        <v>3185</v>
      </c>
      <c r="L197" s="400"/>
      <c r="M197" s="401"/>
      <c r="N197" s="400"/>
      <c r="O197" s="401"/>
      <c r="P197" s="400"/>
      <c r="Q197" s="401"/>
      <c r="R197" s="400"/>
      <c r="S197" s="401"/>
      <c r="T197" s="400"/>
      <c r="U197" s="401"/>
      <c r="V197" s="400"/>
      <c r="W197" s="401"/>
      <c r="X197" s="400"/>
      <c r="Y197" s="401"/>
      <c r="Z197" s="400"/>
      <c r="AA197" s="401"/>
      <c r="AB197" s="400"/>
      <c r="AC197" s="401"/>
      <c r="AD197" s="400"/>
      <c r="AE197" s="401"/>
      <c r="AF197" s="400"/>
      <c r="AG197" s="401"/>
      <c r="AH197" s="400"/>
      <c r="AI197" s="401"/>
      <c r="AJ197" s="400"/>
      <c r="AK197" s="401"/>
      <c r="AL197" s="400"/>
      <c r="AM197" s="401"/>
      <c r="AN197" s="400"/>
      <c r="AO197" s="401"/>
      <c r="AP197" s="400"/>
      <c r="AQ197" s="401"/>
      <c r="AR197" s="400"/>
      <c r="AS197" s="401"/>
      <c r="AT197" s="400"/>
      <c r="AU197" s="401"/>
      <c r="AV197" s="400"/>
      <c r="AW197" s="401"/>
      <c r="AX197" s="400"/>
      <c r="AY197" s="401"/>
      <c r="AZ197" s="400"/>
      <c r="BA197" s="401"/>
      <c r="BB197" s="400"/>
      <c r="BC197" s="401"/>
      <c r="BD197" s="400"/>
      <c r="BE197" s="401"/>
      <c r="BF197" s="400"/>
      <c r="BG197" s="401"/>
      <c r="BH197" s="400"/>
      <c r="BI197" s="401"/>
      <c r="BJ197" s="400"/>
      <c r="BK197" s="401"/>
      <c r="BL197" s="400"/>
      <c r="BM197" s="401"/>
      <c r="BN197" s="400"/>
      <c r="BO197" s="401"/>
      <c r="BP197" s="400"/>
      <c r="BQ197" s="401"/>
      <c r="BR197" s="400"/>
      <c r="BS197" s="401"/>
      <c r="BT197" s="400"/>
      <c r="BU197" s="401"/>
      <c r="BV197" s="337">
        <f t="shared" ref="BV197:BV200" si="79">L197+N197+P197+R197+T197+V197+X197+Z197+AB197+AD197+AF197+AH197+AJ197+AL197+AN197+AP197+AR197+AT197+AV197+AX197+AZ197+BB197+BD197+BF197+BH197+BJ197+BL197+BN197+BP197+BR197+BT197</f>
        <v>0</v>
      </c>
      <c r="BW197" s="337">
        <f t="shared" ref="BW197:BW200" si="80">M197+O197+Q197+S197+U197+W197+Y197+AA197+AC197+AE197+AG197+AI197+AK197+AM197+AO197+AQ197+AS197+AU197+AW197+AY197+BA197+BC197+BE197+BG197+BI197+BK197+BM197+BO197+BQ197+BS197+BU197</f>
        <v>0</v>
      </c>
    </row>
    <row r="198" spans="1:75" s="64" customFormat="1" ht="21.95" customHeight="1" x14ac:dyDescent="0.2">
      <c r="A198" s="385" t="s">
        <v>3347</v>
      </c>
      <c r="B198" s="386" t="s">
        <v>3348</v>
      </c>
      <c r="C198" s="392" t="s">
        <v>3194</v>
      </c>
      <c r="D198" s="387" t="s">
        <v>3349</v>
      </c>
      <c r="E198" s="388" t="s">
        <v>3350</v>
      </c>
      <c r="F198" s="389" t="s">
        <v>3181</v>
      </c>
      <c r="G198" s="389" t="s">
        <v>3182</v>
      </c>
      <c r="H198" s="390" t="s">
        <v>2842</v>
      </c>
      <c r="I198" s="391" t="s">
        <v>2842</v>
      </c>
      <c r="J198" s="353" t="s">
        <v>3189</v>
      </c>
      <c r="K198" s="355" t="s">
        <v>3186</v>
      </c>
      <c r="L198" s="400"/>
      <c r="M198" s="401"/>
      <c r="N198" s="400"/>
      <c r="O198" s="401"/>
      <c r="P198" s="400"/>
      <c r="Q198" s="401"/>
      <c r="R198" s="400"/>
      <c r="S198" s="401"/>
      <c r="T198" s="400"/>
      <c r="U198" s="401"/>
      <c r="V198" s="400"/>
      <c r="W198" s="401"/>
      <c r="X198" s="400"/>
      <c r="Y198" s="401"/>
      <c r="Z198" s="400"/>
      <c r="AA198" s="401"/>
      <c r="AB198" s="400"/>
      <c r="AC198" s="401"/>
      <c r="AD198" s="400"/>
      <c r="AE198" s="401"/>
      <c r="AF198" s="400"/>
      <c r="AG198" s="401"/>
      <c r="AH198" s="400"/>
      <c r="AI198" s="401"/>
      <c r="AJ198" s="400"/>
      <c r="AK198" s="401"/>
      <c r="AL198" s="400"/>
      <c r="AM198" s="401"/>
      <c r="AN198" s="400"/>
      <c r="AO198" s="401"/>
      <c r="AP198" s="400"/>
      <c r="AQ198" s="401"/>
      <c r="AR198" s="400"/>
      <c r="AS198" s="401"/>
      <c r="AT198" s="400"/>
      <c r="AU198" s="401"/>
      <c r="AV198" s="400"/>
      <c r="AW198" s="401"/>
      <c r="AX198" s="400"/>
      <c r="AY198" s="401"/>
      <c r="AZ198" s="400"/>
      <c r="BA198" s="401"/>
      <c r="BB198" s="400"/>
      <c r="BC198" s="401"/>
      <c r="BD198" s="400"/>
      <c r="BE198" s="401"/>
      <c r="BF198" s="400"/>
      <c r="BG198" s="401"/>
      <c r="BH198" s="400"/>
      <c r="BI198" s="401"/>
      <c r="BJ198" s="400"/>
      <c r="BK198" s="401"/>
      <c r="BL198" s="400"/>
      <c r="BM198" s="401"/>
      <c r="BN198" s="400"/>
      <c r="BO198" s="401"/>
      <c r="BP198" s="400"/>
      <c r="BQ198" s="401"/>
      <c r="BR198" s="400"/>
      <c r="BS198" s="401"/>
      <c r="BT198" s="400"/>
      <c r="BU198" s="401"/>
      <c r="BV198" s="337">
        <f t="shared" si="79"/>
        <v>0</v>
      </c>
      <c r="BW198" s="337">
        <f t="shared" si="80"/>
        <v>0</v>
      </c>
    </row>
    <row r="199" spans="1:75" s="64" customFormat="1" ht="21.95" customHeight="1" x14ac:dyDescent="0.2">
      <c r="A199" s="385" t="s">
        <v>3347</v>
      </c>
      <c r="B199" s="386" t="s">
        <v>3348</v>
      </c>
      <c r="C199" s="392" t="s">
        <v>3194</v>
      </c>
      <c r="D199" s="387" t="s">
        <v>3349</v>
      </c>
      <c r="E199" s="388" t="s">
        <v>3350</v>
      </c>
      <c r="F199" s="389" t="s">
        <v>3181</v>
      </c>
      <c r="G199" s="389" t="s">
        <v>3182</v>
      </c>
      <c r="H199" s="390" t="s">
        <v>2842</v>
      </c>
      <c r="I199" s="391" t="s">
        <v>2842</v>
      </c>
      <c r="J199" s="353" t="s">
        <v>3189</v>
      </c>
      <c r="K199" s="356" t="s">
        <v>3187</v>
      </c>
      <c r="L199" s="400"/>
      <c r="M199" s="401"/>
      <c r="N199" s="400"/>
      <c r="O199" s="401"/>
      <c r="P199" s="400"/>
      <c r="Q199" s="401"/>
      <c r="R199" s="400"/>
      <c r="S199" s="401"/>
      <c r="T199" s="400"/>
      <c r="U199" s="401"/>
      <c r="V199" s="400"/>
      <c r="W199" s="401"/>
      <c r="X199" s="400"/>
      <c r="Y199" s="401"/>
      <c r="Z199" s="400"/>
      <c r="AA199" s="401"/>
      <c r="AB199" s="400"/>
      <c r="AC199" s="401"/>
      <c r="AD199" s="400"/>
      <c r="AE199" s="401"/>
      <c r="AF199" s="400"/>
      <c r="AG199" s="401"/>
      <c r="AH199" s="400"/>
      <c r="AI199" s="401"/>
      <c r="AJ199" s="400"/>
      <c r="AK199" s="401"/>
      <c r="AL199" s="400"/>
      <c r="AM199" s="401"/>
      <c r="AN199" s="400"/>
      <c r="AO199" s="401"/>
      <c r="AP199" s="400"/>
      <c r="AQ199" s="401"/>
      <c r="AR199" s="400"/>
      <c r="AS199" s="401"/>
      <c r="AT199" s="400"/>
      <c r="AU199" s="401"/>
      <c r="AV199" s="400"/>
      <c r="AW199" s="401"/>
      <c r="AX199" s="400"/>
      <c r="AY199" s="401"/>
      <c r="AZ199" s="400"/>
      <c r="BA199" s="401"/>
      <c r="BB199" s="400"/>
      <c r="BC199" s="401"/>
      <c r="BD199" s="400"/>
      <c r="BE199" s="401"/>
      <c r="BF199" s="400"/>
      <c r="BG199" s="401"/>
      <c r="BH199" s="400"/>
      <c r="BI199" s="401"/>
      <c r="BJ199" s="400"/>
      <c r="BK199" s="401"/>
      <c r="BL199" s="400"/>
      <c r="BM199" s="401"/>
      <c r="BN199" s="400"/>
      <c r="BO199" s="401"/>
      <c r="BP199" s="400"/>
      <c r="BQ199" s="401"/>
      <c r="BR199" s="400"/>
      <c r="BS199" s="401"/>
      <c r="BT199" s="400"/>
      <c r="BU199" s="401"/>
      <c r="BV199" s="337">
        <f t="shared" si="79"/>
        <v>0</v>
      </c>
      <c r="BW199" s="337">
        <f t="shared" si="80"/>
        <v>0</v>
      </c>
    </row>
    <row r="200" spans="1:75" s="64" customFormat="1" ht="21.95" customHeight="1" thickBot="1" x14ac:dyDescent="0.25">
      <c r="A200" s="898" t="s">
        <v>3347</v>
      </c>
      <c r="B200" s="393" t="s">
        <v>3348</v>
      </c>
      <c r="C200" s="394" t="s">
        <v>3194</v>
      </c>
      <c r="D200" s="395" t="s">
        <v>3349</v>
      </c>
      <c r="E200" s="411" t="s">
        <v>3350</v>
      </c>
      <c r="F200" s="396" t="s">
        <v>3181</v>
      </c>
      <c r="G200" s="396" t="s">
        <v>3182</v>
      </c>
      <c r="H200" s="397" t="s">
        <v>2842</v>
      </c>
      <c r="I200" s="899" t="s">
        <v>2842</v>
      </c>
      <c r="J200" s="353" t="s">
        <v>3189</v>
      </c>
      <c r="K200" s="357" t="s">
        <v>60</v>
      </c>
      <c r="L200" s="402"/>
      <c r="M200" s="403"/>
      <c r="N200" s="402"/>
      <c r="O200" s="403"/>
      <c r="P200" s="402"/>
      <c r="Q200" s="403"/>
      <c r="R200" s="402"/>
      <c r="S200" s="403"/>
      <c r="T200" s="402"/>
      <c r="U200" s="403"/>
      <c r="V200" s="402"/>
      <c r="W200" s="403"/>
      <c r="X200" s="402"/>
      <c r="Y200" s="403"/>
      <c r="Z200" s="402"/>
      <c r="AA200" s="403"/>
      <c r="AB200" s="402"/>
      <c r="AC200" s="403"/>
      <c r="AD200" s="402"/>
      <c r="AE200" s="403"/>
      <c r="AF200" s="402"/>
      <c r="AG200" s="403"/>
      <c r="AH200" s="402"/>
      <c r="AI200" s="403"/>
      <c r="AJ200" s="402"/>
      <c r="AK200" s="403"/>
      <c r="AL200" s="402"/>
      <c r="AM200" s="403"/>
      <c r="AN200" s="402"/>
      <c r="AO200" s="403"/>
      <c r="AP200" s="402"/>
      <c r="AQ200" s="403"/>
      <c r="AR200" s="402"/>
      <c r="AS200" s="403"/>
      <c r="AT200" s="402"/>
      <c r="AU200" s="403"/>
      <c r="AV200" s="402"/>
      <c r="AW200" s="403"/>
      <c r="AX200" s="402"/>
      <c r="AY200" s="403"/>
      <c r="AZ200" s="402"/>
      <c r="BA200" s="403"/>
      <c r="BB200" s="402"/>
      <c r="BC200" s="403"/>
      <c r="BD200" s="402"/>
      <c r="BE200" s="403"/>
      <c r="BF200" s="402"/>
      <c r="BG200" s="403"/>
      <c r="BH200" s="402"/>
      <c r="BI200" s="403"/>
      <c r="BJ200" s="402"/>
      <c r="BK200" s="403"/>
      <c r="BL200" s="402"/>
      <c r="BM200" s="403"/>
      <c r="BN200" s="402"/>
      <c r="BO200" s="403"/>
      <c r="BP200" s="402"/>
      <c r="BQ200" s="403"/>
      <c r="BR200" s="402"/>
      <c r="BS200" s="403"/>
      <c r="BT200" s="402"/>
      <c r="BU200" s="403"/>
      <c r="BV200" s="337">
        <f t="shared" si="79"/>
        <v>0</v>
      </c>
      <c r="BW200" s="337">
        <f t="shared" si="80"/>
        <v>0</v>
      </c>
    </row>
    <row r="201" spans="1:75" s="64" customFormat="1" ht="21.95" customHeight="1" x14ac:dyDescent="0.25">
      <c r="A201" s="425" t="s">
        <v>3351</v>
      </c>
      <c r="B201" s="526" t="s">
        <v>3352</v>
      </c>
      <c r="C201" s="527">
        <v>1</v>
      </c>
      <c r="D201" s="528" t="s">
        <v>3353</v>
      </c>
      <c r="E201" s="426" t="s">
        <v>3354</v>
      </c>
      <c r="F201" s="529" t="s">
        <v>3181</v>
      </c>
      <c r="G201" s="529" t="s">
        <v>3182</v>
      </c>
      <c r="H201" s="530" t="s">
        <v>2843</v>
      </c>
      <c r="I201" s="384" t="s">
        <v>2843</v>
      </c>
      <c r="J201" s="353" t="s">
        <v>3183</v>
      </c>
      <c r="K201" s="354" t="s">
        <v>3184</v>
      </c>
      <c r="L201" s="402"/>
      <c r="M201" s="403"/>
      <c r="N201" s="402"/>
      <c r="O201" s="403"/>
      <c r="P201" s="402"/>
      <c r="Q201" s="403"/>
      <c r="R201" s="402"/>
      <c r="S201" s="403"/>
      <c r="T201" s="402"/>
      <c r="U201" s="403"/>
      <c r="V201" s="402"/>
      <c r="W201" s="403"/>
      <c r="X201" s="402"/>
      <c r="Y201" s="403"/>
      <c r="Z201" s="402"/>
      <c r="AA201" s="403"/>
      <c r="AB201" s="402"/>
      <c r="AC201" s="403"/>
      <c r="AD201" s="402"/>
      <c r="AE201" s="403"/>
      <c r="AF201" s="402"/>
      <c r="AG201" s="403"/>
      <c r="AH201" s="402"/>
      <c r="AI201" s="403"/>
      <c r="AJ201" s="402"/>
      <c r="AK201" s="403"/>
      <c r="AL201" s="402"/>
      <c r="AM201" s="403"/>
      <c r="AN201" s="402"/>
      <c r="AO201" s="403"/>
      <c r="AP201" s="402"/>
      <c r="AQ201" s="403"/>
      <c r="AR201" s="402"/>
      <c r="AS201" s="403"/>
      <c r="AT201" s="402"/>
      <c r="AU201" s="403"/>
      <c r="AV201" s="402"/>
      <c r="AW201" s="403"/>
      <c r="AX201" s="402"/>
      <c r="AY201" s="403"/>
      <c r="AZ201" s="402"/>
      <c r="BA201" s="403"/>
      <c r="BB201" s="402"/>
      <c r="BC201" s="403"/>
      <c r="BD201" s="402"/>
      <c r="BE201" s="403"/>
      <c r="BF201" s="402"/>
      <c r="BG201" s="403"/>
      <c r="BH201" s="402"/>
      <c r="BI201" s="403"/>
      <c r="BJ201" s="402"/>
      <c r="BK201" s="403"/>
      <c r="BL201" s="402"/>
      <c r="BM201" s="403"/>
      <c r="BN201" s="402"/>
      <c r="BO201" s="403"/>
      <c r="BP201" s="402"/>
      <c r="BQ201" s="403"/>
      <c r="BR201" s="402"/>
      <c r="BS201" s="403"/>
      <c r="BT201" s="402"/>
      <c r="BU201" s="403"/>
      <c r="BV201" s="337">
        <f>L201+N201+P201+R201+T201+V201+X201+Z201+AB201+AD201+AF201+AH201+AJ201+AL201+AN201+AP201+AR201+AT201+AV201+AX201+AZ201+BB201+BD201+BF201+BH201+BJ201+BL201+BN201+BP201+BR201+BT201</f>
        <v>0</v>
      </c>
      <c r="BW201" s="337">
        <f>M201+O201+Q201+S201+U201+W201+Y201+AA201+AC201+AE201+AG201+AI201+AK201+AM201+AO201+AQ201+AS201+AU201+AW201+AY201+BA201+BC201+BE201+BG201+BI201+BK201+BM201+BO201+BQ201+BS201+BU201</f>
        <v>0</v>
      </c>
    </row>
    <row r="202" spans="1:75" s="64" customFormat="1" ht="21.95" customHeight="1" x14ac:dyDescent="0.2">
      <c r="A202" s="385" t="s">
        <v>3351</v>
      </c>
      <c r="B202" s="386" t="s">
        <v>3352</v>
      </c>
      <c r="C202" s="352" t="s">
        <v>3193</v>
      </c>
      <c r="D202" s="387" t="s">
        <v>3353</v>
      </c>
      <c r="E202" s="388" t="s">
        <v>3354</v>
      </c>
      <c r="F202" s="389" t="s">
        <v>3181</v>
      </c>
      <c r="G202" s="389" t="s">
        <v>3182</v>
      </c>
      <c r="H202" s="390" t="s">
        <v>2843</v>
      </c>
      <c r="I202" s="391" t="s">
        <v>2843</v>
      </c>
      <c r="J202" s="353" t="s">
        <v>3183</v>
      </c>
      <c r="K202" s="353" t="s">
        <v>3185</v>
      </c>
      <c r="L202" s="400"/>
      <c r="M202" s="401"/>
      <c r="N202" s="400"/>
      <c r="O202" s="401"/>
      <c r="P202" s="400"/>
      <c r="Q202" s="401"/>
      <c r="R202" s="400"/>
      <c r="S202" s="401"/>
      <c r="T202" s="400"/>
      <c r="U202" s="401"/>
      <c r="V202" s="400"/>
      <c r="W202" s="401"/>
      <c r="X202" s="400"/>
      <c r="Y202" s="401"/>
      <c r="Z202" s="400"/>
      <c r="AA202" s="401"/>
      <c r="AB202" s="400"/>
      <c r="AC202" s="401"/>
      <c r="AD202" s="400"/>
      <c r="AE202" s="401"/>
      <c r="AF202" s="400"/>
      <c r="AG202" s="401"/>
      <c r="AH202" s="400"/>
      <c r="AI202" s="401"/>
      <c r="AJ202" s="400"/>
      <c r="AK202" s="401"/>
      <c r="AL202" s="400"/>
      <c r="AM202" s="401"/>
      <c r="AN202" s="400"/>
      <c r="AO202" s="401"/>
      <c r="AP202" s="400"/>
      <c r="AQ202" s="401"/>
      <c r="AR202" s="400"/>
      <c r="AS202" s="401"/>
      <c r="AT202" s="400"/>
      <c r="AU202" s="401"/>
      <c r="AV202" s="400"/>
      <c r="AW202" s="401"/>
      <c r="AX202" s="400"/>
      <c r="AY202" s="401"/>
      <c r="AZ202" s="400"/>
      <c r="BA202" s="401"/>
      <c r="BB202" s="400"/>
      <c r="BC202" s="401"/>
      <c r="BD202" s="400"/>
      <c r="BE202" s="401"/>
      <c r="BF202" s="400"/>
      <c r="BG202" s="401"/>
      <c r="BH202" s="400"/>
      <c r="BI202" s="401"/>
      <c r="BJ202" s="400"/>
      <c r="BK202" s="401"/>
      <c r="BL202" s="400"/>
      <c r="BM202" s="401"/>
      <c r="BN202" s="400"/>
      <c r="BO202" s="401"/>
      <c r="BP202" s="400"/>
      <c r="BQ202" s="401"/>
      <c r="BR202" s="400"/>
      <c r="BS202" s="401"/>
      <c r="BT202" s="400"/>
      <c r="BU202" s="401"/>
      <c r="BV202" s="337">
        <f t="shared" ref="BV202:BV205" si="81">L202+N202+P202+R202+T202+V202+X202+Z202+AB202+AD202+AF202+AH202+AJ202+AL202+AN202+AP202+AR202+AT202+AV202+AX202+AZ202+BB202+BD202+BF202+BH202+BJ202+BL202+BN202+BP202+BR202+BT202</f>
        <v>0</v>
      </c>
      <c r="BW202" s="337">
        <f t="shared" ref="BW202:BW205" si="82">M202+O202+Q202+S202+U202+W202+Y202+AA202+AC202+AE202+AG202+AI202+AK202+AM202+AO202+AQ202+AS202+AU202+AW202+AY202+BA202+BC202+BE202+BG202+BI202+BK202+BM202+BO202+BQ202+BS202+BU202</f>
        <v>0</v>
      </c>
    </row>
    <row r="203" spans="1:75" s="64" customFormat="1" ht="21.95" customHeight="1" x14ac:dyDescent="0.2">
      <c r="A203" s="385" t="s">
        <v>3351</v>
      </c>
      <c r="B203" s="386" t="s">
        <v>3352</v>
      </c>
      <c r="C203" s="392" t="s">
        <v>3193</v>
      </c>
      <c r="D203" s="387" t="s">
        <v>3353</v>
      </c>
      <c r="E203" s="388" t="s">
        <v>3354</v>
      </c>
      <c r="F203" s="389" t="s">
        <v>3181</v>
      </c>
      <c r="G203" s="389" t="s">
        <v>3182</v>
      </c>
      <c r="H203" s="390" t="s">
        <v>2843</v>
      </c>
      <c r="I203" s="391" t="s">
        <v>2843</v>
      </c>
      <c r="J203" s="353" t="s">
        <v>3183</v>
      </c>
      <c r="K203" s="355" t="s">
        <v>3186</v>
      </c>
      <c r="L203" s="400"/>
      <c r="M203" s="401"/>
      <c r="N203" s="400"/>
      <c r="O203" s="401"/>
      <c r="P203" s="400"/>
      <c r="Q203" s="401"/>
      <c r="R203" s="400"/>
      <c r="S203" s="401"/>
      <c r="T203" s="400"/>
      <c r="U203" s="401"/>
      <c r="V203" s="400"/>
      <c r="W203" s="401"/>
      <c r="X203" s="400"/>
      <c r="Y203" s="401"/>
      <c r="Z203" s="400"/>
      <c r="AA203" s="401"/>
      <c r="AB203" s="400"/>
      <c r="AC203" s="401"/>
      <c r="AD203" s="400"/>
      <c r="AE203" s="401"/>
      <c r="AF203" s="400"/>
      <c r="AG203" s="401"/>
      <c r="AH203" s="400"/>
      <c r="AI203" s="401"/>
      <c r="AJ203" s="400"/>
      <c r="AK203" s="401"/>
      <c r="AL203" s="400"/>
      <c r="AM203" s="401"/>
      <c r="AN203" s="400"/>
      <c r="AO203" s="401"/>
      <c r="AP203" s="400"/>
      <c r="AQ203" s="401"/>
      <c r="AR203" s="400"/>
      <c r="AS203" s="401"/>
      <c r="AT203" s="400"/>
      <c r="AU203" s="401"/>
      <c r="AV203" s="400"/>
      <c r="AW203" s="401"/>
      <c r="AX203" s="400"/>
      <c r="AY203" s="401"/>
      <c r="AZ203" s="400"/>
      <c r="BA203" s="401"/>
      <c r="BB203" s="400"/>
      <c r="BC203" s="401"/>
      <c r="BD203" s="400"/>
      <c r="BE203" s="401"/>
      <c r="BF203" s="400"/>
      <c r="BG203" s="401"/>
      <c r="BH203" s="400"/>
      <c r="BI203" s="401"/>
      <c r="BJ203" s="400"/>
      <c r="BK203" s="401"/>
      <c r="BL203" s="400"/>
      <c r="BM203" s="401"/>
      <c r="BN203" s="400"/>
      <c r="BO203" s="401"/>
      <c r="BP203" s="400"/>
      <c r="BQ203" s="401"/>
      <c r="BR203" s="400"/>
      <c r="BS203" s="401"/>
      <c r="BT203" s="400"/>
      <c r="BU203" s="401"/>
      <c r="BV203" s="337">
        <f t="shared" si="81"/>
        <v>0</v>
      </c>
      <c r="BW203" s="337">
        <f t="shared" si="82"/>
        <v>0</v>
      </c>
    </row>
    <row r="204" spans="1:75" s="64" customFormat="1" ht="21.95" customHeight="1" x14ac:dyDescent="0.2">
      <c r="A204" s="385" t="s">
        <v>3351</v>
      </c>
      <c r="B204" s="386" t="s">
        <v>3352</v>
      </c>
      <c r="C204" s="392" t="s">
        <v>3193</v>
      </c>
      <c r="D204" s="387" t="s">
        <v>3353</v>
      </c>
      <c r="E204" s="388" t="s">
        <v>3354</v>
      </c>
      <c r="F204" s="389" t="s">
        <v>3181</v>
      </c>
      <c r="G204" s="389" t="s">
        <v>3182</v>
      </c>
      <c r="H204" s="390" t="s">
        <v>2843</v>
      </c>
      <c r="I204" s="391" t="s">
        <v>2843</v>
      </c>
      <c r="J204" s="353" t="s">
        <v>3183</v>
      </c>
      <c r="K204" s="356" t="s">
        <v>3187</v>
      </c>
      <c r="L204" s="400"/>
      <c r="M204" s="401"/>
      <c r="N204" s="400"/>
      <c r="O204" s="401"/>
      <c r="P204" s="400"/>
      <c r="Q204" s="401"/>
      <c r="R204" s="400"/>
      <c r="S204" s="401"/>
      <c r="T204" s="400"/>
      <c r="U204" s="401"/>
      <c r="V204" s="400"/>
      <c r="W204" s="401"/>
      <c r="X204" s="400"/>
      <c r="Y204" s="401"/>
      <c r="Z204" s="400"/>
      <c r="AA204" s="401"/>
      <c r="AB204" s="400"/>
      <c r="AC204" s="401"/>
      <c r="AD204" s="400"/>
      <c r="AE204" s="401"/>
      <c r="AF204" s="400"/>
      <c r="AG204" s="401"/>
      <c r="AH204" s="400"/>
      <c r="AI204" s="401"/>
      <c r="AJ204" s="400"/>
      <c r="AK204" s="401"/>
      <c r="AL204" s="400"/>
      <c r="AM204" s="401"/>
      <c r="AN204" s="400"/>
      <c r="AO204" s="401"/>
      <c r="AP204" s="400"/>
      <c r="AQ204" s="401"/>
      <c r="AR204" s="400"/>
      <c r="AS204" s="401"/>
      <c r="AT204" s="400"/>
      <c r="AU204" s="401"/>
      <c r="AV204" s="400"/>
      <c r="AW204" s="401"/>
      <c r="AX204" s="400"/>
      <c r="AY204" s="401"/>
      <c r="AZ204" s="400"/>
      <c r="BA204" s="401"/>
      <c r="BB204" s="400"/>
      <c r="BC204" s="401"/>
      <c r="BD204" s="400"/>
      <c r="BE204" s="401"/>
      <c r="BF204" s="400"/>
      <c r="BG204" s="401"/>
      <c r="BH204" s="400"/>
      <c r="BI204" s="401"/>
      <c r="BJ204" s="400"/>
      <c r="BK204" s="401"/>
      <c r="BL204" s="400"/>
      <c r="BM204" s="401"/>
      <c r="BN204" s="400"/>
      <c r="BO204" s="401"/>
      <c r="BP204" s="400"/>
      <c r="BQ204" s="401"/>
      <c r="BR204" s="400"/>
      <c r="BS204" s="401"/>
      <c r="BT204" s="400"/>
      <c r="BU204" s="401"/>
      <c r="BV204" s="337">
        <f t="shared" si="81"/>
        <v>0</v>
      </c>
      <c r="BW204" s="337">
        <f t="shared" si="82"/>
        <v>0</v>
      </c>
    </row>
    <row r="205" spans="1:75" s="64" customFormat="1" ht="21.95" customHeight="1" thickBot="1" x14ac:dyDescent="0.25">
      <c r="A205" s="898" t="s">
        <v>3351</v>
      </c>
      <c r="B205" s="393" t="s">
        <v>3352</v>
      </c>
      <c r="C205" s="394" t="s">
        <v>3193</v>
      </c>
      <c r="D205" s="395" t="s">
        <v>3353</v>
      </c>
      <c r="E205" s="411" t="s">
        <v>3354</v>
      </c>
      <c r="F205" s="396" t="s">
        <v>3181</v>
      </c>
      <c r="G205" s="396" t="s">
        <v>3182</v>
      </c>
      <c r="H205" s="397" t="s">
        <v>2843</v>
      </c>
      <c r="I205" s="899" t="s">
        <v>2843</v>
      </c>
      <c r="J205" s="353" t="s">
        <v>3183</v>
      </c>
      <c r="K205" s="357" t="s">
        <v>60</v>
      </c>
      <c r="L205" s="402"/>
      <c r="M205" s="403"/>
      <c r="N205" s="402"/>
      <c r="O205" s="403"/>
      <c r="P205" s="402"/>
      <c r="Q205" s="403"/>
      <c r="R205" s="402"/>
      <c r="S205" s="403"/>
      <c r="T205" s="402"/>
      <c r="U205" s="403"/>
      <c r="V205" s="402"/>
      <c r="W205" s="403"/>
      <c r="X205" s="402"/>
      <c r="Y205" s="403"/>
      <c r="Z205" s="402"/>
      <c r="AA205" s="403"/>
      <c r="AB205" s="402"/>
      <c r="AC205" s="403"/>
      <c r="AD205" s="402"/>
      <c r="AE205" s="403"/>
      <c r="AF205" s="402"/>
      <c r="AG205" s="403"/>
      <c r="AH205" s="402"/>
      <c r="AI205" s="403"/>
      <c r="AJ205" s="402"/>
      <c r="AK205" s="403"/>
      <c r="AL205" s="402"/>
      <c r="AM205" s="403"/>
      <c r="AN205" s="402"/>
      <c r="AO205" s="403"/>
      <c r="AP205" s="402"/>
      <c r="AQ205" s="403"/>
      <c r="AR205" s="402"/>
      <c r="AS205" s="403"/>
      <c r="AT205" s="402"/>
      <c r="AU205" s="403"/>
      <c r="AV205" s="402"/>
      <c r="AW205" s="403"/>
      <c r="AX205" s="402"/>
      <c r="AY205" s="403"/>
      <c r="AZ205" s="402"/>
      <c r="BA205" s="403"/>
      <c r="BB205" s="402"/>
      <c r="BC205" s="403"/>
      <c r="BD205" s="402"/>
      <c r="BE205" s="403"/>
      <c r="BF205" s="402"/>
      <c r="BG205" s="403"/>
      <c r="BH205" s="402"/>
      <c r="BI205" s="403"/>
      <c r="BJ205" s="402"/>
      <c r="BK205" s="403"/>
      <c r="BL205" s="402"/>
      <c r="BM205" s="403"/>
      <c r="BN205" s="402"/>
      <c r="BO205" s="403"/>
      <c r="BP205" s="402"/>
      <c r="BQ205" s="403"/>
      <c r="BR205" s="402"/>
      <c r="BS205" s="403"/>
      <c r="BT205" s="402"/>
      <c r="BU205" s="403"/>
      <c r="BV205" s="337">
        <f t="shared" si="81"/>
        <v>0</v>
      </c>
      <c r="BW205" s="337">
        <f t="shared" si="82"/>
        <v>0</v>
      </c>
    </row>
    <row r="206" spans="1:75" s="64" customFormat="1" ht="21.95" customHeight="1" x14ac:dyDescent="0.25">
      <c r="A206" s="425" t="s">
        <v>3355</v>
      </c>
      <c r="B206" s="526" t="s">
        <v>3356</v>
      </c>
      <c r="C206" s="527">
        <v>2</v>
      </c>
      <c r="D206" s="528" t="s">
        <v>3357</v>
      </c>
      <c r="E206" s="426" t="s">
        <v>3358</v>
      </c>
      <c r="F206" s="529" t="s">
        <v>3181</v>
      </c>
      <c r="G206" s="529" t="s">
        <v>3182</v>
      </c>
      <c r="H206" s="530" t="s">
        <v>2844</v>
      </c>
      <c r="I206" s="384" t="s">
        <v>2844</v>
      </c>
      <c r="J206" s="353" t="s">
        <v>3188</v>
      </c>
      <c r="K206" s="354" t="s">
        <v>3184</v>
      </c>
      <c r="L206" s="402"/>
      <c r="M206" s="403"/>
      <c r="N206" s="402"/>
      <c r="O206" s="403"/>
      <c r="P206" s="402"/>
      <c r="Q206" s="403"/>
      <c r="R206" s="402"/>
      <c r="S206" s="403"/>
      <c r="T206" s="402"/>
      <c r="U206" s="403"/>
      <c r="V206" s="402"/>
      <c r="W206" s="403"/>
      <c r="X206" s="402"/>
      <c r="Y206" s="403"/>
      <c r="Z206" s="402"/>
      <c r="AA206" s="403"/>
      <c r="AB206" s="402"/>
      <c r="AC206" s="403"/>
      <c r="AD206" s="402"/>
      <c r="AE206" s="403"/>
      <c r="AF206" s="402"/>
      <c r="AG206" s="403"/>
      <c r="AH206" s="402"/>
      <c r="AI206" s="403"/>
      <c r="AJ206" s="402"/>
      <c r="AK206" s="403"/>
      <c r="AL206" s="402"/>
      <c r="AM206" s="403"/>
      <c r="AN206" s="402"/>
      <c r="AO206" s="403"/>
      <c r="AP206" s="402"/>
      <c r="AQ206" s="403"/>
      <c r="AR206" s="402"/>
      <c r="AS206" s="403"/>
      <c r="AT206" s="402"/>
      <c r="AU206" s="403"/>
      <c r="AV206" s="402"/>
      <c r="AW206" s="403"/>
      <c r="AX206" s="402"/>
      <c r="AY206" s="403"/>
      <c r="AZ206" s="402"/>
      <c r="BA206" s="403"/>
      <c r="BB206" s="402"/>
      <c r="BC206" s="403"/>
      <c r="BD206" s="402"/>
      <c r="BE206" s="403"/>
      <c r="BF206" s="402"/>
      <c r="BG206" s="403"/>
      <c r="BH206" s="402"/>
      <c r="BI206" s="403"/>
      <c r="BJ206" s="402"/>
      <c r="BK206" s="403"/>
      <c r="BL206" s="402"/>
      <c r="BM206" s="403"/>
      <c r="BN206" s="402"/>
      <c r="BO206" s="403"/>
      <c r="BP206" s="402"/>
      <c r="BQ206" s="403"/>
      <c r="BR206" s="402"/>
      <c r="BS206" s="403"/>
      <c r="BT206" s="402"/>
      <c r="BU206" s="403"/>
      <c r="BV206" s="337">
        <f>L206+N206+P206+R206+T206+V206+X206+Z206+AB206+AD206+AF206+AH206+AJ206+AL206+AN206+AP206+AR206+AT206+AV206+AX206+AZ206+BB206+BD206+BF206+BH206+BJ206+BL206+BN206+BP206+BR206+BT206</f>
        <v>0</v>
      </c>
      <c r="BW206" s="337">
        <f>M206+O206+Q206+S206+U206+W206+Y206+AA206+AC206+AE206+AG206+AI206+AK206+AM206+AO206+AQ206+AS206+AU206+AW206+AY206+BA206+BC206+BE206+BG206+BI206+BK206+BM206+BO206+BQ206+BS206+BU206</f>
        <v>0</v>
      </c>
    </row>
    <row r="207" spans="1:75" s="64" customFormat="1" ht="21.95" customHeight="1" x14ac:dyDescent="0.2">
      <c r="A207" s="385" t="s">
        <v>3355</v>
      </c>
      <c r="B207" s="386" t="s">
        <v>3356</v>
      </c>
      <c r="C207" s="352" t="s">
        <v>3193</v>
      </c>
      <c r="D207" s="387" t="s">
        <v>3357</v>
      </c>
      <c r="E207" s="388" t="s">
        <v>3358</v>
      </c>
      <c r="F207" s="389" t="s">
        <v>3181</v>
      </c>
      <c r="G207" s="389" t="s">
        <v>3182</v>
      </c>
      <c r="H207" s="390" t="s">
        <v>2844</v>
      </c>
      <c r="I207" s="391" t="s">
        <v>2844</v>
      </c>
      <c r="J207" s="353" t="s">
        <v>3188</v>
      </c>
      <c r="K207" s="353" t="s">
        <v>3185</v>
      </c>
      <c r="L207" s="400"/>
      <c r="M207" s="401"/>
      <c r="N207" s="400"/>
      <c r="O207" s="401"/>
      <c r="P207" s="400"/>
      <c r="Q207" s="401"/>
      <c r="R207" s="400"/>
      <c r="S207" s="401"/>
      <c r="T207" s="400"/>
      <c r="U207" s="401"/>
      <c r="V207" s="400"/>
      <c r="W207" s="401"/>
      <c r="X207" s="400"/>
      <c r="Y207" s="401"/>
      <c r="Z207" s="400"/>
      <c r="AA207" s="401"/>
      <c r="AB207" s="400"/>
      <c r="AC207" s="401"/>
      <c r="AD207" s="400"/>
      <c r="AE207" s="401"/>
      <c r="AF207" s="400"/>
      <c r="AG207" s="401"/>
      <c r="AH207" s="400"/>
      <c r="AI207" s="401"/>
      <c r="AJ207" s="400"/>
      <c r="AK207" s="401"/>
      <c r="AL207" s="400"/>
      <c r="AM207" s="401"/>
      <c r="AN207" s="400"/>
      <c r="AO207" s="401"/>
      <c r="AP207" s="400"/>
      <c r="AQ207" s="401"/>
      <c r="AR207" s="400"/>
      <c r="AS207" s="401"/>
      <c r="AT207" s="400"/>
      <c r="AU207" s="401"/>
      <c r="AV207" s="400"/>
      <c r="AW207" s="401"/>
      <c r="AX207" s="400"/>
      <c r="AY207" s="401"/>
      <c r="AZ207" s="400"/>
      <c r="BA207" s="401"/>
      <c r="BB207" s="400"/>
      <c r="BC207" s="401"/>
      <c r="BD207" s="400"/>
      <c r="BE207" s="401"/>
      <c r="BF207" s="400"/>
      <c r="BG207" s="401"/>
      <c r="BH207" s="400"/>
      <c r="BI207" s="401"/>
      <c r="BJ207" s="400"/>
      <c r="BK207" s="401"/>
      <c r="BL207" s="400"/>
      <c r="BM207" s="401"/>
      <c r="BN207" s="400"/>
      <c r="BO207" s="401"/>
      <c r="BP207" s="400"/>
      <c r="BQ207" s="401"/>
      <c r="BR207" s="400"/>
      <c r="BS207" s="401"/>
      <c r="BT207" s="400"/>
      <c r="BU207" s="401"/>
      <c r="BV207" s="337">
        <f t="shared" ref="BV207:BV210" si="83">L207+N207+P207+R207+T207+V207+X207+Z207+AB207+AD207+AF207+AH207+AJ207+AL207+AN207+AP207+AR207+AT207+AV207+AX207+AZ207+BB207+BD207+BF207+BH207+BJ207+BL207+BN207+BP207+BR207+BT207</f>
        <v>0</v>
      </c>
      <c r="BW207" s="337">
        <f t="shared" ref="BW207:BW210" si="84">M207+O207+Q207+S207+U207+W207+Y207+AA207+AC207+AE207+AG207+AI207+AK207+AM207+AO207+AQ207+AS207+AU207+AW207+AY207+BA207+BC207+BE207+BG207+BI207+BK207+BM207+BO207+BQ207+BS207+BU207</f>
        <v>0</v>
      </c>
    </row>
    <row r="208" spans="1:75" s="64" customFormat="1" ht="21.95" customHeight="1" x14ac:dyDescent="0.2">
      <c r="A208" s="385" t="s">
        <v>3355</v>
      </c>
      <c r="B208" s="386" t="s">
        <v>3356</v>
      </c>
      <c r="C208" s="392" t="s">
        <v>3193</v>
      </c>
      <c r="D208" s="387" t="s">
        <v>3357</v>
      </c>
      <c r="E208" s="388" t="s">
        <v>3358</v>
      </c>
      <c r="F208" s="389" t="s">
        <v>3181</v>
      </c>
      <c r="G208" s="389" t="s">
        <v>3182</v>
      </c>
      <c r="H208" s="390" t="s">
        <v>2844</v>
      </c>
      <c r="I208" s="391" t="s">
        <v>2844</v>
      </c>
      <c r="J208" s="353" t="s">
        <v>3188</v>
      </c>
      <c r="K208" s="355" t="s">
        <v>3186</v>
      </c>
      <c r="L208" s="400"/>
      <c r="M208" s="401"/>
      <c r="N208" s="400"/>
      <c r="O208" s="401"/>
      <c r="P208" s="400"/>
      <c r="Q208" s="401"/>
      <c r="R208" s="400"/>
      <c r="S208" s="401"/>
      <c r="T208" s="400"/>
      <c r="U208" s="401"/>
      <c r="V208" s="400"/>
      <c r="W208" s="401"/>
      <c r="X208" s="400"/>
      <c r="Y208" s="401"/>
      <c r="Z208" s="400"/>
      <c r="AA208" s="401"/>
      <c r="AB208" s="400"/>
      <c r="AC208" s="401"/>
      <c r="AD208" s="400"/>
      <c r="AE208" s="401"/>
      <c r="AF208" s="400"/>
      <c r="AG208" s="401"/>
      <c r="AH208" s="400"/>
      <c r="AI208" s="401"/>
      <c r="AJ208" s="400"/>
      <c r="AK208" s="401"/>
      <c r="AL208" s="400"/>
      <c r="AM208" s="401"/>
      <c r="AN208" s="400"/>
      <c r="AO208" s="401"/>
      <c r="AP208" s="400"/>
      <c r="AQ208" s="401"/>
      <c r="AR208" s="400"/>
      <c r="AS208" s="401"/>
      <c r="AT208" s="400"/>
      <c r="AU208" s="401"/>
      <c r="AV208" s="400"/>
      <c r="AW208" s="401"/>
      <c r="AX208" s="400"/>
      <c r="AY208" s="401"/>
      <c r="AZ208" s="400"/>
      <c r="BA208" s="401"/>
      <c r="BB208" s="400"/>
      <c r="BC208" s="401"/>
      <c r="BD208" s="400"/>
      <c r="BE208" s="401"/>
      <c r="BF208" s="400"/>
      <c r="BG208" s="401"/>
      <c r="BH208" s="400"/>
      <c r="BI208" s="401"/>
      <c r="BJ208" s="400"/>
      <c r="BK208" s="401"/>
      <c r="BL208" s="400"/>
      <c r="BM208" s="401"/>
      <c r="BN208" s="400"/>
      <c r="BO208" s="401"/>
      <c r="BP208" s="400"/>
      <c r="BQ208" s="401"/>
      <c r="BR208" s="400"/>
      <c r="BS208" s="401"/>
      <c r="BT208" s="400"/>
      <c r="BU208" s="401"/>
      <c r="BV208" s="337">
        <f t="shared" si="83"/>
        <v>0</v>
      </c>
      <c r="BW208" s="337">
        <f t="shared" si="84"/>
        <v>0</v>
      </c>
    </row>
    <row r="209" spans="1:75" s="64" customFormat="1" ht="21.95" customHeight="1" x14ac:dyDescent="0.2">
      <c r="A209" s="385" t="s">
        <v>3355</v>
      </c>
      <c r="B209" s="386" t="s">
        <v>3356</v>
      </c>
      <c r="C209" s="392" t="s">
        <v>3193</v>
      </c>
      <c r="D209" s="387" t="s">
        <v>3357</v>
      </c>
      <c r="E209" s="388" t="s">
        <v>3358</v>
      </c>
      <c r="F209" s="389" t="s">
        <v>3181</v>
      </c>
      <c r="G209" s="389" t="s">
        <v>3182</v>
      </c>
      <c r="H209" s="390" t="s">
        <v>2844</v>
      </c>
      <c r="I209" s="391" t="s">
        <v>2844</v>
      </c>
      <c r="J209" s="353" t="s">
        <v>3188</v>
      </c>
      <c r="K209" s="356" t="s">
        <v>3187</v>
      </c>
      <c r="L209" s="400"/>
      <c r="M209" s="401"/>
      <c r="N209" s="400"/>
      <c r="O209" s="401"/>
      <c r="P209" s="400"/>
      <c r="Q209" s="401"/>
      <c r="R209" s="400"/>
      <c r="S209" s="401"/>
      <c r="T209" s="400"/>
      <c r="U209" s="401"/>
      <c r="V209" s="400"/>
      <c r="W209" s="401"/>
      <c r="X209" s="400"/>
      <c r="Y209" s="401"/>
      <c r="Z209" s="400"/>
      <c r="AA209" s="401"/>
      <c r="AB209" s="400"/>
      <c r="AC209" s="401"/>
      <c r="AD209" s="400"/>
      <c r="AE209" s="401"/>
      <c r="AF209" s="400"/>
      <c r="AG209" s="401"/>
      <c r="AH209" s="400"/>
      <c r="AI209" s="401"/>
      <c r="AJ209" s="400"/>
      <c r="AK209" s="401"/>
      <c r="AL209" s="400"/>
      <c r="AM209" s="401"/>
      <c r="AN209" s="400"/>
      <c r="AO209" s="401"/>
      <c r="AP209" s="400"/>
      <c r="AQ209" s="401"/>
      <c r="AR209" s="400"/>
      <c r="AS209" s="401"/>
      <c r="AT209" s="400"/>
      <c r="AU209" s="401"/>
      <c r="AV209" s="400"/>
      <c r="AW209" s="401"/>
      <c r="AX209" s="400"/>
      <c r="AY209" s="401"/>
      <c r="AZ209" s="400"/>
      <c r="BA209" s="401"/>
      <c r="BB209" s="400"/>
      <c r="BC209" s="401"/>
      <c r="BD209" s="400"/>
      <c r="BE209" s="401"/>
      <c r="BF209" s="400"/>
      <c r="BG209" s="401"/>
      <c r="BH209" s="400"/>
      <c r="BI209" s="401"/>
      <c r="BJ209" s="400"/>
      <c r="BK209" s="401"/>
      <c r="BL209" s="400"/>
      <c r="BM209" s="401"/>
      <c r="BN209" s="400"/>
      <c r="BO209" s="401"/>
      <c r="BP209" s="400"/>
      <c r="BQ209" s="401"/>
      <c r="BR209" s="400"/>
      <c r="BS209" s="401"/>
      <c r="BT209" s="400"/>
      <c r="BU209" s="401"/>
      <c r="BV209" s="337">
        <f t="shared" si="83"/>
        <v>0</v>
      </c>
      <c r="BW209" s="337">
        <f t="shared" si="84"/>
        <v>0</v>
      </c>
    </row>
    <row r="210" spans="1:75" s="64" customFormat="1" ht="21.95" customHeight="1" thickBot="1" x14ac:dyDescent="0.25">
      <c r="A210" s="898" t="s">
        <v>3355</v>
      </c>
      <c r="B210" s="393" t="s">
        <v>3356</v>
      </c>
      <c r="C210" s="394" t="s">
        <v>3193</v>
      </c>
      <c r="D210" s="395" t="s">
        <v>3357</v>
      </c>
      <c r="E210" s="411" t="s">
        <v>3358</v>
      </c>
      <c r="F210" s="396" t="s">
        <v>3181</v>
      </c>
      <c r="G210" s="396" t="s">
        <v>3182</v>
      </c>
      <c r="H210" s="397" t="s">
        <v>2844</v>
      </c>
      <c r="I210" s="899" t="s">
        <v>2844</v>
      </c>
      <c r="J210" s="353" t="s">
        <v>3188</v>
      </c>
      <c r="K210" s="357" t="s">
        <v>60</v>
      </c>
      <c r="L210" s="402"/>
      <c r="M210" s="403"/>
      <c r="N210" s="402"/>
      <c r="O210" s="403"/>
      <c r="P210" s="402"/>
      <c r="Q210" s="403"/>
      <c r="R210" s="402"/>
      <c r="S210" s="403"/>
      <c r="T210" s="402"/>
      <c r="U210" s="403"/>
      <c r="V210" s="402"/>
      <c r="W210" s="403"/>
      <c r="X210" s="402"/>
      <c r="Y210" s="403"/>
      <c r="Z210" s="402"/>
      <c r="AA210" s="403"/>
      <c r="AB210" s="402"/>
      <c r="AC210" s="403"/>
      <c r="AD210" s="402"/>
      <c r="AE210" s="403"/>
      <c r="AF210" s="402"/>
      <c r="AG210" s="403"/>
      <c r="AH210" s="402"/>
      <c r="AI210" s="403"/>
      <c r="AJ210" s="402"/>
      <c r="AK210" s="403"/>
      <c r="AL210" s="402"/>
      <c r="AM210" s="403"/>
      <c r="AN210" s="402"/>
      <c r="AO210" s="403"/>
      <c r="AP210" s="402"/>
      <c r="AQ210" s="403"/>
      <c r="AR210" s="402"/>
      <c r="AS210" s="403"/>
      <c r="AT210" s="402"/>
      <c r="AU210" s="403"/>
      <c r="AV210" s="402"/>
      <c r="AW210" s="403"/>
      <c r="AX210" s="402"/>
      <c r="AY210" s="403"/>
      <c r="AZ210" s="402"/>
      <c r="BA210" s="403"/>
      <c r="BB210" s="402"/>
      <c r="BC210" s="403"/>
      <c r="BD210" s="402"/>
      <c r="BE210" s="403"/>
      <c r="BF210" s="402"/>
      <c r="BG210" s="403"/>
      <c r="BH210" s="402"/>
      <c r="BI210" s="403"/>
      <c r="BJ210" s="402"/>
      <c r="BK210" s="403"/>
      <c r="BL210" s="402"/>
      <c r="BM210" s="403"/>
      <c r="BN210" s="402"/>
      <c r="BO210" s="403"/>
      <c r="BP210" s="402"/>
      <c r="BQ210" s="403"/>
      <c r="BR210" s="402"/>
      <c r="BS210" s="403"/>
      <c r="BT210" s="402"/>
      <c r="BU210" s="403"/>
      <c r="BV210" s="337">
        <f t="shared" si="83"/>
        <v>0</v>
      </c>
      <c r="BW210" s="337">
        <f t="shared" si="84"/>
        <v>0</v>
      </c>
    </row>
    <row r="211" spans="1:75" s="64" customFormat="1" ht="21.95" customHeight="1" x14ac:dyDescent="0.25">
      <c r="A211" s="425" t="s">
        <v>3359</v>
      </c>
      <c r="B211" s="526" t="s">
        <v>3360</v>
      </c>
      <c r="C211" s="527">
        <v>4</v>
      </c>
      <c r="D211" s="528" t="s">
        <v>3361</v>
      </c>
      <c r="E211" s="426" t="s">
        <v>3362</v>
      </c>
      <c r="F211" s="529" t="s">
        <v>3181</v>
      </c>
      <c r="G211" s="529" t="s">
        <v>3182</v>
      </c>
      <c r="H211" s="530" t="s">
        <v>2846</v>
      </c>
      <c r="I211" s="384" t="s">
        <v>2846</v>
      </c>
      <c r="J211" s="353" t="s">
        <v>3183</v>
      </c>
      <c r="K211" s="354" t="s">
        <v>3184</v>
      </c>
      <c r="L211" s="402"/>
      <c r="M211" s="403"/>
      <c r="N211" s="402"/>
      <c r="O211" s="403"/>
      <c r="P211" s="402"/>
      <c r="Q211" s="403"/>
      <c r="R211" s="402"/>
      <c r="S211" s="403"/>
      <c r="T211" s="402"/>
      <c r="U211" s="403"/>
      <c r="V211" s="402"/>
      <c r="W211" s="403"/>
      <c r="X211" s="402"/>
      <c r="Y211" s="403"/>
      <c r="Z211" s="402"/>
      <c r="AA211" s="403"/>
      <c r="AB211" s="402"/>
      <c r="AC211" s="403"/>
      <c r="AD211" s="402"/>
      <c r="AE211" s="403"/>
      <c r="AF211" s="402"/>
      <c r="AG211" s="403"/>
      <c r="AH211" s="402"/>
      <c r="AI211" s="403"/>
      <c r="AJ211" s="402"/>
      <c r="AK211" s="403"/>
      <c r="AL211" s="402"/>
      <c r="AM211" s="403"/>
      <c r="AN211" s="402"/>
      <c r="AO211" s="403"/>
      <c r="AP211" s="402"/>
      <c r="AQ211" s="403"/>
      <c r="AR211" s="402"/>
      <c r="AS211" s="403"/>
      <c r="AT211" s="402"/>
      <c r="AU211" s="403"/>
      <c r="AV211" s="402"/>
      <c r="AW211" s="403"/>
      <c r="AX211" s="402"/>
      <c r="AY211" s="403"/>
      <c r="AZ211" s="402"/>
      <c r="BA211" s="403"/>
      <c r="BB211" s="402"/>
      <c r="BC211" s="403"/>
      <c r="BD211" s="402"/>
      <c r="BE211" s="403"/>
      <c r="BF211" s="402"/>
      <c r="BG211" s="403"/>
      <c r="BH211" s="402"/>
      <c r="BI211" s="403"/>
      <c r="BJ211" s="402"/>
      <c r="BK211" s="403"/>
      <c r="BL211" s="402"/>
      <c r="BM211" s="403"/>
      <c r="BN211" s="402"/>
      <c r="BO211" s="403"/>
      <c r="BP211" s="402"/>
      <c r="BQ211" s="403"/>
      <c r="BR211" s="402"/>
      <c r="BS211" s="403"/>
      <c r="BT211" s="402"/>
      <c r="BU211" s="403"/>
      <c r="BV211" s="337">
        <f>L211+N211+P211+R211+T211+V211+X211+Z211+AB211+AD211+AF211+AH211+AJ211+AL211+AN211+AP211+AR211+AT211+AV211+AX211+AZ211+BB211+BD211+BF211+BH211+BJ211+BL211+BN211+BP211+BR211+BT211</f>
        <v>0</v>
      </c>
      <c r="BW211" s="337">
        <f>M211+O211+Q211+S211+U211+W211+Y211+AA211+AC211+AE211+AG211+AI211+AK211+AM211+AO211+AQ211+AS211+AU211+AW211+AY211+BA211+BC211+BE211+BG211+BI211+BK211+BM211+BO211+BQ211+BS211+BU211</f>
        <v>0</v>
      </c>
    </row>
    <row r="212" spans="1:75" s="64" customFormat="1" ht="21.95" customHeight="1" x14ac:dyDescent="0.2">
      <c r="A212" s="385" t="s">
        <v>3359</v>
      </c>
      <c r="B212" s="386" t="s">
        <v>3360</v>
      </c>
      <c r="C212" s="352" t="s">
        <v>3192</v>
      </c>
      <c r="D212" s="387" t="s">
        <v>3361</v>
      </c>
      <c r="E212" s="388" t="s">
        <v>3362</v>
      </c>
      <c r="F212" s="389" t="s">
        <v>3181</v>
      </c>
      <c r="G212" s="389" t="s">
        <v>3182</v>
      </c>
      <c r="H212" s="390" t="s">
        <v>2846</v>
      </c>
      <c r="I212" s="391" t="s">
        <v>2846</v>
      </c>
      <c r="J212" s="353" t="s">
        <v>3183</v>
      </c>
      <c r="K212" s="353" t="s">
        <v>3185</v>
      </c>
      <c r="L212" s="400"/>
      <c r="M212" s="401"/>
      <c r="N212" s="400"/>
      <c r="O212" s="401"/>
      <c r="P212" s="400"/>
      <c r="Q212" s="401"/>
      <c r="R212" s="400"/>
      <c r="S212" s="401"/>
      <c r="T212" s="400"/>
      <c r="U212" s="401"/>
      <c r="V212" s="400"/>
      <c r="W212" s="401"/>
      <c r="X212" s="400"/>
      <c r="Y212" s="401"/>
      <c r="Z212" s="400"/>
      <c r="AA212" s="401"/>
      <c r="AB212" s="400"/>
      <c r="AC212" s="401"/>
      <c r="AD212" s="400"/>
      <c r="AE212" s="401"/>
      <c r="AF212" s="400"/>
      <c r="AG212" s="401"/>
      <c r="AH212" s="400"/>
      <c r="AI212" s="401"/>
      <c r="AJ212" s="400"/>
      <c r="AK212" s="401"/>
      <c r="AL212" s="400"/>
      <c r="AM212" s="401"/>
      <c r="AN212" s="400"/>
      <c r="AO212" s="401"/>
      <c r="AP212" s="400"/>
      <c r="AQ212" s="401"/>
      <c r="AR212" s="400"/>
      <c r="AS212" s="401"/>
      <c r="AT212" s="400"/>
      <c r="AU212" s="401"/>
      <c r="AV212" s="400"/>
      <c r="AW212" s="401"/>
      <c r="AX212" s="400"/>
      <c r="AY212" s="401"/>
      <c r="AZ212" s="400"/>
      <c r="BA212" s="401"/>
      <c r="BB212" s="400"/>
      <c r="BC212" s="401"/>
      <c r="BD212" s="400"/>
      <c r="BE212" s="401"/>
      <c r="BF212" s="400"/>
      <c r="BG212" s="401"/>
      <c r="BH212" s="400"/>
      <c r="BI212" s="401"/>
      <c r="BJ212" s="400"/>
      <c r="BK212" s="401"/>
      <c r="BL212" s="400"/>
      <c r="BM212" s="401"/>
      <c r="BN212" s="400"/>
      <c r="BO212" s="401"/>
      <c r="BP212" s="400"/>
      <c r="BQ212" s="401"/>
      <c r="BR212" s="400"/>
      <c r="BS212" s="401"/>
      <c r="BT212" s="400"/>
      <c r="BU212" s="401"/>
      <c r="BV212" s="337">
        <f t="shared" ref="BV212:BV215" si="85">L212+N212+P212+R212+T212+V212+X212+Z212+AB212+AD212+AF212+AH212+AJ212+AL212+AN212+AP212+AR212+AT212+AV212+AX212+AZ212+BB212+BD212+BF212+BH212+BJ212+BL212+BN212+BP212+BR212+BT212</f>
        <v>0</v>
      </c>
      <c r="BW212" s="337">
        <f t="shared" ref="BW212:BW215" si="86">M212+O212+Q212+S212+U212+W212+Y212+AA212+AC212+AE212+AG212+AI212+AK212+AM212+AO212+AQ212+AS212+AU212+AW212+AY212+BA212+BC212+BE212+BG212+BI212+BK212+BM212+BO212+BQ212+BS212+BU212</f>
        <v>0</v>
      </c>
    </row>
    <row r="213" spans="1:75" s="64" customFormat="1" ht="21.95" customHeight="1" x14ac:dyDescent="0.2">
      <c r="A213" s="385" t="s">
        <v>3359</v>
      </c>
      <c r="B213" s="386" t="s">
        <v>3360</v>
      </c>
      <c r="C213" s="392" t="s">
        <v>3192</v>
      </c>
      <c r="D213" s="387" t="s">
        <v>3361</v>
      </c>
      <c r="E213" s="388" t="s">
        <v>3362</v>
      </c>
      <c r="F213" s="389" t="s">
        <v>3181</v>
      </c>
      <c r="G213" s="389" t="s">
        <v>3182</v>
      </c>
      <c r="H213" s="390" t="s">
        <v>2846</v>
      </c>
      <c r="I213" s="391" t="s">
        <v>2846</v>
      </c>
      <c r="J213" s="353" t="s">
        <v>3183</v>
      </c>
      <c r="K213" s="355" t="s">
        <v>3186</v>
      </c>
      <c r="L213" s="400"/>
      <c r="M213" s="401"/>
      <c r="N213" s="400"/>
      <c r="O213" s="401"/>
      <c r="P213" s="400"/>
      <c r="Q213" s="401"/>
      <c r="R213" s="400"/>
      <c r="S213" s="401"/>
      <c r="T213" s="400"/>
      <c r="U213" s="401"/>
      <c r="V213" s="400"/>
      <c r="W213" s="401"/>
      <c r="X213" s="400"/>
      <c r="Y213" s="401"/>
      <c r="Z213" s="400"/>
      <c r="AA213" s="401"/>
      <c r="AB213" s="400"/>
      <c r="AC213" s="401"/>
      <c r="AD213" s="400"/>
      <c r="AE213" s="401"/>
      <c r="AF213" s="400"/>
      <c r="AG213" s="401"/>
      <c r="AH213" s="400"/>
      <c r="AI213" s="401"/>
      <c r="AJ213" s="400"/>
      <c r="AK213" s="401"/>
      <c r="AL213" s="400"/>
      <c r="AM213" s="401"/>
      <c r="AN213" s="400"/>
      <c r="AO213" s="401"/>
      <c r="AP213" s="400"/>
      <c r="AQ213" s="401"/>
      <c r="AR213" s="400"/>
      <c r="AS213" s="401"/>
      <c r="AT213" s="400"/>
      <c r="AU213" s="401"/>
      <c r="AV213" s="400"/>
      <c r="AW213" s="401"/>
      <c r="AX213" s="400"/>
      <c r="AY213" s="401"/>
      <c r="AZ213" s="400"/>
      <c r="BA213" s="401"/>
      <c r="BB213" s="400"/>
      <c r="BC213" s="401"/>
      <c r="BD213" s="400"/>
      <c r="BE213" s="401"/>
      <c r="BF213" s="400"/>
      <c r="BG213" s="401"/>
      <c r="BH213" s="400"/>
      <c r="BI213" s="401"/>
      <c r="BJ213" s="400"/>
      <c r="BK213" s="401"/>
      <c r="BL213" s="400"/>
      <c r="BM213" s="401"/>
      <c r="BN213" s="400"/>
      <c r="BO213" s="401"/>
      <c r="BP213" s="400"/>
      <c r="BQ213" s="401"/>
      <c r="BR213" s="400"/>
      <c r="BS213" s="401"/>
      <c r="BT213" s="400"/>
      <c r="BU213" s="401"/>
      <c r="BV213" s="337">
        <f t="shared" si="85"/>
        <v>0</v>
      </c>
      <c r="BW213" s="337">
        <f t="shared" si="86"/>
        <v>0</v>
      </c>
    </row>
    <row r="214" spans="1:75" s="64" customFormat="1" ht="21.95" customHeight="1" x14ac:dyDescent="0.2">
      <c r="A214" s="385" t="s">
        <v>3359</v>
      </c>
      <c r="B214" s="386" t="s">
        <v>3360</v>
      </c>
      <c r="C214" s="392" t="s">
        <v>3192</v>
      </c>
      <c r="D214" s="387" t="s">
        <v>3361</v>
      </c>
      <c r="E214" s="388" t="s">
        <v>3362</v>
      </c>
      <c r="F214" s="389" t="s">
        <v>3181</v>
      </c>
      <c r="G214" s="389" t="s">
        <v>3182</v>
      </c>
      <c r="H214" s="390" t="s">
        <v>2846</v>
      </c>
      <c r="I214" s="391" t="s">
        <v>2846</v>
      </c>
      <c r="J214" s="353" t="s">
        <v>3183</v>
      </c>
      <c r="K214" s="356" t="s">
        <v>3187</v>
      </c>
      <c r="L214" s="400"/>
      <c r="M214" s="401"/>
      <c r="N214" s="400"/>
      <c r="O214" s="401"/>
      <c r="P214" s="400"/>
      <c r="Q214" s="401"/>
      <c r="R214" s="400"/>
      <c r="S214" s="401"/>
      <c r="T214" s="400"/>
      <c r="U214" s="401"/>
      <c r="V214" s="400"/>
      <c r="W214" s="401"/>
      <c r="X214" s="400"/>
      <c r="Y214" s="401"/>
      <c r="Z214" s="400"/>
      <c r="AA214" s="401"/>
      <c r="AB214" s="400"/>
      <c r="AC214" s="401"/>
      <c r="AD214" s="400"/>
      <c r="AE214" s="401"/>
      <c r="AF214" s="400"/>
      <c r="AG214" s="401"/>
      <c r="AH214" s="400"/>
      <c r="AI214" s="401"/>
      <c r="AJ214" s="400"/>
      <c r="AK214" s="401"/>
      <c r="AL214" s="400"/>
      <c r="AM214" s="401"/>
      <c r="AN214" s="400"/>
      <c r="AO214" s="401"/>
      <c r="AP214" s="400"/>
      <c r="AQ214" s="401"/>
      <c r="AR214" s="400"/>
      <c r="AS214" s="401"/>
      <c r="AT214" s="400"/>
      <c r="AU214" s="401"/>
      <c r="AV214" s="400"/>
      <c r="AW214" s="401"/>
      <c r="AX214" s="400"/>
      <c r="AY214" s="401"/>
      <c r="AZ214" s="400"/>
      <c r="BA214" s="401"/>
      <c r="BB214" s="400"/>
      <c r="BC214" s="401"/>
      <c r="BD214" s="400"/>
      <c r="BE214" s="401"/>
      <c r="BF214" s="400"/>
      <c r="BG214" s="401"/>
      <c r="BH214" s="400"/>
      <c r="BI214" s="401"/>
      <c r="BJ214" s="400"/>
      <c r="BK214" s="401"/>
      <c r="BL214" s="400"/>
      <c r="BM214" s="401"/>
      <c r="BN214" s="400"/>
      <c r="BO214" s="401"/>
      <c r="BP214" s="400"/>
      <c r="BQ214" s="401"/>
      <c r="BR214" s="400"/>
      <c r="BS214" s="401"/>
      <c r="BT214" s="400"/>
      <c r="BU214" s="401"/>
      <c r="BV214" s="337">
        <f t="shared" si="85"/>
        <v>0</v>
      </c>
      <c r="BW214" s="337">
        <f t="shared" si="86"/>
        <v>0</v>
      </c>
    </row>
    <row r="215" spans="1:75" s="64" customFormat="1" ht="21.95" customHeight="1" thickBot="1" x14ac:dyDescent="0.25">
      <c r="A215" s="898" t="s">
        <v>3359</v>
      </c>
      <c r="B215" s="393" t="s">
        <v>3360</v>
      </c>
      <c r="C215" s="394" t="s">
        <v>3192</v>
      </c>
      <c r="D215" s="395" t="s">
        <v>3361</v>
      </c>
      <c r="E215" s="411" t="s">
        <v>3362</v>
      </c>
      <c r="F215" s="396" t="s">
        <v>3181</v>
      </c>
      <c r="G215" s="396" t="s">
        <v>3182</v>
      </c>
      <c r="H215" s="397" t="s">
        <v>2846</v>
      </c>
      <c r="I215" s="899" t="s">
        <v>2846</v>
      </c>
      <c r="J215" s="353" t="s">
        <v>3183</v>
      </c>
      <c r="K215" s="357" t="s">
        <v>60</v>
      </c>
      <c r="L215" s="402"/>
      <c r="M215" s="403"/>
      <c r="N215" s="402"/>
      <c r="O215" s="403"/>
      <c r="P215" s="402"/>
      <c r="Q215" s="403"/>
      <c r="R215" s="402"/>
      <c r="S215" s="403"/>
      <c r="T215" s="402"/>
      <c r="U215" s="403"/>
      <c r="V215" s="402"/>
      <c r="W215" s="403"/>
      <c r="X215" s="402"/>
      <c r="Y215" s="403"/>
      <c r="Z215" s="402"/>
      <c r="AA215" s="403"/>
      <c r="AB215" s="402"/>
      <c r="AC215" s="403"/>
      <c r="AD215" s="402"/>
      <c r="AE215" s="403"/>
      <c r="AF215" s="402"/>
      <c r="AG215" s="403"/>
      <c r="AH215" s="402"/>
      <c r="AI215" s="403"/>
      <c r="AJ215" s="402"/>
      <c r="AK215" s="403"/>
      <c r="AL215" s="402"/>
      <c r="AM215" s="403"/>
      <c r="AN215" s="402"/>
      <c r="AO215" s="403"/>
      <c r="AP215" s="402"/>
      <c r="AQ215" s="403"/>
      <c r="AR215" s="402"/>
      <c r="AS215" s="403"/>
      <c r="AT215" s="402"/>
      <c r="AU215" s="403"/>
      <c r="AV215" s="402"/>
      <c r="AW215" s="403"/>
      <c r="AX215" s="402"/>
      <c r="AY215" s="403"/>
      <c r="AZ215" s="402"/>
      <c r="BA215" s="403"/>
      <c r="BB215" s="402"/>
      <c r="BC215" s="403"/>
      <c r="BD215" s="402"/>
      <c r="BE215" s="403"/>
      <c r="BF215" s="402"/>
      <c r="BG215" s="403"/>
      <c r="BH215" s="402"/>
      <c r="BI215" s="403"/>
      <c r="BJ215" s="402"/>
      <c r="BK215" s="403"/>
      <c r="BL215" s="402"/>
      <c r="BM215" s="403"/>
      <c r="BN215" s="402"/>
      <c r="BO215" s="403"/>
      <c r="BP215" s="402"/>
      <c r="BQ215" s="403"/>
      <c r="BR215" s="402"/>
      <c r="BS215" s="403"/>
      <c r="BT215" s="402"/>
      <c r="BU215" s="403"/>
      <c r="BV215" s="337">
        <f t="shared" si="85"/>
        <v>0</v>
      </c>
      <c r="BW215" s="337">
        <f t="shared" si="86"/>
        <v>0</v>
      </c>
    </row>
    <row r="216" spans="1:75" s="64" customFormat="1" ht="21.95" customHeight="1" x14ac:dyDescent="0.25">
      <c r="A216" s="425" t="s">
        <v>3363</v>
      </c>
      <c r="B216" s="526" t="s">
        <v>3364</v>
      </c>
      <c r="C216" s="527">
        <v>4</v>
      </c>
      <c r="D216" s="528" t="s">
        <v>3365</v>
      </c>
      <c r="E216" s="426" t="s">
        <v>3366</v>
      </c>
      <c r="F216" s="529" t="s">
        <v>3181</v>
      </c>
      <c r="G216" s="529" t="s">
        <v>3182</v>
      </c>
      <c r="H216" s="530" t="s">
        <v>2847</v>
      </c>
      <c r="I216" s="384" t="s">
        <v>2847</v>
      </c>
      <c r="J216" s="353" t="s">
        <v>3183</v>
      </c>
      <c r="K216" s="354" t="s">
        <v>3184</v>
      </c>
      <c r="L216" s="402"/>
      <c r="M216" s="403"/>
      <c r="N216" s="402"/>
      <c r="O216" s="403"/>
      <c r="P216" s="402"/>
      <c r="Q216" s="403"/>
      <c r="R216" s="402"/>
      <c r="S216" s="403"/>
      <c r="T216" s="402"/>
      <c r="U216" s="403"/>
      <c r="V216" s="402"/>
      <c r="W216" s="403"/>
      <c r="X216" s="402"/>
      <c r="Y216" s="403"/>
      <c r="Z216" s="402"/>
      <c r="AA216" s="403"/>
      <c r="AB216" s="402"/>
      <c r="AC216" s="403"/>
      <c r="AD216" s="402"/>
      <c r="AE216" s="403"/>
      <c r="AF216" s="402"/>
      <c r="AG216" s="403"/>
      <c r="AH216" s="402"/>
      <c r="AI216" s="403"/>
      <c r="AJ216" s="402"/>
      <c r="AK216" s="403"/>
      <c r="AL216" s="402"/>
      <c r="AM216" s="403"/>
      <c r="AN216" s="402"/>
      <c r="AO216" s="403"/>
      <c r="AP216" s="402"/>
      <c r="AQ216" s="403"/>
      <c r="AR216" s="402"/>
      <c r="AS216" s="403"/>
      <c r="AT216" s="402"/>
      <c r="AU216" s="403"/>
      <c r="AV216" s="402"/>
      <c r="AW216" s="403"/>
      <c r="AX216" s="402"/>
      <c r="AY216" s="403"/>
      <c r="AZ216" s="402"/>
      <c r="BA216" s="403"/>
      <c r="BB216" s="402"/>
      <c r="BC216" s="403"/>
      <c r="BD216" s="402"/>
      <c r="BE216" s="403"/>
      <c r="BF216" s="402"/>
      <c r="BG216" s="403"/>
      <c r="BH216" s="402"/>
      <c r="BI216" s="403"/>
      <c r="BJ216" s="402"/>
      <c r="BK216" s="403"/>
      <c r="BL216" s="402"/>
      <c r="BM216" s="403"/>
      <c r="BN216" s="402"/>
      <c r="BO216" s="403"/>
      <c r="BP216" s="402"/>
      <c r="BQ216" s="403"/>
      <c r="BR216" s="402"/>
      <c r="BS216" s="403"/>
      <c r="BT216" s="402"/>
      <c r="BU216" s="403"/>
      <c r="BV216" s="337">
        <f>L216+N216+P216+R216+T216+V216+X216+Z216+AB216+AD216+AF216+AH216+AJ216+AL216+AN216+AP216+AR216+AT216+AV216+AX216+AZ216+BB216+BD216+BF216+BH216+BJ216+BL216+BN216+BP216+BR216+BT216</f>
        <v>0</v>
      </c>
      <c r="BW216" s="337">
        <f>M216+O216+Q216+S216+U216+W216+Y216+AA216+AC216+AE216+AG216+AI216+AK216+AM216+AO216+AQ216+AS216+AU216+AW216+AY216+BA216+BC216+BE216+BG216+BI216+BK216+BM216+BO216+BQ216+BS216+BU216</f>
        <v>0</v>
      </c>
    </row>
    <row r="217" spans="1:75" s="64" customFormat="1" ht="21.95" customHeight="1" x14ac:dyDescent="0.2">
      <c r="A217" s="385" t="s">
        <v>3363</v>
      </c>
      <c r="B217" s="386" t="s">
        <v>3364</v>
      </c>
      <c r="C217" s="352" t="s">
        <v>3192</v>
      </c>
      <c r="D217" s="387" t="s">
        <v>3365</v>
      </c>
      <c r="E217" s="388" t="s">
        <v>3366</v>
      </c>
      <c r="F217" s="389" t="s">
        <v>3181</v>
      </c>
      <c r="G217" s="389" t="s">
        <v>3182</v>
      </c>
      <c r="H217" s="390" t="s">
        <v>2847</v>
      </c>
      <c r="I217" s="391" t="s">
        <v>2847</v>
      </c>
      <c r="J217" s="353" t="s">
        <v>3183</v>
      </c>
      <c r="K217" s="353" t="s">
        <v>3185</v>
      </c>
      <c r="L217" s="400"/>
      <c r="M217" s="401"/>
      <c r="N217" s="400"/>
      <c r="O217" s="401"/>
      <c r="P217" s="400"/>
      <c r="Q217" s="401"/>
      <c r="R217" s="400"/>
      <c r="S217" s="401"/>
      <c r="T217" s="400"/>
      <c r="U217" s="401"/>
      <c r="V217" s="400"/>
      <c r="W217" s="401"/>
      <c r="X217" s="400"/>
      <c r="Y217" s="401"/>
      <c r="Z217" s="400"/>
      <c r="AA217" s="401"/>
      <c r="AB217" s="400"/>
      <c r="AC217" s="401"/>
      <c r="AD217" s="400"/>
      <c r="AE217" s="401"/>
      <c r="AF217" s="400"/>
      <c r="AG217" s="401"/>
      <c r="AH217" s="400"/>
      <c r="AI217" s="401"/>
      <c r="AJ217" s="400"/>
      <c r="AK217" s="401"/>
      <c r="AL217" s="400"/>
      <c r="AM217" s="401"/>
      <c r="AN217" s="400"/>
      <c r="AO217" s="401"/>
      <c r="AP217" s="400"/>
      <c r="AQ217" s="401"/>
      <c r="AR217" s="400"/>
      <c r="AS217" s="401"/>
      <c r="AT217" s="400"/>
      <c r="AU217" s="401"/>
      <c r="AV217" s="400"/>
      <c r="AW217" s="401"/>
      <c r="AX217" s="400"/>
      <c r="AY217" s="401"/>
      <c r="AZ217" s="400"/>
      <c r="BA217" s="401"/>
      <c r="BB217" s="400"/>
      <c r="BC217" s="401"/>
      <c r="BD217" s="400"/>
      <c r="BE217" s="401"/>
      <c r="BF217" s="400"/>
      <c r="BG217" s="401"/>
      <c r="BH217" s="400"/>
      <c r="BI217" s="401"/>
      <c r="BJ217" s="400"/>
      <c r="BK217" s="401"/>
      <c r="BL217" s="400"/>
      <c r="BM217" s="401"/>
      <c r="BN217" s="400"/>
      <c r="BO217" s="401"/>
      <c r="BP217" s="400"/>
      <c r="BQ217" s="401"/>
      <c r="BR217" s="400"/>
      <c r="BS217" s="401"/>
      <c r="BT217" s="400"/>
      <c r="BU217" s="401"/>
      <c r="BV217" s="337">
        <f t="shared" ref="BV217:BV220" si="87">L217+N217+P217+R217+T217+V217+X217+Z217+AB217+AD217+AF217+AH217+AJ217+AL217+AN217+AP217+AR217+AT217+AV217+AX217+AZ217+BB217+BD217+BF217+BH217+BJ217+BL217+BN217+BP217+BR217+BT217</f>
        <v>0</v>
      </c>
      <c r="BW217" s="337">
        <f t="shared" ref="BW217:BW220" si="88">M217+O217+Q217+S217+U217+W217+Y217+AA217+AC217+AE217+AG217+AI217+AK217+AM217+AO217+AQ217+AS217+AU217+AW217+AY217+BA217+BC217+BE217+BG217+BI217+BK217+BM217+BO217+BQ217+BS217+BU217</f>
        <v>0</v>
      </c>
    </row>
    <row r="218" spans="1:75" s="64" customFormat="1" ht="21.95" customHeight="1" x14ac:dyDescent="0.2">
      <c r="A218" s="385" t="s">
        <v>3363</v>
      </c>
      <c r="B218" s="386" t="s">
        <v>3364</v>
      </c>
      <c r="C218" s="392" t="s">
        <v>3192</v>
      </c>
      <c r="D218" s="387" t="s">
        <v>3365</v>
      </c>
      <c r="E218" s="388" t="s">
        <v>3366</v>
      </c>
      <c r="F218" s="389" t="s">
        <v>3181</v>
      </c>
      <c r="G218" s="389" t="s">
        <v>3182</v>
      </c>
      <c r="H218" s="390" t="s">
        <v>2847</v>
      </c>
      <c r="I218" s="391" t="s">
        <v>2847</v>
      </c>
      <c r="J218" s="353" t="s">
        <v>3183</v>
      </c>
      <c r="K218" s="355" t="s">
        <v>3186</v>
      </c>
      <c r="L218" s="400"/>
      <c r="M218" s="401"/>
      <c r="N218" s="400"/>
      <c r="O218" s="401"/>
      <c r="P218" s="400"/>
      <c r="Q218" s="401"/>
      <c r="R218" s="400"/>
      <c r="S218" s="401"/>
      <c r="T218" s="400"/>
      <c r="U218" s="401"/>
      <c r="V218" s="400"/>
      <c r="W218" s="401"/>
      <c r="X218" s="400"/>
      <c r="Y218" s="401"/>
      <c r="Z218" s="400"/>
      <c r="AA218" s="401"/>
      <c r="AB218" s="400"/>
      <c r="AC218" s="401"/>
      <c r="AD218" s="400"/>
      <c r="AE218" s="401"/>
      <c r="AF218" s="400"/>
      <c r="AG218" s="401"/>
      <c r="AH218" s="400"/>
      <c r="AI218" s="401"/>
      <c r="AJ218" s="400"/>
      <c r="AK218" s="401"/>
      <c r="AL218" s="400"/>
      <c r="AM218" s="401"/>
      <c r="AN218" s="400"/>
      <c r="AO218" s="401"/>
      <c r="AP218" s="400"/>
      <c r="AQ218" s="401"/>
      <c r="AR218" s="400"/>
      <c r="AS218" s="401"/>
      <c r="AT218" s="400"/>
      <c r="AU218" s="401"/>
      <c r="AV218" s="400"/>
      <c r="AW218" s="401"/>
      <c r="AX218" s="400"/>
      <c r="AY218" s="401"/>
      <c r="AZ218" s="400"/>
      <c r="BA218" s="401"/>
      <c r="BB218" s="400"/>
      <c r="BC218" s="401"/>
      <c r="BD218" s="400"/>
      <c r="BE218" s="401"/>
      <c r="BF218" s="400"/>
      <c r="BG218" s="401"/>
      <c r="BH218" s="400"/>
      <c r="BI218" s="401"/>
      <c r="BJ218" s="400"/>
      <c r="BK218" s="401"/>
      <c r="BL218" s="400"/>
      <c r="BM218" s="401"/>
      <c r="BN218" s="400"/>
      <c r="BO218" s="401"/>
      <c r="BP218" s="400"/>
      <c r="BQ218" s="401"/>
      <c r="BR218" s="400"/>
      <c r="BS218" s="401"/>
      <c r="BT218" s="400"/>
      <c r="BU218" s="401"/>
      <c r="BV218" s="337">
        <f t="shared" si="87"/>
        <v>0</v>
      </c>
      <c r="BW218" s="337">
        <f t="shared" si="88"/>
        <v>0</v>
      </c>
    </row>
    <row r="219" spans="1:75" s="64" customFormat="1" ht="21.95" customHeight="1" x14ac:dyDescent="0.2">
      <c r="A219" s="385" t="s">
        <v>3363</v>
      </c>
      <c r="B219" s="386" t="s">
        <v>3364</v>
      </c>
      <c r="C219" s="392" t="s">
        <v>3192</v>
      </c>
      <c r="D219" s="387" t="s">
        <v>3365</v>
      </c>
      <c r="E219" s="388" t="s">
        <v>3366</v>
      </c>
      <c r="F219" s="389" t="s">
        <v>3181</v>
      </c>
      <c r="G219" s="389" t="s">
        <v>3182</v>
      </c>
      <c r="H219" s="390" t="s">
        <v>2847</v>
      </c>
      <c r="I219" s="391" t="s">
        <v>2847</v>
      </c>
      <c r="J219" s="353" t="s">
        <v>3183</v>
      </c>
      <c r="K219" s="356" t="s">
        <v>3187</v>
      </c>
      <c r="L219" s="400"/>
      <c r="M219" s="401"/>
      <c r="N219" s="400"/>
      <c r="O219" s="401"/>
      <c r="P219" s="400"/>
      <c r="Q219" s="401"/>
      <c r="R219" s="400"/>
      <c r="S219" s="401"/>
      <c r="T219" s="400"/>
      <c r="U219" s="401"/>
      <c r="V219" s="400"/>
      <c r="W219" s="401"/>
      <c r="X219" s="400"/>
      <c r="Y219" s="401"/>
      <c r="Z219" s="400"/>
      <c r="AA219" s="401"/>
      <c r="AB219" s="400"/>
      <c r="AC219" s="401"/>
      <c r="AD219" s="400"/>
      <c r="AE219" s="401"/>
      <c r="AF219" s="400"/>
      <c r="AG219" s="401"/>
      <c r="AH219" s="400"/>
      <c r="AI219" s="401"/>
      <c r="AJ219" s="400"/>
      <c r="AK219" s="401"/>
      <c r="AL219" s="400"/>
      <c r="AM219" s="401"/>
      <c r="AN219" s="400"/>
      <c r="AO219" s="401"/>
      <c r="AP219" s="400"/>
      <c r="AQ219" s="401"/>
      <c r="AR219" s="400"/>
      <c r="AS219" s="401"/>
      <c r="AT219" s="400"/>
      <c r="AU219" s="401"/>
      <c r="AV219" s="400"/>
      <c r="AW219" s="401"/>
      <c r="AX219" s="400"/>
      <c r="AY219" s="401"/>
      <c r="AZ219" s="400"/>
      <c r="BA219" s="401"/>
      <c r="BB219" s="400"/>
      <c r="BC219" s="401"/>
      <c r="BD219" s="400"/>
      <c r="BE219" s="401"/>
      <c r="BF219" s="400"/>
      <c r="BG219" s="401"/>
      <c r="BH219" s="400"/>
      <c r="BI219" s="401"/>
      <c r="BJ219" s="400"/>
      <c r="BK219" s="401"/>
      <c r="BL219" s="400"/>
      <c r="BM219" s="401"/>
      <c r="BN219" s="400"/>
      <c r="BO219" s="401"/>
      <c r="BP219" s="400"/>
      <c r="BQ219" s="401"/>
      <c r="BR219" s="400"/>
      <c r="BS219" s="401"/>
      <c r="BT219" s="400"/>
      <c r="BU219" s="401"/>
      <c r="BV219" s="337">
        <f t="shared" si="87"/>
        <v>0</v>
      </c>
      <c r="BW219" s="337">
        <f t="shared" si="88"/>
        <v>0</v>
      </c>
    </row>
    <row r="220" spans="1:75" s="64" customFormat="1" ht="21.95" customHeight="1" thickBot="1" x14ac:dyDescent="0.25">
      <c r="A220" s="898" t="s">
        <v>3363</v>
      </c>
      <c r="B220" s="393" t="s">
        <v>3364</v>
      </c>
      <c r="C220" s="394" t="s">
        <v>3192</v>
      </c>
      <c r="D220" s="395" t="s">
        <v>3365</v>
      </c>
      <c r="E220" s="411" t="s">
        <v>3366</v>
      </c>
      <c r="F220" s="396" t="s">
        <v>3181</v>
      </c>
      <c r="G220" s="396" t="s">
        <v>3182</v>
      </c>
      <c r="H220" s="397" t="s">
        <v>2847</v>
      </c>
      <c r="I220" s="899" t="s">
        <v>2847</v>
      </c>
      <c r="J220" s="353" t="s">
        <v>3183</v>
      </c>
      <c r="K220" s="357" t="s">
        <v>60</v>
      </c>
      <c r="L220" s="402"/>
      <c r="M220" s="403"/>
      <c r="N220" s="402"/>
      <c r="O220" s="403"/>
      <c r="P220" s="402"/>
      <c r="Q220" s="403"/>
      <c r="R220" s="402"/>
      <c r="S220" s="403"/>
      <c r="T220" s="402"/>
      <c r="U220" s="403"/>
      <c r="V220" s="402"/>
      <c r="W220" s="403"/>
      <c r="X220" s="402"/>
      <c r="Y220" s="403"/>
      <c r="Z220" s="402"/>
      <c r="AA220" s="403"/>
      <c r="AB220" s="402"/>
      <c r="AC220" s="403"/>
      <c r="AD220" s="402"/>
      <c r="AE220" s="403"/>
      <c r="AF220" s="402"/>
      <c r="AG220" s="403"/>
      <c r="AH220" s="402"/>
      <c r="AI220" s="403"/>
      <c r="AJ220" s="402"/>
      <c r="AK220" s="403"/>
      <c r="AL220" s="402"/>
      <c r="AM220" s="403"/>
      <c r="AN220" s="402"/>
      <c r="AO220" s="403"/>
      <c r="AP220" s="402"/>
      <c r="AQ220" s="403"/>
      <c r="AR220" s="402"/>
      <c r="AS220" s="403"/>
      <c r="AT220" s="402"/>
      <c r="AU220" s="403"/>
      <c r="AV220" s="402"/>
      <c r="AW220" s="403"/>
      <c r="AX220" s="402"/>
      <c r="AY220" s="403"/>
      <c r="AZ220" s="402"/>
      <c r="BA220" s="403"/>
      <c r="BB220" s="402"/>
      <c r="BC220" s="403"/>
      <c r="BD220" s="402"/>
      <c r="BE220" s="403"/>
      <c r="BF220" s="402"/>
      <c r="BG220" s="403"/>
      <c r="BH220" s="402"/>
      <c r="BI220" s="403"/>
      <c r="BJ220" s="402"/>
      <c r="BK220" s="403"/>
      <c r="BL220" s="402"/>
      <c r="BM220" s="403"/>
      <c r="BN220" s="402"/>
      <c r="BO220" s="403"/>
      <c r="BP220" s="402"/>
      <c r="BQ220" s="403"/>
      <c r="BR220" s="402"/>
      <c r="BS220" s="403"/>
      <c r="BT220" s="402"/>
      <c r="BU220" s="403"/>
      <c r="BV220" s="337">
        <f t="shared" si="87"/>
        <v>0</v>
      </c>
      <c r="BW220" s="337">
        <f t="shared" si="88"/>
        <v>0</v>
      </c>
    </row>
    <row r="221" spans="1:75" s="64" customFormat="1" ht="21.95" customHeight="1" x14ac:dyDescent="0.25">
      <c r="A221" s="425" t="s">
        <v>3367</v>
      </c>
      <c r="B221" s="526" t="s">
        <v>3368</v>
      </c>
      <c r="C221" s="527">
        <v>1</v>
      </c>
      <c r="D221" s="528" t="s">
        <v>3369</v>
      </c>
      <c r="E221" s="426" t="s">
        <v>3370</v>
      </c>
      <c r="F221" s="529" t="s">
        <v>3181</v>
      </c>
      <c r="G221" s="529" t="s">
        <v>3182</v>
      </c>
      <c r="H221" s="530" t="s">
        <v>2849</v>
      </c>
      <c r="I221" s="384" t="s">
        <v>2849</v>
      </c>
      <c r="J221" s="353" t="s">
        <v>3183</v>
      </c>
      <c r="K221" s="354" t="s">
        <v>3184</v>
      </c>
      <c r="L221" s="402"/>
      <c r="M221" s="403"/>
      <c r="N221" s="402"/>
      <c r="O221" s="403"/>
      <c r="P221" s="402"/>
      <c r="Q221" s="403"/>
      <c r="R221" s="402"/>
      <c r="S221" s="403"/>
      <c r="T221" s="402"/>
      <c r="U221" s="403"/>
      <c r="V221" s="402"/>
      <c r="W221" s="403"/>
      <c r="X221" s="402"/>
      <c r="Y221" s="403"/>
      <c r="Z221" s="402"/>
      <c r="AA221" s="403"/>
      <c r="AB221" s="402"/>
      <c r="AC221" s="403"/>
      <c r="AD221" s="402"/>
      <c r="AE221" s="403"/>
      <c r="AF221" s="402"/>
      <c r="AG221" s="403"/>
      <c r="AH221" s="402"/>
      <c r="AI221" s="403"/>
      <c r="AJ221" s="402"/>
      <c r="AK221" s="403"/>
      <c r="AL221" s="402"/>
      <c r="AM221" s="403"/>
      <c r="AN221" s="402"/>
      <c r="AO221" s="403"/>
      <c r="AP221" s="402"/>
      <c r="AQ221" s="403"/>
      <c r="AR221" s="402"/>
      <c r="AS221" s="403"/>
      <c r="AT221" s="402"/>
      <c r="AU221" s="403"/>
      <c r="AV221" s="402"/>
      <c r="AW221" s="403"/>
      <c r="AX221" s="402"/>
      <c r="AY221" s="403"/>
      <c r="AZ221" s="402"/>
      <c r="BA221" s="403"/>
      <c r="BB221" s="402"/>
      <c r="BC221" s="403"/>
      <c r="BD221" s="402"/>
      <c r="BE221" s="403"/>
      <c r="BF221" s="402"/>
      <c r="BG221" s="403"/>
      <c r="BH221" s="402"/>
      <c r="BI221" s="403"/>
      <c r="BJ221" s="402"/>
      <c r="BK221" s="403"/>
      <c r="BL221" s="402"/>
      <c r="BM221" s="403"/>
      <c r="BN221" s="402"/>
      <c r="BO221" s="403"/>
      <c r="BP221" s="402"/>
      <c r="BQ221" s="403"/>
      <c r="BR221" s="402"/>
      <c r="BS221" s="403"/>
      <c r="BT221" s="402"/>
      <c r="BU221" s="403"/>
      <c r="BV221" s="337">
        <f>L221+N221+P221+R221+T221+V221+X221+Z221+AB221+AD221+AF221+AH221+AJ221+AL221+AN221+AP221+AR221+AT221+AV221+AX221+AZ221+BB221+BD221+BF221+BH221+BJ221+BL221+BN221+BP221+BR221+BT221</f>
        <v>0</v>
      </c>
      <c r="BW221" s="337">
        <f>M221+O221+Q221+S221+U221+W221+Y221+AA221+AC221+AE221+AG221+AI221+AK221+AM221+AO221+AQ221+AS221+AU221+AW221+AY221+BA221+BC221+BE221+BG221+BI221+BK221+BM221+BO221+BQ221+BS221+BU221</f>
        <v>0</v>
      </c>
    </row>
    <row r="222" spans="1:75" s="64" customFormat="1" ht="21.95" customHeight="1" x14ac:dyDescent="0.2">
      <c r="A222" s="385" t="s">
        <v>3367</v>
      </c>
      <c r="B222" s="386" t="s">
        <v>3368</v>
      </c>
      <c r="C222" s="352" t="s">
        <v>3193</v>
      </c>
      <c r="D222" s="387" t="s">
        <v>3369</v>
      </c>
      <c r="E222" s="388" t="s">
        <v>3370</v>
      </c>
      <c r="F222" s="389" t="s">
        <v>3181</v>
      </c>
      <c r="G222" s="389" t="s">
        <v>3182</v>
      </c>
      <c r="H222" s="390" t="s">
        <v>2849</v>
      </c>
      <c r="I222" s="391" t="s">
        <v>2849</v>
      </c>
      <c r="J222" s="353" t="s">
        <v>3183</v>
      </c>
      <c r="K222" s="353" t="s">
        <v>3185</v>
      </c>
      <c r="L222" s="400"/>
      <c r="M222" s="401"/>
      <c r="N222" s="400"/>
      <c r="O222" s="401"/>
      <c r="P222" s="400"/>
      <c r="Q222" s="401"/>
      <c r="R222" s="400"/>
      <c r="S222" s="401"/>
      <c r="T222" s="400"/>
      <c r="U222" s="401"/>
      <c r="V222" s="400"/>
      <c r="W222" s="401"/>
      <c r="X222" s="400"/>
      <c r="Y222" s="401"/>
      <c r="Z222" s="400"/>
      <c r="AA222" s="401"/>
      <c r="AB222" s="400"/>
      <c r="AC222" s="401"/>
      <c r="AD222" s="400"/>
      <c r="AE222" s="401"/>
      <c r="AF222" s="400"/>
      <c r="AG222" s="401"/>
      <c r="AH222" s="400"/>
      <c r="AI222" s="401"/>
      <c r="AJ222" s="400"/>
      <c r="AK222" s="401"/>
      <c r="AL222" s="400"/>
      <c r="AM222" s="401"/>
      <c r="AN222" s="400"/>
      <c r="AO222" s="401"/>
      <c r="AP222" s="400"/>
      <c r="AQ222" s="401"/>
      <c r="AR222" s="400"/>
      <c r="AS222" s="401"/>
      <c r="AT222" s="400"/>
      <c r="AU222" s="401"/>
      <c r="AV222" s="400"/>
      <c r="AW222" s="401"/>
      <c r="AX222" s="400"/>
      <c r="AY222" s="401"/>
      <c r="AZ222" s="400"/>
      <c r="BA222" s="401"/>
      <c r="BB222" s="400"/>
      <c r="BC222" s="401"/>
      <c r="BD222" s="400"/>
      <c r="BE222" s="401"/>
      <c r="BF222" s="400"/>
      <c r="BG222" s="401"/>
      <c r="BH222" s="400"/>
      <c r="BI222" s="401"/>
      <c r="BJ222" s="400"/>
      <c r="BK222" s="401"/>
      <c r="BL222" s="400"/>
      <c r="BM222" s="401"/>
      <c r="BN222" s="400"/>
      <c r="BO222" s="401"/>
      <c r="BP222" s="400"/>
      <c r="BQ222" s="401"/>
      <c r="BR222" s="400"/>
      <c r="BS222" s="401"/>
      <c r="BT222" s="400"/>
      <c r="BU222" s="401"/>
      <c r="BV222" s="337">
        <f t="shared" ref="BV222:BV225" si="89">L222+N222+P222+R222+T222+V222+X222+Z222+AB222+AD222+AF222+AH222+AJ222+AL222+AN222+AP222+AR222+AT222+AV222+AX222+AZ222+BB222+BD222+BF222+BH222+BJ222+BL222+BN222+BP222+BR222+BT222</f>
        <v>0</v>
      </c>
      <c r="BW222" s="337">
        <f t="shared" ref="BW222:BW225" si="90">M222+O222+Q222+S222+U222+W222+Y222+AA222+AC222+AE222+AG222+AI222+AK222+AM222+AO222+AQ222+AS222+AU222+AW222+AY222+BA222+BC222+BE222+BG222+BI222+BK222+BM222+BO222+BQ222+BS222+BU222</f>
        <v>0</v>
      </c>
    </row>
    <row r="223" spans="1:75" s="64" customFormat="1" ht="21.95" customHeight="1" x14ac:dyDescent="0.2">
      <c r="A223" s="385" t="s">
        <v>3367</v>
      </c>
      <c r="B223" s="386" t="s">
        <v>3368</v>
      </c>
      <c r="C223" s="392" t="s">
        <v>3193</v>
      </c>
      <c r="D223" s="387" t="s">
        <v>3369</v>
      </c>
      <c r="E223" s="388" t="s">
        <v>3370</v>
      </c>
      <c r="F223" s="389" t="s">
        <v>3181</v>
      </c>
      <c r="G223" s="389" t="s">
        <v>3182</v>
      </c>
      <c r="H223" s="390" t="s">
        <v>2849</v>
      </c>
      <c r="I223" s="391" t="s">
        <v>2849</v>
      </c>
      <c r="J223" s="353" t="s">
        <v>3183</v>
      </c>
      <c r="K223" s="355" t="s">
        <v>3186</v>
      </c>
      <c r="L223" s="400"/>
      <c r="M223" s="401"/>
      <c r="N223" s="400"/>
      <c r="O223" s="401"/>
      <c r="P223" s="400"/>
      <c r="Q223" s="401"/>
      <c r="R223" s="400"/>
      <c r="S223" s="401"/>
      <c r="T223" s="400"/>
      <c r="U223" s="401"/>
      <c r="V223" s="400"/>
      <c r="W223" s="401"/>
      <c r="X223" s="400"/>
      <c r="Y223" s="401"/>
      <c r="Z223" s="400"/>
      <c r="AA223" s="401"/>
      <c r="AB223" s="400"/>
      <c r="AC223" s="401"/>
      <c r="AD223" s="400"/>
      <c r="AE223" s="401"/>
      <c r="AF223" s="400"/>
      <c r="AG223" s="401"/>
      <c r="AH223" s="400"/>
      <c r="AI223" s="401"/>
      <c r="AJ223" s="400"/>
      <c r="AK223" s="401"/>
      <c r="AL223" s="400"/>
      <c r="AM223" s="401"/>
      <c r="AN223" s="400"/>
      <c r="AO223" s="401"/>
      <c r="AP223" s="400"/>
      <c r="AQ223" s="401"/>
      <c r="AR223" s="400"/>
      <c r="AS223" s="401"/>
      <c r="AT223" s="400"/>
      <c r="AU223" s="401"/>
      <c r="AV223" s="400"/>
      <c r="AW223" s="401"/>
      <c r="AX223" s="400"/>
      <c r="AY223" s="401"/>
      <c r="AZ223" s="400"/>
      <c r="BA223" s="401"/>
      <c r="BB223" s="400"/>
      <c r="BC223" s="401"/>
      <c r="BD223" s="400"/>
      <c r="BE223" s="401"/>
      <c r="BF223" s="400"/>
      <c r="BG223" s="401"/>
      <c r="BH223" s="400"/>
      <c r="BI223" s="401"/>
      <c r="BJ223" s="400"/>
      <c r="BK223" s="401"/>
      <c r="BL223" s="400"/>
      <c r="BM223" s="401"/>
      <c r="BN223" s="400"/>
      <c r="BO223" s="401"/>
      <c r="BP223" s="400"/>
      <c r="BQ223" s="401"/>
      <c r="BR223" s="400"/>
      <c r="BS223" s="401"/>
      <c r="BT223" s="400"/>
      <c r="BU223" s="401"/>
      <c r="BV223" s="337">
        <f t="shared" si="89"/>
        <v>0</v>
      </c>
      <c r="BW223" s="337">
        <f t="shared" si="90"/>
        <v>0</v>
      </c>
    </row>
    <row r="224" spans="1:75" s="64" customFormat="1" ht="21.95" customHeight="1" x14ac:dyDescent="0.2">
      <c r="A224" s="385" t="s">
        <v>3367</v>
      </c>
      <c r="B224" s="386" t="s">
        <v>3368</v>
      </c>
      <c r="C224" s="392" t="s">
        <v>3193</v>
      </c>
      <c r="D224" s="387" t="s">
        <v>3369</v>
      </c>
      <c r="E224" s="388" t="s">
        <v>3370</v>
      </c>
      <c r="F224" s="389" t="s">
        <v>3181</v>
      </c>
      <c r="G224" s="389" t="s">
        <v>3182</v>
      </c>
      <c r="H224" s="390" t="s">
        <v>2849</v>
      </c>
      <c r="I224" s="391" t="s">
        <v>2849</v>
      </c>
      <c r="J224" s="353" t="s">
        <v>3183</v>
      </c>
      <c r="K224" s="356" t="s">
        <v>3187</v>
      </c>
      <c r="L224" s="400"/>
      <c r="M224" s="401"/>
      <c r="N224" s="400"/>
      <c r="O224" s="401"/>
      <c r="P224" s="400"/>
      <c r="Q224" s="401"/>
      <c r="R224" s="400"/>
      <c r="S224" s="401"/>
      <c r="T224" s="400"/>
      <c r="U224" s="401"/>
      <c r="V224" s="400"/>
      <c r="W224" s="401"/>
      <c r="X224" s="400"/>
      <c r="Y224" s="401"/>
      <c r="Z224" s="400"/>
      <c r="AA224" s="401"/>
      <c r="AB224" s="400"/>
      <c r="AC224" s="401"/>
      <c r="AD224" s="400"/>
      <c r="AE224" s="401"/>
      <c r="AF224" s="400"/>
      <c r="AG224" s="401"/>
      <c r="AH224" s="400"/>
      <c r="AI224" s="401"/>
      <c r="AJ224" s="400"/>
      <c r="AK224" s="401"/>
      <c r="AL224" s="400"/>
      <c r="AM224" s="401"/>
      <c r="AN224" s="400"/>
      <c r="AO224" s="401"/>
      <c r="AP224" s="400"/>
      <c r="AQ224" s="401"/>
      <c r="AR224" s="400"/>
      <c r="AS224" s="401"/>
      <c r="AT224" s="400"/>
      <c r="AU224" s="401"/>
      <c r="AV224" s="400"/>
      <c r="AW224" s="401"/>
      <c r="AX224" s="400"/>
      <c r="AY224" s="401"/>
      <c r="AZ224" s="400"/>
      <c r="BA224" s="401"/>
      <c r="BB224" s="400"/>
      <c r="BC224" s="401"/>
      <c r="BD224" s="400"/>
      <c r="BE224" s="401"/>
      <c r="BF224" s="400"/>
      <c r="BG224" s="401"/>
      <c r="BH224" s="400"/>
      <c r="BI224" s="401"/>
      <c r="BJ224" s="400"/>
      <c r="BK224" s="401"/>
      <c r="BL224" s="400"/>
      <c r="BM224" s="401"/>
      <c r="BN224" s="400"/>
      <c r="BO224" s="401"/>
      <c r="BP224" s="400"/>
      <c r="BQ224" s="401"/>
      <c r="BR224" s="400"/>
      <c r="BS224" s="401"/>
      <c r="BT224" s="400"/>
      <c r="BU224" s="401"/>
      <c r="BV224" s="337">
        <f t="shared" si="89"/>
        <v>0</v>
      </c>
      <c r="BW224" s="337">
        <f t="shared" si="90"/>
        <v>0</v>
      </c>
    </row>
    <row r="225" spans="1:75" s="64" customFormat="1" ht="21.95" customHeight="1" thickBot="1" x14ac:dyDescent="0.25">
      <c r="A225" s="898" t="s">
        <v>3367</v>
      </c>
      <c r="B225" s="393" t="s">
        <v>3368</v>
      </c>
      <c r="C225" s="394" t="s">
        <v>3193</v>
      </c>
      <c r="D225" s="395" t="s">
        <v>3369</v>
      </c>
      <c r="E225" s="411" t="s">
        <v>3370</v>
      </c>
      <c r="F225" s="396" t="s">
        <v>3181</v>
      </c>
      <c r="G225" s="396" t="s">
        <v>3182</v>
      </c>
      <c r="H225" s="397" t="s">
        <v>2849</v>
      </c>
      <c r="I225" s="899" t="s">
        <v>2849</v>
      </c>
      <c r="J225" s="353" t="s">
        <v>3183</v>
      </c>
      <c r="K225" s="357" t="s">
        <v>60</v>
      </c>
      <c r="L225" s="402"/>
      <c r="M225" s="403"/>
      <c r="N225" s="402"/>
      <c r="O225" s="403"/>
      <c r="P225" s="402"/>
      <c r="Q225" s="403"/>
      <c r="R225" s="402"/>
      <c r="S225" s="403"/>
      <c r="T225" s="402"/>
      <c r="U225" s="403"/>
      <c r="V225" s="402"/>
      <c r="W225" s="403"/>
      <c r="X225" s="402"/>
      <c r="Y225" s="403"/>
      <c r="Z225" s="402"/>
      <c r="AA225" s="403"/>
      <c r="AB225" s="402"/>
      <c r="AC225" s="403"/>
      <c r="AD225" s="402"/>
      <c r="AE225" s="403"/>
      <c r="AF225" s="402"/>
      <c r="AG225" s="403"/>
      <c r="AH225" s="402"/>
      <c r="AI225" s="403"/>
      <c r="AJ225" s="402"/>
      <c r="AK225" s="403"/>
      <c r="AL225" s="402"/>
      <c r="AM225" s="403"/>
      <c r="AN225" s="402"/>
      <c r="AO225" s="403"/>
      <c r="AP225" s="402"/>
      <c r="AQ225" s="403"/>
      <c r="AR225" s="402"/>
      <c r="AS225" s="403"/>
      <c r="AT225" s="402"/>
      <c r="AU225" s="403"/>
      <c r="AV225" s="402"/>
      <c r="AW225" s="403"/>
      <c r="AX225" s="402"/>
      <c r="AY225" s="403"/>
      <c r="AZ225" s="402"/>
      <c r="BA225" s="403"/>
      <c r="BB225" s="402"/>
      <c r="BC225" s="403"/>
      <c r="BD225" s="402"/>
      <c r="BE225" s="403"/>
      <c r="BF225" s="402"/>
      <c r="BG225" s="403"/>
      <c r="BH225" s="402"/>
      <c r="BI225" s="403"/>
      <c r="BJ225" s="402"/>
      <c r="BK225" s="403"/>
      <c r="BL225" s="402"/>
      <c r="BM225" s="403"/>
      <c r="BN225" s="402"/>
      <c r="BO225" s="403"/>
      <c r="BP225" s="402"/>
      <c r="BQ225" s="403"/>
      <c r="BR225" s="402"/>
      <c r="BS225" s="403"/>
      <c r="BT225" s="402"/>
      <c r="BU225" s="403"/>
      <c r="BV225" s="337">
        <f t="shared" si="89"/>
        <v>0</v>
      </c>
      <c r="BW225" s="337">
        <f t="shared" si="90"/>
        <v>0</v>
      </c>
    </row>
    <row r="226" spans="1:75" s="64" customFormat="1" ht="21.95" customHeight="1" x14ac:dyDescent="0.25">
      <c r="A226" s="425" t="s">
        <v>3371</v>
      </c>
      <c r="B226" s="526" t="s">
        <v>3372</v>
      </c>
      <c r="C226" s="527">
        <v>2</v>
      </c>
      <c r="D226" s="528" t="s">
        <v>3373</v>
      </c>
      <c r="E226" s="426" t="s">
        <v>3374</v>
      </c>
      <c r="F226" s="529" t="s">
        <v>3181</v>
      </c>
      <c r="G226" s="529" t="s">
        <v>3182</v>
      </c>
      <c r="H226" s="530" t="s">
        <v>2851</v>
      </c>
      <c r="I226" s="384" t="s">
        <v>2851</v>
      </c>
      <c r="J226" s="353" t="s">
        <v>3188</v>
      </c>
      <c r="K226" s="354" t="s">
        <v>3184</v>
      </c>
      <c r="L226" s="402"/>
      <c r="M226" s="403"/>
      <c r="N226" s="402"/>
      <c r="O226" s="403"/>
      <c r="P226" s="402"/>
      <c r="Q226" s="403"/>
      <c r="R226" s="402"/>
      <c r="S226" s="403"/>
      <c r="T226" s="402"/>
      <c r="U226" s="403"/>
      <c r="V226" s="402"/>
      <c r="W226" s="403"/>
      <c r="X226" s="402"/>
      <c r="Y226" s="403"/>
      <c r="Z226" s="402"/>
      <c r="AA226" s="403"/>
      <c r="AB226" s="402"/>
      <c r="AC226" s="403"/>
      <c r="AD226" s="402"/>
      <c r="AE226" s="403"/>
      <c r="AF226" s="402"/>
      <c r="AG226" s="403"/>
      <c r="AH226" s="402"/>
      <c r="AI226" s="403"/>
      <c r="AJ226" s="402"/>
      <c r="AK226" s="403"/>
      <c r="AL226" s="402"/>
      <c r="AM226" s="403"/>
      <c r="AN226" s="402"/>
      <c r="AO226" s="403"/>
      <c r="AP226" s="402"/>
      <c r="AQ226" s="403"/>
      <c r="AR226" s="402"/>
      <c r="AS226" s="403"/>
      <c r="AT226" s="402"/>
      <c r="AU226" s="403"/>
      <c r="AV226" s="402"/>
      <c r="AW226" s="403"/>
      <c r="AX226" s="402"/>
      <c r="AY226" s="403"/>
      <c r="AZ226" s="402"/>
      <c r="BA226" s="403"/>
      <c r="BB226" s="402"/>
      <c r="BC226" s="403"/>
      <c r="BD226" s="402"/>
      <c r="BE226" s="403"/>
      <c r="BF226" s="402"/>
      <c r="BG226" s="403"/>
      <c r="BH226" s="402"/>
      <c r="BI226" s="403"/>
      <c r="BJ226" s="402"/>
      <c r="BK226" s="403"/>
      <c r="BL226" s="402"/>
      <c r="BM226" s="403"/>
      <c r="BN226" s="402"/>
      <c r="BO226" s="403"/>
      <c r="BP226" s="402"/>
      <c r="BQ226" s="403"/>
      <c r="BR226" s="402"/>
      <c r="BS226" s="403"/>
      <c r="BT226" s="402"/>
      <c r="BU226" s="403"/>
      <c r="BV226" s="337">
        <f>L226+N226+P226+R226+T226+V226+X226+Z226+AB226+AD226+AF226+AH226+AJ226+AL226+AN226+AP226+AR226+AT226+AV226+AX226+AZ226+BB226+BD226+BF226+BH226+BJ226+BL226+BN226+BP226+BR226+BT226</f>
        <v>0</v>
      </c>
      <c r="BW226" s="337">
        <f>M226+O226+Q226+S226+U226+W226+Y226+AA226+AC226+AE226+AG226+AI226+AK226+AM226+AO226+AQ226+AS226+AU226+AW226+AY226+BA226+BC226+BE226+BG226+BI226+BK226+BM226+BO226+BQ226+BS226+BU226</f>
        <v>0</v>
      </c>
    </row>
    <row r="227" spans="1:75" s="64" customFormat="1" ht="21.95" customHeight="1" x14ac:dyDescent="0.2">
      <c r="A227" s="385" t="s">
        <v>3371</v>
      </c>
      <c r="B227" s="386" t="s">
        <v>3372</v>
      </c>
      <c r="C227" s="352" t="s">
        <v>3193</v>
      </c>
      <c r="D227" s="387" t="s">
        <v>3373</v>
      </c>
      <c r="E227" s="388" t="s">
        <v>3374</v>
      </c>
      <c r="F227" s="389" t="s">
        <v>3181</v>
      </c>
      <c r="G227" s="389" t="s">
        <v>3182</v>
      </c>
      <c r="H227" s="390" t="s">
        <v>2851</v>
      </c>
      <c r="I227" s="391" t="s">
        <v>2851</v>
      </c>
      <c r="J227" s="353" t="s">
        <v>3188</v>
      </c>
      <c r="K227" s="353" t="s">
        <v>3185</v>
      </c>
      <c r="L227" s="400"/>
      <c r="M227" s="401"/>
      <c r="N227" s="400"/>
      <c r="O227" s="401"/>
      <c r="P227" s="400"/>
      <c r="Q227" s="401"/>
      <c r="R227" s="400"/>
      <c r="S227" s="401"/>
      <c r="T227" s="400"/>
      <c r="U227" s="401"/>
      <c r="V227" s="400"/>
      <c r="W227" s="401"/>
      <c r="X227" s="400"/>
      <c r="Y227" s="401"/>
      <c r="Z227" s="400"/>
      <c r="AA227" s="401"/>
      <c r="AB227" s="400"/>
      <c r="AC227" s="401"/>
      <c r="AD227" s="400"/>
      <c r="AE227" s="401"/>
      <c r="AF227" s="400"/>
      <c r="AG227" s="401"/>
      <c r="AH227" s="400"/>
      <c r="AI227" s="401"/>
      <c r="AJ227" s="400"/>
      <c r="AK227" s="401"/>
      <c r="AL227" s="400"/>
      <c r="AM227" s="401"/>
      <c r="AN227" s="400"/>
      <c r="AO227" s="401"/>
      <c r="AP227" s="400"/>
      <c r="AQ227" s="401"/>
      <c r="AR227" s="400"/>
      <c r="AS227" s="401"/>
      <c r="AT227" s="400"/>
      <c r="AU227" s="401"/>
      <c r="AV227" s="400"/>
      <c r="AW227" s="401"/>
      <c r="AX227" s="400"/>
      <c r="AY227" s="401"/>
      <c r="AZ227" s="400"/>
      <c r="BA227" s="401"/>
      <c r="BB227" s="400"/>
      <c r="BC227" s="401"/>
      <c r="BD227" s="400"/>
      <c r="BE227" s="401"/>
      <c r="BF227" s="400"/>
      <c r="BG227" s="401"/>
      <c r="BH227" s="400"/>
      <c r="BI227" s="401"/>
      <c r="BJ227" s="400"/>
      <c r="BK227" s="401"/>
      <c r="BL227" s="400"/>
      <c r="BM227" s="401"/>
      <c r="BN227" s="400"/>
      <c r="BO227" s="401"/>
      <c r="BP227" s="400"/>
      <c r="BQ227" s="401"/>
      <c r="BR227" s="400"/>
      <c r="BS227" s="401"/>
      <c r="BT227" s="400"/>
      <c r="BU227" s="401"/>
      <c r="BV227" s="337">
        <f t="shared" ref="BV227:BV230" si="91">L227+N227+P227+R227+T227+V227+X227+Z227+AB227+AD227+AF227+AH227+AJ227+AL227+AN227+AP227+AR227+AT227+AV227+AX227+AZ227+BB227+BD227+BF227+BH227+BJ227+BL227+BN227+BP227+BR227+BT227</f>
        <v>0</v>
      </c>
      <c r="BW227" s="337">
        <f t="shared" ref="BW227:BW230" si="92">M227+O227+Q227+S227+U227+W227+Y227+AA227+AC227+AE227+AG227+AI227+AK227+AM227+AO227+AQ227+AS227+AU227+AW227+AY227+BA227+BC227+BE227+BG227+BI227+BK227+BM227+BO227+BQ227+BS227+BU227</f>
        <v>0</v>
      </c>
    </row>
    <row r="228" spans="1:75" s="64" customFormat="1" ht="21.95" customHeight="1" x14ac:dyDescent="0.2">
      <c r="A228" s="385" t="s">
        <v>3371</v>
      </c>
      <c r="B228" s="386" t="s">
        <v>3372</v>
      </c>
      <c r="C228" s="392" t="s">
        <v>3193</v>
      </c>
      <c r="D228" s="387" t="s">
        <v>3373</v>
      </c>
      <c r="E228" s="388" t="s">
        <v>3374</v>
      </c>
      <c r="F228" s="389" t="s">
        <v>3181</v>
      </c>
      <c r="G228" s="389" t="s">
        <v>3182</v>
      </c>
      <c r="H228" s="390" t="s">
        <v>2851</v>
      </c>
      <c r="I228" s="391" t="s">
        <v>2851</v>
      </c>
      <c r="J228" s="353" t="s">
        <v>3188</v>
      </c>
      <c r="K228" s="355" t="s">
        <v>3186</v>
      </c>
      <c r="L228" s="400"/>
      <c r="M228" s="401"/>
      <c r="N228" s="400"/>
      <c r="O228" s="401"/>
      <c r="P228" s="400"/>
      <c r="Q228" s="401"/>
      <c r="R228" s="400"/>
      <c r="S228" s="401"/>
      <c r="T228" s="400"/>
      <c r="U228" s="401"/>
      <c r="V228" s="400"/>
      <c r="W228" s="401"/>
      <c r="X228" s="400"/>
      <c r="Y228" s="401"/>
      <c r="Z228" s="400"/>
      <c r="AA228" s="401"/>
      <c r="AB228" s="400"/>
      <c r="AC228" s="401"/>
      <c r="AD228" s="400"/>
      <c r="AE228" s="401"/>
      <c r="AF228" s="400"/>
      <c r="AG228" s="401"/>
      <c r="AH228" s="400"/>
      <c r="AI228" s="401"/>
      <c r="AJ228" s="400"/>
      <c r="AK228" s="401"/>
      <c r="AL228" s="400"/>
      <c r="AM228" s="401"/>
      <c r="AN228" s="400"/>
      <c r="AO228" s="401"/>
      <c r="AP228" s="400"/>
      <c r="AQ228" s="401"/>
      <c r="AR228" s="400"/>
      <c r="AS228" s="401"/>
      <c r="AT228" s="400"/>
      <c r="AU228" s="401"/>
      <c r="AV228" s="400"/>
      <c r="AW228" s="401"/>
      <c r="AX228" s="400"/>
      <c r="AY228" s="401"/>
      <c r="AZ228" s="400"/>
      <c r="BA228" s="401"/>
      <c r="BB228" s="400"/>
      <c r="BC228" s="401"/>
      <c r="BD228" s="400"/>
      <c r="BE228" s="401"/>
      <c r="BF228" s="400"/>
      <c r="BG228" s="401"/>
      <c r="BH228" s="400"/>
      <c r="BI228" s="401"/>
      <c r="BJ228" s="400"/>
      <c r="BK228" s="401"/>
      <c r="BL228" s="400"/>
      <c r="BM228" s="401"/>
      <c r="BN228" s="400"/>
      <c r="BO228" s="401"/>
      <c r="BP228" s="400"/>
      <c r="BQ228" s="401"/>
      <c r="BR228" s="400"/>
      <c r="BS228" s="401"/>
      <c r="BT228" s="400"/>
      <c r="BU228" s="401"/>
      <c r="BV228" s="337">
        <f t="shared" si="91"/>
        <v>0</v>
      </c>
      <c r="BW228" s="337">
        <f t="shared" si="92"/>
        <v>0</v>
      </c>
    </row>
    <row r="229" spans="1:75" s="64" customFormat="1" ht="21.95" customHeight="1" x14ac:dyDescent="0.2">
      <c r="A229" s="385" t="s">
        <v>3371</v>
      </c>
      <c r="B229" s="386" t="s">
        <v>3372</v>
      </c>
      <c r="C229" s="392" t="s">
        <v>3193</v>
      </c>
      <c r="D229" s="387" t="s">
        <v>3373</v>
      </c>
      <c r="E229" s="388" t="s">
        <v>3374</v>
      </c>
      <c r="F229" s="389" t="s">
        <v>3181</v>
      </c>
      <c r="G229" s="389" t="s">
        <v>3182</v>
      </c>
      <c r="H229" s="390" t="s">
        <v>2851</v>
      </c>
      <c r="I229" s="391" t="s">
        <v>2851</v>
      </c>
      <c r="J229" s="353" t="s">
        <v>3188</v>
      </c>
      <c r="K229" s="356" t="s">
        <v>3187</v>
      </c>
      <c r="L229" s="400"/>
      <c r="M229" s="401"/>
      <c r="N229" s="400"/>
      <c r="O229" s="401"/>
      <c r="P229" s="400"/>
      <c r="Q229" s="401"/>
      <c r="R229" s="400"/>
      <c r="S229" s="401"/>
      <c r="T229" s="400"/>
      <c r="U229" s="401"/>
      <c r="V229" s="400"/>
      <c r="W229" s="401"/>
      <c r="X229" s="400"/>
      <c r="Y229" s="401"/>
      <c r="Z229" s="400"/>
      <c r="AA229" s="401"/>
      <c r="AB229" s="400"/>
      <c r="AC229" s="401"/>
      <c r="AD229" s="400"/>
      <c r="AE229" s="401"/>
      <c r="AF229" s="400"/>
      <c r="AG229" s="401"/>
      <c r="AH229" s="400"/>
      <c r="AI229" s="401"/>
      <c r="AJ229" s="400"/>
      <c r="AK229" s="401"/>
      <c r="AL229" s="400"/>
      <c r="AM229" s="401"/>
      <c r="AN229" s="400"/>
      <c r="AO229" s="401"/>
      <c r="AP229" s="400"/>
      <c r="AQ229" s="401"/>
      <c r="AR229" s="400"/>
      <c r="AS229" s="401"/>
      <c r="AT229" s="400"/>
      <c r="AU229" s="401"/>
      <c r="AV229" s="400"/>
      <c r="AW229" s="401"/>
      <c r="AX229" s="400"/>
      <c r="AY229" s="401"/>
      <c r="AZ229" s="400"/>
      <c r="BA229" s="401"/>
      <c r="BB229" s="400"/>
      <c r="BC229" s="401"/>
      <c r="BD229" s="400"/>
      <c r="BE229" s="401"/>
      <c r="BF229" s="400"/>
      <c r="BG229" s="401"/>
      <c r="BH229" s="400"/>
      <c r="BI229" s="401"/>
      <c r="BJ229" s="400"/>
      <c r="BK229" s="401"/>
      <c r="BL229" s="400"/>
      <c r="BM229" s="401"/>
      <c r="BN229" s="400"/>
      <c r="BO229" s="401"/>
      <c r="BP229" s="400"/>
      <c r="BQ229" s="401"/>
      <c r="BR229" s="400"/>
      <c r="BS229" s="401"/>
      <c r="BT229" s="400"/>
      <c r="BU229" s="401"/>
      <c r="BV229" s="337">
        <f t="shared" si="91"/>
        <v>0</v>
      </c>
      <c r="BW229" s="337">
        <f t="shared" si="92"/>
        <v>0</v>
      </c>
    </row>
    <row r="230" spans="1:75" s="64" customFormat="1" ht="21.95" customHeight="1" thickBot="1" x14ac:dyDescent="0.25">
      <c r="A230" s="898" t="s">
        <v>3371</v>
      </c>
      <c r="B230" s="393" t="s">
        <v>3372</v>
      </c>
      <c r="C230" s="394" t="s">
        <v>3193</v>
      </c>
      <c r="D230" s="395" t="s">
        <v>3373</v>
      </c>
      <c r="E230" s="411" t="s">
        <v>3374</v>
      </c>
      <c r="F230" s="396" t="s">
        <v>3181</v>
      </c>
      <c r="G230" s="396" t="s">
        <v>3182</v>
      </c>
      <c r="H230" s="397" t="s">
        <v>2851</v>
      </c>
      <c r="I230" s="899" t="s">
        <v>2851</v>
      </c>
      <c r="J230" s="353" t="s">
        <v>3188</v>
      </c>
      <c r="K230" s="357" t="s">
        <v>60</v>
      </c>
      <c r="L230" s="402"/>
      <c r="M230" s="403"/>
      <c r="N230" s="402"/>
      <c r="O230" s="403"/>
      <c r="P230" s="402"/>
      <c r="Q230" s="403"/>
      <c r="R230" s="402"/>
      <c r="S230" s="403"/>
      <c r="T230" s="402"/>
      <c r="U230" s="403"/>
      <c r="V230" s="402"/>
      <c r="W230" s="403"/>
      <c r="X230" s="402"/>
      <c r="Y230" s="403"/>
      <c r="Z230" s="402"/>
      <c r="AA230" s="403"/>
      <c r="AB230" s="402"/>
      <c r="AC230" s="403"/>
      <c r="AD230" s="402"/>
      <c r="AE230" s="403"/>
      <c r="AF230" s="402"/>
      <c r="AG230" s="403"/>
      <c r="AH230" s="402"/>
      <c r="AI230" s="403"/>
      <c r="AJ230" s="402"/>
      <c r="AK230" s="403"/>
      <c r="AL230" s="402"/>
      <c r="AM230" s="403"/>
      <c r="AN230" s="402"/>
      <c r="AO230" s="403"/>
      <c r="AP230" s="402"/>
      <c r="AQ230" s="403"/>
      <c r="AR230" s="402"/>
      <c r="AS230" s="403"/>
      <c r="AT230" s="402"/>
      <c r="AU230" s="403"/>
      <c r="AV230" s="402"/>
      <c r="AW230" s="403"/>
      <c r="AX230" s="402"/>
      <c r="AY230" s="403"/>
      <c r="AZ230" s="402"/>
      <c r="BA230" s="403"/>
      <c r="BB230" s="402"/>
      <c r="BC230" s="403"/>
      <c r="BD230" s="402"/>
      <c r="BE230" s="403"/>
      <c r="BF230" s="402"/>
      <c r="BG230" s="403"/>
      <c r="BH230" s="402"/>
      <c r="BI230" s="403"/>
      <c r="BJ230" s="402"/>
      <c r="BK230" s="403"/>
      <c r="BL230" s="402"/>
      <c r="BM230" s="403"/>
      <c r="BN230" s="402"/>
      <c r="BO230" s="403"/>
      <c r="BP230" s="402"/>
      <c r="BQ230" s="403"/>
      <c r="BR230" s="402"/>
      <c r="BS230" s="403"/>
      <c r="BT230" s="402"/>
      <c r="BU230" s="403"/>
      <c r="BV230" s="337">
        <f t="shared" si="91"/>
        <v>0</v>
      </c>
      <c r="BW230" s="337">
        <f t="shared" si="92"/>
        <v>0</v>
      </c>
    </row>
    <row r="231" spans="1:75" s="64" customFormat="1" ht="21.95" customHeight="1" x14ac:dyDescent="0.25">
      <c r="A231" s="425" t="s">
        <v>3375</v>
      </c>
      <c r="B231" s="526" t="s">
        <v>3376</v>
      </c>
      <c r="C231" s="527">
        <v>1</v>
      </c>
      <c r="D231" s="528" t="s">
        <v>3377</v>
      </c>
      <c r="E231" s="426" t="s">
        <v>3378</v>
      </c>
      <c r="F231" s="529" t="s">
        <v>3181</v>
      </c>
      <c r="G231" s="529" t="s">
        <v>3182</v>
      </c>
      <c r="H231" s="530" t="s">
        <v>2852</v>
      </c>
      <c r="I231" s="384" t="s">
        <v>2852</v>
      </c>
      <c r="J231" s="353" t="s">
        <v>3183</v>
      </c>
      <c r="K231" s="354" t="s">
        <v>3184</v>
      </c>
      <c r="L231" s="402"/>
      <c r="M231" s="403"/>
      <c r="N231" s="402"/>
      <c r="O231" s="403"/>
      <c r="P231" s="402"/>
      <c r="Q231" s="403"/>
      <c r="R231" s="402"/>
      <c r="S231" s="403"/>
      <c r="T231" s="402"/>
      <c r="U231" s="403"/>
      <c r="V231" s="402"/>
      <c r="W231" s="403"/>
      <c r="X231" s="402"/>
      <c r="Y231" s="403"/>
      <c r="Z231" s="402"/>
      <c r="AA231" s="403"/>
      <c r="AB231" s="402"/>
      <c r="AC231" s="403"/>
      <c r="AD231" s="402"/>
      <c r="AE231" s="403"/>
      <c r="AF231" s="402"/>
      <c r="AG231" s="403"/>
      <c r="AH231" s="402"/>
      <c r="AI231" s="403"/>
      <c r="AJ231" s="402"/>
      <c r="AK231" s="403"/>
      <c r="AL231" s="402"/>
      <c r="AM231" s="403"/>
      <c r="AN231" s="402"/>
      <c r="AO231" s="403"/>
      <c r="AP231" s="402"/>
      <c r="AQ231" s="403"/>
      <c r="AR231" s="402"/>
      <c r="AS231" s="403"/>
      <c r="AT231" s="402"/>
      <c r="AU231" s="403"/>
      <c r="AV231" s="402"/>
      <c r="AW231" s="403"/>
      <c r="AX231" s="402"/>
      <c r="AY231" s="403"/>
      <c r="AZ231" s="402"/>
      <c r="BA231" s="403"/>
      <c r="BB231" s="402"/>
      <c r="BC231" s="403"/>
      <c r="BD231" s="402"/>
      <c r="BE231" s="403"/>
      <c r="BF231" s="402"/>
      <c r="BG231" s="403"/>
      <c r="BH231" s="402"/>
      <c r="BI231" s="403"/>
      <c r="BJ231" s="402"/>
      <c r="BK231" s="403"/>
      <c r="BL231" s="402"/>
      <c r="BM231" s="403"/>
      <c r="BN231" s="402"/>
      <c r="BO231" s="403"/>
      <c r="BP231" s="402"/>
      <c r="BQ231" s="403"/>
      <c r="BR231" s="402"/>
      <c r="BS231" s="403"/>
      <c r="BT231" s="402"/>
      <c r="BU231" s="403"/>
      <c r="BV231" s="337">
        <f>L231+N231+P231+R231+T231+V231+X231+Z231+AB231+AD231+AF231+AH231+AJ231+AL231+AN231+AP231+AR231+AT231+AV231+AX231+AZ231+BB231+BD231+BF231+BH231+BJ231+BL231+BN231+BP231+BR231+BT231</f>
        <v>0</v>
      </c>
      <c r="BW231" s="337">
        <f>M231+O231+Q231+S231+U231+W231+Y231+AA231+AC231+AE231+AG231+AI231+AK231+AM231+AO231+AQ231+AS231+AU231+AW231+AY231+BA231+BC231+BE231+BG231+BI231+BK231+BM231+BO231+BQ231+BS231+BU231</f>
        <v>0</v>
      </c>
    </row>
    <row r="232" spans="1:75" s="64" customFormat="1" ht="21.95" customHeight="1" x14ac:dyDescent="0.2">
      <c r="A232" s="385" t="s">
        <v>3375</v>
      </c>
      <c r="B232" s="386" t="s">
        <v>3376</v>
      </c>
      <c r="C232" s="352" t="s">
        <v>3193</v>
      </c>
      <c r="D232" s="387" t="s">
        <v>3377</v>
      </c>
      <c r="E232" s="388" t="s">
        <v>3378</v>
      </c>
      <c r="F232" s="389" t="s">
        <v>3181</v>
      </c>
      <c r="G232" s="389" t="s">
        <v>3182</v>
      </c>
      <c r="H232" s="390" t="s">
        <v>2852</v>
      </c>
      <c r="I232" s="391" t="s">
        <v>2852</v>
      </c>
      <c r="J232" s="353" t="s">
        <v>3183</v>
      </c>
      <c r="K232" s="353" t="s">
        <v>3185</v>
      </c>
      <c r="L232" s="400"/>
      <c r="M232" s="401"/>
      <c r="N232" s="400"/>
      <c r="O232" s="401"/>
      <c r="P232" s="400"/>
      <c r="Q232" s="401"/>
      <c r="R232" s="400"/>
      <c r="S232" s="401"/>
      <c r="T232" s="400"/>
      <c r="U232" s="401"/>
      <c r="V232" s="400"/>
      <c r="W232" s="401"/>
      <c r="X232" s="400"/>
      <c r="Y232" s="401"/>
      <c r="Z232" s="400"/>
      <c r="AA232" s="401"/>
      <c r="AB232" s="400"/>
      <c r="AC232" s="401"/>
      <c r="AD232" s="400"/>
      <c r="AE232" s="401"/>
      <c r="AF232" s="400"/>
      <c r="AG232" s="401"/>
      <c r="AH232" s="400"/>
      <c r="AI232" s="401"/>
      <c r="AJ232" s="400"/>
      <c r="AK232" s="401"/>
      <c r="AL232" s="400"/>
      <c r="AM232" s="401"/>
      <c r="AN232" s="400"/>
      <c r="AO232" s="401"/>
      <c r="AP232" s="400"/>
      <c r="AQ232" s="401"/>
      <c r="AR232" s="400"/>
      <c r="AS232" s="401"/>
      <c r="AT232" s="400"/>
      <c r="AU232" s="401"/>
      <c r="AV232" s="400"/>
      <c r="AW232" s="401"/>
      <c r="AX232" s="400"/>
      <c r="AY232" s="401"/>
      <c r="AZ232" s="400"/>
      <c r="BA232" s="401"/>
      <c r="BB232" s="400"/>
      <c r="BC232" s="401"/>
      <c r="BD232" s="400"/>
      <c r="BE232" s="401"/>
      <c r="BF232" s="400"/>
      <c r="BG232" s="401"/>
      <c r="BH232" s="400"/>
      <c r="BI232" s="401"/>
      <c r="BJ232" s="400"/>
      <c r="BK232" s="401"/>
      <c r="BL232" s="400"/>
      <c r="BM232" s="401"/>
      <c r="BN232" s="400"/>
      <c r="BO232" s="401"/>
      <c r="BP232" s="400"/>
      <c r="BQ232" s="401"/>
      <c r="BR232" s="400"/>
      <c r="BS232" s="401"/>
      <c r="BT232" s="400"/>
      <c r="BU232" s="401"/>
      <c r="BV232" s="337">
        <f t="shared" ref="BV232:BV235" si="93">L232+N232+P232+R232+T232+V232+X232+Z232+AB232+AD232+AF232+AH232+AJ232+AL232+AN232+AP232+AR232+AT232+AV232+AX232+AZ232+BB232+BD232+BF232+BH232+BJ232+BL232+BN232+BP232+BR232+BT232</f>
        <v>0</v>
      </c>
      <c r="BW232" s="337">
        <f t="shared" ref="BW232:BW235" si="94">M232+O232+Q232+S232+U232+W232+Y232+AA232+AC232+AE232+AG232+AI232+AK232+AM232+AO232+AQ232+AS232+AU232+AW232+AY232+BA232+BC232+BE232+BG232+BI232+BK232+BM232+BO232+BQ232+BS232+BU232</f>
        <v>0</v>
      </c>
    </row>
    <row r="233" spans="1:75" s="64" customFormat="1" ht="21.95" customHeight="1" x14ac:dyDescent="0.2">
      <c r="A233" s="385" t="s">
        <v>3375</v>
      </c>
      <c r="B233" s="386" t="s">
        <v>3376</v>
      </c>
      <c r="C233" s="392" t="s">
        <v>3193</v>
      </c>
      <c r="D233" s="387" t="s">
        <v>3377</v>
      </c>
      <c r="E233" s="388" t="s">
        <v>3378</v>
      </c>
      <c r="F233" s="389" t="s">
        <v>3181</v>
      </c>
      <c r="G233" s="389" t="s">
        <v>3182</v>
      </c>
      <c r="H233" s="390" t="s">
        <v>2852</v>
      </c>
      <c r="I233" s="391" t="s">
        <v>2852</v>
      </c>
      <c r="J233" s="353" t="s">
        <v>3183</v>
      </c>
      <c r="K233" s="355" t="s">
        <v>3186</v>
      </c>
      <c r="L233" s="400"/>
      <c r="M233" s="401"/>
      <c r="N233" s="400"/>
      <c r="O233" s="401"/>
      <c r="P233" s="400"/>
      <c r="Q233" s="401"/>
      <c r="R233" s="400"/>
      <c r="S233" s="401"/>
      <c r="T233" s="400"/>
      <c r="U233" s="401"/>
      <c r="V233" s="400"/>
      <c r="W233" s="401"/>
      <c r="X233" s="400"/>
      <c r="Y233" s="401"/>
      <c r="Z233" s="400"/>
      <c r="AA233" s="401"/>
      <c r="AB233" s="400"/>
      <c r="AC233" s="401"/>
      <c r="AD233" s="400"/>
      <c r="AE233" s="401"/>
      <c r="AF233" s="400"/>
      <c r="AG233" s="401"/>
      <c r="AH233" s="400"/>
      <c r="AI233" s="401"/>
      <c r="AJ233" s="400"/>
      <c r="AK233" s="401"/>
      <c r="AL233" s="400"/>
      <c r="AM233" s="401"/>
      <c r="AN233" s="400"/>
      <c r="AO233" s="401"/>
      <c r="AP233" s="400"/>
      <c r="AQ233" s="401"/>
      <c r="AR233" s="400"/>
      <c r="AS233" s="401"/>
      <c r="AT233" s="400"/>
      <c r="AU233" s="401"/>
      <c r="AV233" s="400"/>
      <c r="AW233" s="401"/>
      <c r="AX233" s="400"/>
      <c r="AY233" s="401"/>
      <c r="AZ233" s="400"/>
      <c r="BA233" s="401"/>
      <c r="BB233" s="400"/>
      <c r="BC233" s="401"/>
      <c r="BD233" s="400"/>
      <c r="BE233" s="401"/>
      <c r="BF233" s="400"/>
      <c r="BG233" s="401"/>
      <c r="BH233" s="400"/>
      <c r="BI233" s="401"/>
      <c r="BJ233" s="400"/>
      <c r="BK233" s="401"/>
      <c r="BL233" s="400"/>
      <c r="BM233" s="401"/>
      <c r="BN233" s="400"/>
      <c r="BO233" s="401"/>
      <c r="BP233" s="400"/>
      <c r="BQ233" s="401"/>
      <c r="BR233" s="400"/>
      <c r="BS233" s="401"/>
      <c r="BT233" s="400"/>
      <c r="BU233" s="401"/>
      <c r="BV233" s="337">
        <f t="shared" si="93"/>
        <v>0</v>
      </c>
      <c r="BW233" s="337">
        <f t="shared" si="94"/>
        <v>0</v>
      </c>
    </row>
    <row r="234" spans="1:75" s="64" customFormat="1" ht="21.95" customHeight="1" x14ac:dyDescent="0.2">
      <c r="A234" s="385" t="s">
        <v>3375</v>
      </c>
      <c r="B234" s="386" t="s">
        <v>3376</v>
      </c>
      <c r="C234" s="392" t="s">
        <v>3193</v>
      </c>
      <c r="D234" s="387" t="s">
        <v>3377</v>
      </c>
      <c r="E234" s="388" t="s">
        <v>3378</v>
      </c>
      <c r="F234" s="389" t="s">
        <v>3181</v>
      </c>
      <c r="G234" s="389" t="s">
        <v>3182</v>
      </c>
      <c r="H234" s="390" t="s">
        <v>2852</v>
      </c>
      <c r="I234" s="391" t="s">
        <v>2852</v>
      </c>
      <c r="J234" s="353" t="s">
        <v>3183</v>
      </c>
      <c r="K234" s="356" t="s">
        <v>3187</v>
      </c>
      <c r="L234" s="400"/>
      <c r="M234" s="401"/>
      <c r="N234" s="400"/>
      <c r="O234" s="401"/>
      <c r="P234" s="400"/>
      <c r="Q234" s="401"/>
      <c r="R234" s="400"/>
      <c r="S234" s="401"/>
      <c r="T234" s="400"/>
      <c r="U234" s="401"/>
      <c r="V234" s="400"/>
      <c r="W234" s="401"/>
      <c r="X234" s="400"/>
      <c r="Y234" s="401"/>
      <c r="Z234" s="400"/>
      <c r="AA234" s="401"/>
      <c r="AB234" s="400"/>
      <c r="AC234" s="401"/>
      <c r="AD234" s="400"/>
      <c r="AE234" s="401"/>
      <c r="AF234" s="400"/>
      <c r="AG234" s="401"/>
      <c r="AH234" s="400"/>
      <c r="AI234" s="401"/>
      <c r="AJ234" s="400"/>
      <c r="AK234" s="401"/>
      <c r="AL234" s="400"/>
      <c r="AM234" s="401"/>
      <c r="AN234" s="400"/>
      <c r="AO234" s="401"/>
      <c r="AP234" s="400"/>
      <c r="AQ234" s="401"/>
      <c r="AR234" s="400"/>
      <c r="AS234" s="401"/>
      <c r="AT234" s="400"/>
      <c r="AU234" s="401"/>
      <c r="AV234" s="400"/>
      <c r="AW234" s="401"/>
      <c r="AX234" s="400"/>
      <c r="AY234" s="401"/>
      <c r="AZ234" s="400"/>
      <c r="BA234" s="401"/>
      <c r="BB234" s="400"/>
      <c r="BC234" s="401"/>
      <c r="BD234" s="400"/>
      <c r="BE234" s="401"/>
      <c r="BF234" s="400"/>
      <c r="BG234" s="401"/>
      <c r="BH234" s="400"/>
      <c r="BI234" s="401"/>
      <c r="BJ234" s="400"/>
      <c r="BK234" s="401"/>
      <c r="BL234" s="400"/>
      <c r="BM234" s="401"/>
      <c r="BN234" s="400"/>
      <c r="BO234" s="401"/>
      <c r="BP234" s="400"/>
      <c r="BQ234" s="401"/>
      <c r="BR234" s="400"/>
      <c r="BS234" s="401"/>
      <c r="BT234" s="400"/>
      <c r="BU234" s="401"/>
      <c r="BV234" s="337">
        <f t="shared" si="93"/>
        <v>0</v>
      </c>
      <c r="BW234" s="337">
        <f t="shared" si="94"/>
        <v>0</v>
      </c>
    </row>
    <row r="235" spans="1:75" s="64" customFormat="1" ht="21.95" customHeight="1" thickBot="1" x14ac:dyDescent="0.25">
      <c r="A235" s="898" t="s">
        <v>3375</v>
      </c>
      <c r="B235" s="393" t="s">
        <v>3376</v>
      </c>
      <c r="C235" s="394" t="s">
        <v>3193</v>
      </c>
      <c r="D235" s="395" t="s">
        <v>3377</v>
      </c>
      <c r="E235" s="411" t="s">
        <v>3378</v>
      </c>
      <c r="F235" s="396" t="s">
        <v>3181</v>
      </c>
      <c r="G235" s="396" t="s">
        <v>3182</v>
      </c>
      <c r="H235" s="397" t="s">
        <v>2852</v>
      </c>
      <c r="I235" s="899" t="s">
        <v>2852</v>
      </c>
      <c r="J235" s="353" t="s">
        <v>3183</v>
      </c>
      <c r="K235" s="357" t="s">
        <v>60</v>
      </c>
      <c r="L235" s="402"/>
      <c r="M235" s="403"/>
      <c r="N235" s="402"/>
      <c r="O235" s="403"/>
      <c r="P235" s="402"/>
      <c r="Q235" s="403"/>
      <c r="R235" s="402"/>
      <c r="S235" s="403"/>
      <c r="T235" s="402"/>
      <c r="U235" s="403"/>
      <c r="V235" s="402"/>
      <c r="W235" s="403"/>
      <c r="X235" s="402"/>
      <c r="Y235" s="403"/>
      <c r="Z235" s="402"/>
      <c r="AA235" s="403"/>
      <c r="AB235" s="402"/>
      <c r="AC235" s="403"/>
      <c r="AD235" s="402"/>
      <c r="AE235" s="403"/>
      <c r="AF235" s="402"/>
      <c r="AG235" s="403"/>
      <c r="AH235" s="402"/>
      <c r="AI235" s="403"/>
      <c r="AJ235" s="402"/>
      <c r="AK235" s="403"/>
      <c r="AL235" s="402"/>
      <c r="AM235" s="403"/>
      <c r="AN235" s="402"/>
      <c r="AO235" s="403"/>
      <c r="AP235" s="402"/>
      <c r="AQ235" s="403"/>
      <c r="AR235" s="402"/>
      <c r="AS235" s="403"/>
      <c r="AT235" s="402"/>
      <c r="AU235" s="403"/>
      <c r="AV235" s="402"/>
      <c r="AW235" s="403"/>
      <c r="AX235" s="402"/>
      <c r="AY235" s="403"/>
      <c r="AZ235" s="402"/>
      <c r="BA235" s="403"/>
      <c r="BB235" s="402"/>
      <c r="BC235" s="403"/>
      <c r="BD235" s="402"/>
      <c r="BE235" s="403"/>
      <c r="BF235" s="402"/>
      <c r="BG235" s="403"/>
      <c r="BH235" s="402"/>
      <c r="BI235" s="403"/>
      <c r="BJ235" s="402"/>
      <c r="BK235" s="403"/>
      <c r="BL235" s="402"/>
      <c r="BM235" s="403"/>
      <c r="BN235" s="402"/>
      <c r="BO235" s="403"/>
      <c r="BP235" s="402"/>
      <c r="BQ235" s="403"/>
      <c r="BR235" s="402"/>
      <c r="BS235" s="403"/>
      <c r="BT235" s="402"/>
      <c r="BU235" s="403"/>
      <c r="BV235" s="337">
        <f t="shared" si="93"/>
        <v>0</v>
      </c>
      <c r="BW235" s="337">
        <f t="shared" si="94"/>
        <v>0</v>
      </c>
    </row>
    <row r="236" spans="1:75" s="64" customFormat="1" ht="21.95" customHeight="1" x14ac:dyDescent="0.25">
      <c r="A236" s="425" t="s">
        <v>3379</v>
      </c>
      <c r="B236" s="526" t="s">
        <v>3380</v>
      </c>
      <c r="C236" s="527">
        <v>1</v>
      </c>
      <c r="D236" s="528" t="s">
        <v>3381</v>
      </c>
      <c r="E236" s="426" t="s">
        <v>3382</v>
      </c>
      <c r="F236" s="529" t="s">
        <v>3181</v>
      </c>
      <c r="G236" s="529" t="s">
        <v>3182</v>
      </c>
      <c r="H236" s="530" t="s">
        <v>2853</v>
      </c>
      <c r="I236" s="384" t="s">
        <v>2853</v>
      </c>
      <c r="J236" s="353" t="s">
        <v>3183</v>
      </c>
      <c r="K236" s="354" t="s">
        <v>3184</v>
      </c>
      <c r="L236" s="402"/>
      <c r="M236" s="403"/>
      <c r="N236" s="402"/>
      <c r="O236" s="403"/>
      <c r="P236" s="402"/>
      <c r="Q236" s="403"/>
      <c r="R236" s="402"/>
      <c r="S236" s="403"/>
      <c r="T236" s="402"/>
      <c r="U236" s="403"/>
      <c r="V236" s="402"/>
      <c r="W236" s="403"/>
      <c r="X236" s="402"/>
      <c r="Y236" s="403"/>
      <c r="Z236" s="402"/>
      <c r="AA236" s="403"/>
      <c r="AB236" s="402"/>
      <c r="AC236" s="403"/>
      <c r="AD236" s="402"/>
      <c r="AE236" s="403"/>
      <c r="AF236" s="402"/>
      <c r="AG236" s="403"/>
      <c r="AH236" s="402"/>
      <c r="AI236" s="403"/>
      <c r="AJ236" s="402"/>
      <c r="AK236" s="403"/>
      <c r="AL236" s="402"/>
      <c r="AM236" s="403"/>
      <c r="AN236" s="402"/>
      <c r="AO236" s="403"/>
      <c r="AP236" s="402"/>
      <c r="AQ236" s="403"/>
      <c r="AR236" s="402"/>
      <c r="AS236" s="403"/>
      <c r="AT236" s="402"/>
      <c r="AU236" s="403"/>
      <c r="AV236" s="402"/>
      <c r="AW236" s="403"/>
      <c r="AX236" s="402"/>
      <c r="AY236" s="403"/>
      <c r="AZ236" s="402"/>
      <c r="BA236" s="403"/>
      <c r="BB236" s="402"/>
      <c r="BC236" s="403"/>
      <c r="BD236" s="402"/>
      <c r="BE236" s="403"/>
      <c r="BF236" s="402"/>
      <c r="BG236" s="403"/>
      <c r="BH236" s="402"/>
      <c r="BI236" s="403"/>
      <c r="BJ236" s="402"/>
      <c r="BK236" s="403"/>
      <c r="BL236" s="402"/>
      <c r="BM236" s="403"/>
      <c r="BN236" s="402"/>
      <c r="BO236" s="403"/>
      <c r="BP236" s="402"/>
      <c r="BQ236" s="403"/>
      <c r="BR236" s="402"/>
      <c r="BS236" s="403"/>
      <c r="BT236" s="402"/>
      <c r="BU236" s="403"/>
      <c r="BV236" s="337">
        <f>L236+N236+P236+R236+T236+V236+X236+Z236+AB236+AD236+AF236+AH236+AJ236+AL236+AN236+AP236+AR236+AT236+AV236+AX236+AZ236+BB236+BD236+BF236+BH236+BJ236+BL236+BN236+BP236+BR236+BT236</f>
        <v>0</v>
      </c>
      <c r="BW236" s="337">
        <f>M236+O236+Q236+S236+U236+W236+Y236+AA236+AC236+AE236+AG236+AI236+AK236+AM236+AO236+AQ236+AS236+AU236+AW236+AY236+BA236+BC236+BE236+BG236+BI236+BK236+BM236+BO236+BQ236+BS236+BU236</f>
        <v>0</v>
      </c>
    </row>
    <row r="237" spans="1:75" s="64" customFormat="1" ht="21.95" customHeight="1" x14ac:dyDescent="0.2">
      <c r="A237" s="385" t="s">
        <v>3379</v>
      </c>
      <c r="B237" s="386" t="s">
        <v>3380</v>
      </c>
      <c r="C237" s="352" t="s">
        <v>3193</v>
      </c>
      <c r="D237" s="387" t="s">
        <v>3381</v>
      </c>
      <c r="E237" s="388" t="s">
        <v>3382</v>
      </c>
      <c r="F237" s="389" t="s">
        <v>3181</v>
      </c>
      <c r="G237" s="389" t="s">
        <v>3182</v>
      </c>
      <c r="H237" s="390" t="s">
        <v>2853</v>
      </c>
      <c r="I237" s="391" t="s">
        <v>2853</v>
      </c>
      <c r="J237" s="353" t="s">
        <v>3183</v>
      </c>
      <c r="K237" s="353" t="s">
        <v>3185</v>
      </c>
      <c r="L237" s="400"/>
      <c r="M237" s="401"/>
      <c r="N237" s="400"/>
      <c r="O237" s="401"/>
      <c r="P237" s="400"/>
      <c r="Q237" s="401"/>
      <c r="R237" s="400"/>
      <c r="S237" s="401"/>
      <c r="T237" s="400"/>
      <c r="U237" s="401"/>
      <c r="V237" s="400"/>
      <c r="W237" s="401"/>
      <c r="X237" s="400"/>
      <c r="Y237" s="401"/>
      <c r="Z237" s="400"/>
      <c r="AA237" s="401"/>
      <c r="AB237" s="400"/>
      <c r="AC237" s="401"/>
      <c r="AD237" s="400"/>
      <c r="AE237" s="401"/>
      <c r="AF237" s="400"/>
      <c r="AG237" s="401"/>
      <c r="AH237" s="400"/>
      <c r="AI237" s="401"/>
      <c r="AJ237" s="400"/>
      <c r="AK237" s="401"/>
      <c r="AL237" s="400"/>
      <c r="AM237" s="401"/>
      <c r="AN237" s="400"/>
      <c r="AO237" s="401"/>
      <c r="AP237" s="400"/>
      <c r="AQ237" s="401"/>
      <c r="AR237" s="400"/>
      <c r="AS237" s="401"/>
      <c r="AT237" s="400"/>
      <c r="AU237" s="401"/>
      <c r="AV237" s="400"/>
      <c r="AW237" s="401"/>
      <c r="AX237" s="400"/>
      <c r="AY237" s="401"/>
      <c r="AZ237" s="400"/>
      <c r="BA237" s="401"/>
      <c r="BB237" s="400"/>
      <c r="BC237" s="401"/>
      <c r="BD237" s="400"/>
      <c r="BE237" s="401"/>
      <c r="BF237" s="400"/>
      <c r="BG237" s="401"/>
      <c r="BH237" s="400"/>
      <c r="BI237" s="401"/>
      <c r="BJ237" s="400"/>
      <c r="BK237" s="401"/>
      <c r="BL237" s="400"/>
      <c r="BM237" s="401"/>
      <c r="BN237" s="400"/>
      <c r="BO237" s="401"/>
      <c r="BP237" s="400"/>
      <c r="BQ237" s="401"/>
      <c r="BR237" s="400"/>
      <c r="BS237" s="401"/>
      <c r="BT237" s="400"/>
      <c r="BU237" s="401"/>
      <c r="BV237" s="337">
        <f t="shared" ref="BV237:BV240" si="95">L237+N237+P237+R237+T237+V237+X237+Z237+AB237+AD237+AF237+AH237+AJ237+AL237+AN237+AP237+AR237+AT237+AV237+AX237+AZ237+BB237+BD237+BF237+BH237+BJ237+BL237+BN237+BP237+BR237+BT237</f>
        <v>0</v>
      </c>
      <c r="BW237" s="337">
        <f t="shared" ref="BW237:BW240" si="96">M237+O237+Q237+S237+U237+W237+Y237+AA237+AC237+AE237+AG237+AI237+AK237+AM237+AO237+AQ237+AS237+AU237+AW237+AY237+BA237+BC237+BE237+BG237+BI237+BK237+BM237+BO237+BQ237+BS237+BU237</f>
        <v>0</v>
      </c>
    </row>
    <row r="238" spans="1:75" s="64" customFormat="1" ht="21.95" customHeight="1" x14ac:dyDescent="0.2">
      <c r="A238" s="385" t="s">
        <v>3379</v>
      </c>
      <c r="B238" s="386" t="s">
        <v>3380</v>
      </c>
      <c r="C238" s="392" t="s">
        <v>3193</v>
      </c>
      <c r="D238" s="387" t="s">
        <v>3381</v>
      </c>
      <c r="E238" s="388" t="s">
        <v>3382</v>
      </c>
      <c r="F238" s="389" t="s">
        <v>3181</v>
      </c>
      <c r="G238" s="389" t="s">
        <v>3182</v>
      </c>
      <c r="H238" s="390" t="s">
        <v>2853</v>
      </c>
      <c r="I238" s="391" t="s">
        <v>2853</v>
      </c>
      <c r="J238" s="353" t="s">
        <v>3183</v>
      </c>
      <c r="K238" s="355" t="s">
        <v>3186</v>
      </c>
      <c r="L238" s="400"/>
      <c r="M238" s="401"/>
      <c r="N238" s="400"/>
      <c r="O238" s="401"/>
      <c r="P238" s="400"/>
      <c r="Q238" s="401"/>
      <c r="R238" s="400"/>
      <c r="S238" s="401"/>
      <c r="T238" s="400"/>
      <c r="U238" s="401"/>
      <c r="V238" s="400"/>
      <c r="W238" s="401"/>
      <c r="X238" s="400"/>
      <c r="Y238" s="401"/>
      <c r="Z238" s="400"/>
      <c r="AA238" s="401"/>
      <c r="AB238" s="400"/>
      <c r="AC238" s="401"/>
      <c r="AD238" s="400"/>
      <c r="AE238" s="401"/>
      <c r="AF238" s="400"/>
      <c r="AG238" s="401"/>
      <c r="AH238" s="400"/>
      <c r="AI238" s="401"/>
      <c r="AJ238" s="400"/>
      <c r="AK238" s="401"/>
      <c r="AL238" s="400"/>
      <c r="AM238" s="401"/>
      <c r="AN238" s="400"/>
      <c r="AO238" s="401"/>
      <c r="AP238" s="400"/>
      <c r="AQ238" s="401"/>
      <c r="AR238" s="400"/>
      <c r="AS238" s="401"/>
      <c r="AT238" s="400"/>
      <c r="AU238" s="401"/>
      <c r="AV238" s="400"/>
      <c r="AW238" s="401"/>
      <c r="AX238" s="400"/>
      <c r="AY238" s="401"/>
      <c r="AZ238" s="400"/>
      <c r="BA238" s="401"/>
      <c r="BB238" s="400"/>
      <c r="BC238" s="401"/>
      <c r="BD238" s="400"/>
      <c r="BE238" s="401"/>
      <c r="BF238" s="400"/>
      <c r="BG238" s="401"/>
      <c r="BH238" s="400"/>
      <c r="BI238" s="401"/>
      <c r="BJ238" s="400"/>
      <c r="BK238" s="401"/>
      <c r="BL238" s="400"/>
      <c r="BM238" s="401"/>
      <c r="BN238" s="400"/>
      <c r="BO238" s="401"/>
      <c r="BP238" s="400"/>
      <c r="BQ238" s="401"/>
      <c r="BR238" s="400"/>
      <c r="BS238" s="401"/>
      <c r="BT238" s="400"/>
      <c r="BU238" s="401"/>
      <c r="BV238" s="337">
        <f t="shared" si="95"/>
        <v>0</v>
      </c>
      <c r="BW238" s="337">
        <f t="shared" si="96"/>
        <v>0</v>
      </c>
    </row>
    <row r="239" spans="1:75" s="64" customFormat="1" ht="21.95" customHeight="1" x14ac:dyDescent="0.2">
      <c r="A239" s="385" t="s">
        <v>3379</v>
      </c>
      <c r="B239" s="386" t="s">
        <v>3380</v>
      </c>
      <c r="C239" s="392" t="s">
        <v>3193</v>
      </c>
      <c r="D239" s="387" t="s">
        <v>3381</v>
      </c>
      <c r="E239" s="388" t="s">
        <v>3382</v>
      </c>
      <c r="F239" s="389" t="s">
        <v>3181</v>
      </c>
      <c r="G239" s="389" t="s">
        <v>3182</v>
      </c>
      <c r="H239" s="390" t="s">
        <v>2853</v>
      </c>
      <c r="I239" s="391" t="s">
        <v>2853</v>
      </c>
      <c r="J239" s="353" t="s">
        <v>3183</v>
      </c>
      <c r="K239" s="356" t="s">
        <v>3187</v>
      </c>
      <c r="L239" s="400"/>
      <c r="M239" s="401"/>
      <c r="N239" s="400"/>
      <c r="O239" s="401"/>
      <c r="P239" s="400"/>
      <c r="Q239" s="401"/>
      <c r="R239" s="400"/>
      <c r="S239" s="401"/>
      <c r="T239" s="400"/>
      <c r="U239" s="401"/>
      <c r="V239" s="400"/>
      <c r="W239" s="401"/>
      <c r="X239" s="400"/>
      <c r="Y239" s="401"/>
      <c r="Z239" s="400"/>
      <c r="AA239" s="401"/>
      <c r="AB239" s="400"/>
      <c r="AC239" s="401"/>
      <c r="AD239" s="400"/>
      <c r="AE239" s="401"/>
      <c r="AF239" s="400"/>
      <c r="AG239" s="401"/>
      <c r="AH239" s="400"/>
      <c r="AI239" s="401"/>
      <c r="AJ239" s="400"/>
      <c r="AK239" s="401"/>
      <c r="AL239" s="400"/>
      <c r="AM239" s="401"/>
      <c r="AN239" s="400"/>
      <c r="AO239" s="401"/>
      <c r="AP239" s="400"/>
      <c r="AQ239" s="401"/>
      <c r="AR239" s="400"/>
      <c r="AS239" s="401"/>
      <c r="AT239" s="400"/>
      <c r="AU239" s="401"/>
      <c r="AV239" s="400"/>
      <c r="AW239" s="401"/>
      <c r="AX239" s="400"/>
      <c r="AY239" s="401"/>
      <c r="AZ239" s="400"/>
      <c r="BA239" s="401"/>
      <c r="BB239" s="400"/>
      <c r="BC239" s="401"/>
      <c r="BD239" s="400"/>
      <c r="BE239" s="401"/>
      <c r="BF239" s="400"/>
      <c r="BG239" s="401"/>
      <c r="BH239" s="400"/>
      <c r="BI239" s="401"/>
      <c r="BJ239" s="400"/>
      <c r="BK239" s="401"/>
      <c r="BL239" s="400"/>
      <c r="BM239" s="401"/>
      <c r="BN239" s="400"/>
      <c r="BO239" s="401"/>
      <c r="BP239" s="400"/>
      <c r="BQ239" s="401"/>
      <c r="BR239" s="400"/>
      <c r="BS239" s="401"/>
      <c r="BT239" s="400"/>
      <c r="BU239" s="401"/>
      <c r="BV239" s="337">
        <f t="shared" si="95"/>
        <v>0</v>
      </c>
      <c r="BW239" s="337">
        <f t="shared" si="96"/>
        <v>0</v>
      </c>
    </row>
    <row r="240" spans="1:75" s="64" customFormat="1" ht="21.95" customHeight="1" thickBot="1" x14ac:dyDescent="0.25">
      <c r="A240" s="898" t="s">
        <v>3379</v>
      </c>
      <c r="B240" s="393" t="s">
        <v>3380</v>
      </c>
      <c r="C240" s="394" t="s">
        <v>3193</v>
      </c>
      <c r="D240" s="395" t="s">
        <v>3381</v>
      </c>
      <c r="E240" s="411" t="s">
        <v>3382</v>
      </c>
      <c r="F240" s="396" t="s">
        <v>3181</v>
      </c>
      <c r="G240" s="396" t="s">
        <v>3182</v>
      </c>
      <c r="H240" s="397" t="s">
        <v>2853</v>
      </c>
      <c r="I240" s="899" t="s">
        <v>2853</v>
      </c>
      <c r="J240" s="353" t="s">
        <v>3183</v>
      </c>
      <c r="K240" s="357" t="s">
        <v>60</v>
      </c>
      <c r="L240" s="402"/>
      <c r="M240" s="403"/>
      <c r="N240" s="402"/>
      <c r="O240" s="403"/>
      <c r="P240" s="402"/>
      <c r="Q240" s="403"/>
      <c r="R240" s="402"/>
      <c r="S240" s="403"/>
      <c r="T240" s="402"/>
      <c r="U240" s="403"/>
      <c r="V240" s="402"/>
      <c r="W240" s="403"/>
      <c r="X240" s="402"/>
      <c r="Y240" s="403"/>
      <c r="Z240" s="402"/>
      <c r="AA240" s="403"/>
      <c r="AB240" s="402"/>
      <c r="AC240" s="403"/>
      <c r="AD240" s="402"/>
      <c r="AE240" s="403"/>
      <c r="AF240" s="402"/>
      <c r="AG240" s="403"/>
      <c r="AH240" s="402"/>
      <c r="AI240" s="403"/>
      <c r="AJ240" s="402"/>
      <c r="AK240" s="403"/>
      <c r="AL240" s="402"/>
      <c r="AM240" s="403"/>
      <c r="AN240" s="402"/>
      <c r="AO240" s="403"/>
      <c r="AP240" s="402"/>
      <c r="AQ240" s="403"/>
      <c r="AR240" s="402"/>
      <c r="AS240" s="403"/>
      <c r="AT240" s="402"/>
      <c r="AU240" s="403"/>
      <c r="AV240" s="402"/>
      <c r="AW240" s="403"/>
      <c r="AX240" s="402"/>
      <c r="AY240" s="403"/>
      <c r="AZ240" s="402"/>
      <c r="BA240" s="403"/>
      <c r="BB240" s="402"/>
      <c r="BC240" s="403"/>
      <c r="BD240" s="402"/>
      <c r="BE240" s="403"/>
      <c r="BF240" s="402"/>
      <c r="BG240" s="403"/>
      <c r="BH240" s="402"/>
      <c r="BI240" s="403"/>
      <c r="BJ240" s="402"/>
      <c r="BK240" s="403"/>
      <c r="BL240" s="402"/>
      <c r="BM240" s="403"/>
      <c r="BN240" s="402"/>
      <c r="BO240" s="403"/>
      <c r="BP240" s="402"/>
      <c r="BQ240" s="403"/>
      <c r="BR240" s="402"/>
      <c r="BS240" s="403"/>
      <c r="BT240" s="402"/>
      <c r="BU240" s="403"/>
      <c r="BV240" s="337">
        <f t="shared" si="95"/>
        <v>0</v>
      </c>
      <c r="BW240" s="337">
        <f t="shared" si="96"/>
        <v>0</v>
      </c>
    </row>
    <row r="241" spans="1:75" s="64" customFormat="1" ht="21.95" customHeight="1" x14ac:dyDescent="0.25">
      <c r="A241" s="425" t="s">
        <v>3383</v>
      </c>
      <c r="B241" s="526" t="s">
        <v>3384</v>
      </c>
      <c r="C241" s="527">
        <v>2</v>
      </c>
      <c r="D241" s="528" t="s">
        <v>3385</v>
      </c>
      <c r="E241" s="426" t="s">
        <v>3386</v>
      </c>
      <c r="F241" s="529" t="s">
        <v>3181</v>
      </c>
      <c r="G241" s="529" t="s">
        <v>3182</v>
      </c>
      <c r="H241" s="530" t="s">
        <v>2854</v>
      </c>
      <c r="I241" s="384" t="s">
        <v>2854</v>
      </c>
      <c r="J241" s="353" t="s">
        <v>3188</v>
      </c>
      <c r="K241" s="354" t="s">
        <v>3184</v>
      </c>
      <c r="L241" s="402"/>
      <c r="M241" s="403"/>
      <c r="N241" s="402"/>
      <c r="O241" s="403"/>
      <c r="P241" s="402"/>
      <c r="Q241" s="403"/>
      <c r="R241" s="402"/>
      <c r="S241" s="403"/>
      <c r="T241" s="402"/>
      <c r="U241" s="403"/>
      <c r="V241" s="402"/>
      <c r="W241" s="403"/>
      <c r="X241" s="402"/>
      <c r="Y241" s="403"/>
      <c r="Z241" s="402"/>
      <c r="AA241" s="403"/>
      <c r="AB241" s="402"/>
      <c r="AC241" s="403"/>
      <c r="AD241" s="402"/>
      <c r="AE241" s="403"/>
      <c r="AF241" s="402"/>
      <c r="AG241" s="403"/>
      <c r="AH241" s="402"/>
      <c r="AI241" s="403"/>
      <c r="AJ241" s="402"/>
      <c r="AK241" s="403"/>
      <c r="AL241" s="402"/>
      <c r="AM241" s="403"/>
      <c r="AN241" s="402"/>
      <c r="AO241" s="403"/>
      <c r="AP241" s="402"/>
      <c r="AQ241" s="403"/>
      <c r="AR241" s="402"/>
      <c r="AS241" s="403"/>
      <c r="AT241" s="402"/>
      <c r="AU241" s="403"/>
      <c r="AV241" s="402"/>
      <c r="AW241" s="403"/>
      <c r="AX241" s="402"/>
      <c r="AY241" s="403"/>
      <c r="AZ241" s="402"/>
      <c r="BA241" s="403"/>
      <c r="BB241" s="402"/>
      <c r="BC241" s="403"/>
      <c r="BD241" s="402"/>
      <c r="BE241" s="403"/>
      <c r="BF241" s="402"/>
      <c r="BG241" s="403"/>
      <c r="BH241" s="402"/>
      <c r="BI241" s="403"/>
      <c r="BJ241" s="402"/>
      <c r="BK241" s="403"/>
      <c r="BL241" s="402"/>
      <c r="BM241" s="403"/>
      <c r="BN241" s="402"/>
      <c r="BO241" s="403"/>
      <c r="BP241" s="402"/>
      <c r="BQ241" s="403"/>
      <c r="BR241" s="402"/>
      <c r="BS241" s="403"/>
      <c r="BT241" s="402"/>
      <c r="BU241" s="403"/>
      <c r="BV241" s="337">
        <f>L241+N241+P241+R241+T241+V241+X241+Z241+AB241+AD241+AF241+AH241+AJ241+AL241+AN241+AP241+AR241+AT241+AV241+AX241+AZ241+BB241+BD241+BF241+BH241+BJ241+BL241+BN241+BP241+BR241+BT241</f>
        <v>0</v>
      </c>
      <c r="BW241" s="337">
        <f>M241+O241+Q241+S241+U241+W241+Y241+AA241+AC241+AE241+AG241+AI241+AK241+AM241+AO241+AQ241+AS241+AU241+AW241+AY241+BA241+BC241+BE241+BG241+BI241+BK241+BM241+BO241+BQ241+BS241+BU241</f>
        <v>0</v>
      </c>
    </row>
    <row r="242" spans="1:75" s="64" customFormat="1" ht="21.95" customHeight="1" x14ac:dyDescent="0.2">
      <c r="A242" s="385" t="s">
        <v>3383</v>
      </c>
      <c r="B242" s="386" t="s">
        <v>3384</v>
      </c>
      <c r="C242" s="352" t="s">
        <v>3193</v>
      </c>
      <c r="D242" s="387" t="s">
        <v>3385</v>
      </c>
      <c r="E242" s="388" t="s">
        <v>3386</v>
      </c>
      <c r="F242" s="389" t="s">
        <v>3181</v>
      </c>
      <c r="G242" s="389" t="s">
        <v>3182</v>
      </c>
      <c r="H242" s="390" t="s">
        <v>2854</v>
      </c>
      <c r="I242" s="391" t="s">
        <v>2854</v>
      </c>
      <c r="J242" s="353" t="s">
        <v>3188</v>
      </c>
      <c r="K242" s="353" t="s">
        <v>3185</v>
      </c>
      <c r="L242" s="400"/>
      <c r="M242" s="401"/>
      <c r="N242" s="400"/>
      <c r="O242" s="401"/>
      <c r="P242" s="400"/>
      <c r="Q242" s="401"/>
      <c r="R242" s="400"/>
      <c r="S242" s="401"/>
      <c r="T242" s="400"/>
      <c r="U242" s="401"/>
      <c r="V242" s="400"/>
      <c r="W242" s="401"/>
      <c r="X242" s="400"/>
      <c r="Y242" s="401"/>
      <c r="Z242" s="400"/>
      <c r="AA242" s="401"/>
      <c r="AB242" s="400"/>
      <c r="AC242" s="401"/>
      <c r="AD242" s="400"/>
      <c r="AE242" s="401"/>
      <c r="AF242" s="400"/>
      <c r="AG242" s="401"/>
      <c r="AH242" s="400"/>
      <c r="AI242" s="401"/>
      <c r="AJ242" s="400"/>
      <c r="AK242" s="401"/>
      <c r="AL242" s="400"/>
      <c r="AM242" s="401"/>
      <c r="AN242" s="400"/>
      <c r="AO242" s="401"/>
      <c r="AP242" s="400"/>
      <c r="AQ242" s="401"/>
      <c r="AR242" s="400"/>
      <c r="AS242" s="401"/>
      <c r="AT242" s="400"/>
      <c r="AU242" s="401"/>
      <c r="AV242" s="400"/>
      <c r="AW242" s="401"/>
      <c r="AX242" s="400"/>
      <c r="AY242" s="401"/>
      <c r="AZ242" s="400"/>
      <c r="BA242" s="401"/>
      <c r="BB242" s="400"/>
      <c r="BC242" s="401"/>
      <c r="BD242" s="400"/>
      <c r="BE242" s="401"/>
      <c r="BF242" s="400"/>
      <c r="BG242" s="401"/>
      <c r="BH242" s="400"/>
      <c r="BI242" s="401"/>
      <c r="BJ242" s="400"/>
      <c r="BK242" s="401"/>
      <c r="BL242" s="400"/>
      <c r="BM242" s="401"/>
      <c r="BN242" s="400"/>
      <c r="BO242" s="401"/>
      <c r="BP242" s="400"/>
      <c r="BQ242" s="401"/>
      <c r="BR242" s="400"/>
      <c r="BS242" s="401"/>
      <c r="BT242" s="400"/>
      <c r="BU242" s="401"/>
      <c r="BV242" s="337">
        <f t="shared" ref="BV242:BV245" si="97">L242+N242+P242+R242+T242+V242+X242+Z242+AB242+AD242+AF242+AH242+AJ242+AL242+AN242+AP242+AR242+AT242+AV242+AX242+AZ242+BB242+BD242+BF242+BH242+BJ242+BL242+BN242+BP242+BR242+BT242</f>
        <v>0</v>
      </c>
      <c r="BW242" s="337">
        <f t="shared" ref="BW242:BW245" si="98">M242+O242+Q242+S242+U242+W242+Y242+AA242+AC242+AE242+AG242+AI242+AK242+AM242+AO242+AQ242+AS242+AU242+AW242+AY242+BA242+BC242+BE242+BG242+BI242+BK242+BM242+BO242+BQ242+BS242+BU242</f>
        <v>0</v>
      </c>
    </row>
    <row r="243" spans="1:75" s="64" customFormat="1" ht="21.95" customHeight="1" x14ac:dyDescent="0.2">
      <c r="A243" s="385" t="s">
        <v>3383</v>
      </c>
      <c r="B243" s="386" t="s">
        <v>3384</v>
      </c>
      <c r="C243" s="392" t="s">
        <v>3193</v>
      </c>
      <c r="D243" s="387" t="s">
        <v>3385</v>
      </c>
      <c r="E243" s="388" t="s">
        <v>3386</v>
      </c>
      <c r="F243" s="389" t="s">
        <v>3181</v>
      </c>
      <c r="G243" s="389" t="s">
        <v>3182</v>
      </c>
      <c r="H243" s="390" t="s">
        <v>2854</v>
      </c>
      <c r="I243" s="391" t="s">
        <v>2854</v>
      </c>
      <c r="J243" s="353" t="s">
        <v>3188</v>
      </c>
      <c r="K243" s="355" t="s">
        <v>3186</v>
      </c>
      <c r="L243" s="400"/>
      <c r="M243" s="401"/>
      <c r="N243" s="400"/>
      <c r="O243" s="401"/>
      <c r="P243" s="400"/>
      <c r="Q243" s="401"/>
      <c r="R243" s="400"/>
      <c r="S243" s="401"/>
      <c r="T243" s="400"/>
      <c r="U243" s="401"/>
      <c r="V243" s="400"/>
      <c r="W243" s="401"/>
      <c r="X243" s="400"/>
      <c r="Y243" s="401"/>
      <c r="Z243" s="400"/>
      <c r="AA243" s="401"/>
      <c r="AB243" s="400"/>
      <c r="AC243" s="401"/>
      <c r="AD243" s="400"/>
      <c r="AE243" s="401"/>
      <c r="AF243" s="400"/>
      <c r="AG243" s="401"/>
      <c r="AH243" s="400"/>
      <c r="AI243" s="401"/>
      <c r="AJ243" s="400"/>
      <c r="AK243" s="401"/>
      <c r="AL243" s="400"/>
      <c r="AM243" s="401"/>
      <c r="AN243" s="400"/>
      <c r="AO243" s="401"/>
      <c r="AP243" s="400"/>
      <c r="AQ243" s="401"/>
      <c r="AR243" s="400"/>
      <c r="AS243" s="401"/>
      <c r="AT243" s="400"/>
      <c r="AU243" s="401"/>
      <c r="AV243" s="400"/>
      <c r="AW243" s="401"/>
      <c r="AX243" s="400"/>
      <c r="AY243" s="401"/>
      <c r="AZ243" s="400"/>
      <c r="BA243" s="401"/>
      <c r="BB243" s="400"/>
      <c r="BC243" s="401"/>
      <c r="BD243" s="400"/>
      <c r="BE243" s="401"/>
      <c r="BF243" s="400"/>
      <c r="BG243" s="401"/>
      <c r="BH243" s="400"/>
      <c r="BI243" s="401"/>
      <c r="BJ243" s="400"/>
      <c r="BK243" s="401"/>
      <c r="BL243" s="400"/>
      <c r="BM243" s="401"/>
      <c r="BN243" s="400"/>
      <c r="BO243" s="401"/>
      <c r="BP243" s="400"/>
      <c r="BQ243" s="401"/>
      <c r="BR243" s="400"/>
      <c r="BS243" s="401"/>
      <c r="BT243" s="400"/>
      <c r="BU243" s="401"/>
      <c r="BV243" s="337">
        <f t="shared" si="97"/>
        <v>0</v>
      </c>
      <c r="BW243" s="337">
        <f t="shared" si="98"/>
        <v>0</v>
      </c>
    </row>
    <row r="244" spans="1:75" s="64" customFormat="1" ht="21.95" customHeight="1" x14ac:dyDescent="0.2">
      <c r="A244" s="385" t="s">
        <v>3383</v>
      </c>
      <c r="B244" s="386" t="s">
        <v>3384</v>
      </c>
      <c r="C244" s="392" t="s">
        <v>3193</v>
      </c>
      <c r="D244" s="387" t="s">
        <v>3385</v>
      </c>
      <c r="E244" s="388" t="s">
        <v>3386</v>
      </c>
      <c r="F244" s="389" t="s">
        <v>3181</v>
      </c>
      <c r="G244" s="389" t="s">
        <v>3182</v>
      </c>
      <c r="H244" s="390" t="s">
        <v>2854</v>
      </c>
      <c r="I244" s="391" t="s">
        <v>2854</v>
      </c>
      <c r="J244" s="353" t="s">
        <v>3188</v>
      </c>
      <c r="K244" s="356" t="s">
        <v>3187</v>
      </c>
      <c r="L244" s="400"/>
      <c r="M244" s="401"/>
      <c r="N244" s="400"/>
      <c r="O244" s="401"/>
      <c r="P244" s="400"/>
      <c r="Q244" s="401"/>
      <c r="R244" s="400"/>
      <c r="S244" s="401"/>
      <c r="T244" s="400"/>
      <c r="U244" s="401"/>
      <c r="V244" s="400"/>
      <c r="W244" s="401"/>
      <c r="X244" s="400"/>
      <c r="Y244" s="401"/>
      <c r="Z244" s="400"/>
      <c r="AA244" s="401"/>
      <c r="AB244" s="400"/>
      <c r="AC244" s="401"/>
      <c r="AD244" s="400"/>
      <c r="AE244" s="401"/>
      <c r="AF244" s="400"/>
      <c r="AG244" s="401"/>
      <c r="AH244" s="400"/>
      <c r="AI244" s="401"/>
      <c r="AJ244" s="400"/>
      <c r="AK244" s="401"/>
      <c r="AL244" s="400"/>
      <c r="AM244" s="401"/>
      <c r="AN244" s="400"/>
      <c r="AO244" s="401"/>
      <c r="AP244" s="400"/>
      <c r="AQ244" s="401"/>
      <c r="AR244" s="400"/>
      <c r="AS244" s="401"/>
      <c r="AT244" s="400"/>
      <c r="AU244" s="401"/>
      <c r="AV244" s="400"/>
      <c r="AW244" s="401"/>
      <c r="AX244" s="400"/>
      <c r="AY244" s="401"/>
      <c r="AZ244" s="400"/>
      <c r="BA244" s="401"/>
      <c r="BB244" s="400"/>
      <c r="BC244" s="401"/>
      <c r="BD244" s="400"/>
      <c r="BE244" s="401"/>
      <c r="BF244" s="400"/>
      <c r="BG244" s="401"/>
      <c r="BH244" s="400"/>
      <c r="BI244" s="401"/>
      <c r="BJ244" s="400"/>
      <c r="BK244" s="401"/>
      <c r="BL244" s="400"/>
      <c r="BM244" s="401"/>
      <c r="BN244" s="400"/>
      <c r="BO244" s="401"/>
      <c r="BP244" s="400"/>
      <c r="BQ244" s="401"/>
      <c r="BR244" s="400"/>
      <c r="BS244" s="401"/>
      <c r="BT244" s="400"/>
      <c r="BU244" s="401"/>
      <c r="BV244" s="337">
        <f t="shared" si="97"/>
        <v>0</v>
      </c>
      <c r="BW244" s="337">
        <f t="shared" si="98"/>
        <v>0</v>
      </c>
    </row>
    <row r="245" spans="1:75" s="64" customFormat="1" ht="21.95" customHeight="1" thickBot="1" x14ac:dyDescent="0.25">
      <c r="A245" s="898" t="s">
        <v>3383</v>
      </c>
      <c r="B245" s="393" t="s">
        <v>3384</v>
      </c>
      <c r="C245" s="394" t="s">
        <v>3193</v>
      </c>
      <c r="D245" s="395" t="s">
        <v>3385</v>
      </c>
      <c r="E245" s="411" t="s">
        <v>3386</v>
      </c>
      <c r="F245" s="396" t="s">
        <v>3181</v>
      </c>
      <c r="G245" s="396" t="s">
        <v>3182</v>
      </c>
      <c r="H245" s="397" t="s">
        <v>2854</v>
      </c>
      <c r="I245" s="899" t="s">
        <v>2854</v>
      </c>
      <c r="J245" s="353" t="s">
        <v>3188</v>
      </c>
      <c r="K245" s="357" t="s">
        <v>60</v>
      </c>
      <c r="L245" s="402"/>
      <c r="M245" s="403"/>
      <c r="N245" s="402"/>
      <c r="O245" s="403"/>
      <c r="P245" s="402"/>
      <c r="Q245" s="403"/>
      <c r="R245" s="402"/>
      <c r="S245" s="403"/>
      <c r="T245" s="402"/>
      <c r="U245" s="403"/>
      <c r="V245" s="402"/>
      <c r="W245" s="403"/>
      <c r="X245" s="402"/>
      <c r="Y245" s="403"/>
      <c r="Z245" s="402"/>
      <c r="AA245" s="403"/>
      <c r="AB245" s="402"/>
      <c r="AC245" s="403"/>
      <c r="AD245" s="402"/>
      <c r="AE245" s="403"/>
      <c r="AF245" s="402"/>
      <c r="AG245" s="403"/>
      <c r="AH245" s="402"/>
      <c r="AI245" s="403"/>
      <c r="AJ245" s="402"/>
      <c r="AK245" s="403"/>
      <c r="AL245" s="402"/>
      <c r="AM245" s="403"/>
      <c r="AN245" s="402"/>
      <c r="AO245" s="403"/>
      <c r="AP245" s="402"/>
      <c r="AQ245" s="403"/>
      <c r="AR245" s="402"/>
      <c r="AS245" s="403"/>
      <c r="AT245" s="402"/>
      <c r="AU245" s="403"/>
      <c r="AV245" s="402"/>
      <c r="AW245" s="403"/>
      <c r="AX245" s="402"/>
      <c r="AY245" s="403"/>
      <c r="AZ245" s="402"/>
      <c r="BA245" s="403"/>
      <c r="BB245" s="402"/>
      <c r="BC245" s="403"/>
      <c r="BD245" s="402"/>
      <c r="BE245" s="403"/>
      <c r="BF245" s="402"/>
      <c r="BG245" s="403"/>
      <c r="BH245" s="402"/>
      <c r="BI245" s="403"/>
      <c r="BJ245" s="402"/>
      <c r="BK245" s="403"/>
      <c r="BL245" s="402"/>
      <c r="BM245" s="403"/>
      <c r="BN245" s="402"/>
      <c r="BO245" s="403"/>
      <c r="BP245" s="402"/>
      <c r="BQ245" s="403"/>
      <c r="BR245" s="402"/>
      <c r="BS245" s="403"/>
      <c r="BT245" s="402"/>
      <c r="BU245" s="403"/>
      <c r="BV245" s="337">
        <f t="shared" si="97"/>
        <v>0</v>
      </c>
      <c r="BW245" s="337">
        <f t="shared" si="98"/>
        <v>0</v>
      </c>
    </row>
    <row r="246" spans="1:75" s="64" customFormat="1" ht="21.95" customHeight="1" x14ac:dyDescent="0.25">
      <c r="A246" s="425" t="s">
        <v>3387</v>
      </c>
      <c r="B246" s="526" t="s">
        <v>3388</v>
      </c>
      <c r="C246" s="527">
        <v>4</v>
      </c>
      <c r="D246" s="528" t="s">
        <v>3389</v>
      </c>
      <c r="E246" s="426" t="s">
        <v>3390</v>
      </c>
      <c r="F246" s="529" t="s">
        <v>3181</v>
      </c>
      <c r="G246" s="529" t="s">
        <v>3182</v>
      </c>
      <c r="H246" s="530" t="s">
        <v>2855</v>
      </c>
      <c r="I246" s="384" t="s">
        <v>2855</v>
      </c>
      <c r="J246" s="353" t="s">
        <v>3183</v>
      </c>
      <c r="K246" s="354" t="s">
        <v>3184</v>
      </c>
      <c r="L246" s="402"/>
      <c r="M246" s="403"/>
      <c r="N246" s="402"/>
      <c r="O246" s="403"/>
      <c r="P246" s="402"/>
      <c r="Q246" s="403"/>
      <c r="R246" s="402"/>
      <c r="S246" s="403"/>
      <c r="T246" s="402"/>
      <c r="U246" s="403"/>
      <c r="V246" s="402"/>
      <c r="W246" s="403"/>
      <c r="X246" s="402"/>
      <c r="Y246" s="403"/>
      <c r="Z246" s="402"/>
      <c r="AA246" s="403"/>
      <c r="AB246" s="402"/>
      <c r="AC246" s="403"/>
      <c r="AD246" s="402"/>
      <c r="AE246" s="403"/>
      <c r="AF246" s="402"/>
      <c r="AG246" s="403"/>
      <c r="AH246" s="402"/>
      <c r="AI246" s="403"/>
      <c r="AJ246" s="402"/>
      <c r="AK246" s="403"/>
      <c r="AL246" s="402"/>
      <c r="AM246" s="403"/>
      <c r="AN246" s="402"/>
      <c r="AO246" s="403"/>
      <c r="AP246" s="402"/>
      <c r="AQ246" s="403"/>
      <c r="AR246" s="402"/>
      <c r="AS246" s="403"/>
      <c r="AT246" s="402"/>
      <c r="AU246" s="403"/>
      <c r="AV246" s="402"/>
      <c r="AW246" s="403"/>
      <c r="AX246" s="402"/>
      <c r="AY246" s="403"/>
      <c r="AZ246" s="402"/>
      <c r="BA246" s="403"/>
      <c r="BB246" s="402"/>
      <c r="BC246" s="403"/>
      <c r="BD246" s="402"/>
      <c r="BE246" s="403"/>
      <c r="BF246" s="402"/>
      <c r="BG246" s="403"/>
      <c r="BH246" s="402"/>
      <c r="BI246" s="403"/>
      <c r="BJ246" s="402"/>
      <c r="BK246" s="403"/>
      <c r="BL246" s="402"/>
      <c r="BM246" s="403"/>
      <c r="BN246" s="402"/>
      <c r="BO246" s="403"/>
      <c r="BP246" s="402"/>
      <c r="BQ246" s="403"/>
      <c r="BR246" s="402"/>
      <c r="BS246" s="403"/>
      <c r="BT246" s="402"/>
      <c r="BU246" s="403"/>
      <c r="BV246" s="337">
        <f>L246+N246+P246+R246+T246+V246+X246+Z246+AB246+AD246+AF246+AH246+AJ246+AL246+AN246+AP246+AR246+AT246+AV246+AX246+AZ246+BB246+BD246+BF246+BH246+BJ246+BL246+BN246+BP246+BR246+BT246</f>
        <v>0</v>
      </c>
      <c r="BW246" s="337">
        <f>M246+O246+Q246+S246+U246+W246+Y246+AA246+AC246+AE246+AG246+AI246+AK246+AM246+AO246+AQ246+AS246+AU246+AW246+AY246+BA246+BC246+BE246+BG246+BI246+BK246+BM246+BO246+BQ246+BS246+BU246</f>
        <v>0</v>
      </c>
    </row>
    <row r="247" spans="1:75" s="64" customFormat="1" ht="21.95" customHeight="1" x14ac:dyDescent="0.2">
      <c r="A247" s="385" t="s">
        <v>3387</v>
      </c>
      <c r="B247" s="386" t="s">
        <v>3388</v>
      </c>
      <c r="C247" s="352" t="s">
        <v>3192</v>
      </c>
      <c r="D247" s="387" t="s">
        <v>3389</v>
      </c>
      <c r="E247" s="388" t="s">
        <v>3390</v>
      </c>
      <c r="F247" s="389" t="s">
        <v>3181</v>
      </c>
      <c r="G247" s="389" t="s">
        <v>3182</v>
      </c>
      <c r="H247" s="390" t="s">
        <v>2855</v>
      </c>
      <c r="I247" s="391" t="s">
        <v>2855</v>
      </c>
      <c r="J247" s="353" t="s">
        <v>3183</v>
      </c>
      <c r="K247" s="353" t="s">
        <v>3185</v>
      </c>
      <c r="L247" s="400"/>
      <c r="M247" s="401"/>
      <c r="N247" s="400"/>
      <c r="O247" s="401"/>
      <c r="P247" s="400"/>
      <c r="Q247" s="401"/>
      <c r="R247" s="400"/>
      <c r="S247" s="401"/>
      <c r="T247" s="400"/>
      <c r="U247" s="401"/>
      <c r="V247" s="400"/>
      <c r="W247" s="401"/>
      <c r="X247" s="400"/>
      <c r="Y247" s="401"/>
      <c r="Z247" s="400"/>
      <c r="AA247" s="401"/>
      <c r="AB247" s="400"/>
      <c r="AC247" s="401"/>
      <c r="AD247" s="400"/>
      <c r="AE247" s="401"/>
      <c r="AF247" s="400"/>
      <c r="AG247" s="401"/>
      <c r="AH247" s="400"/>
      <c r="AI247" s="401"/>
      <c r="AJ247" s="400"/>
      <c r="AK247" s="401"/>
      <c r="AL247" s="400"/>
      <c r="AM247" s="401"/>
      <c r="AN247" s="400"/>
      <c r="AO247" s="401"/>
      <c r="AP247" s="400"/>
      <c r="AQ247" s="401"/>
      <c r="AR247" s="400"/>
      <c r="AS247" s="401"/>
      <c r="AT247" s="400"/>
      <c r="AU247" s="401"/>
      <c r="AV247" s="400"/>
      <c r="AW247" s="401"/>
      <c r="AX247" s="400"/>
      <c r="AY247" s="401"/>
      <c r="AZ247" s="400"/>
      <c r="BA247" s="401"/>
      <c r="BB247" s="400"/>
      <c r="BC247" s="401"/>
      <c r="BD247" s="400"/>
      <c r="BE247" s="401"/>
      <c r="BF247" s="400"/>
      <c r="BG247" s="401"/>
      <c r="BH247" s="400"/>
      <c r="BI247" s="401"/>
      <c r="BJ247" s="400"/>
      <c r="BK247" s="401"/>
      <c r="BL247" s="400"/>
      <c r="BM247" s="401"/>
      <c r="BN247" s="400"/>
      <c r="BO247" s="401"/>
      <c r="BP247" s="400"/>
      <c r="BQ247" s="401"/>
      <c r="BR247" s="400"/>
      <c r="BS247" s="401"/>
      <c r="BT247" s="400"/>
      <c r="BU247" s="401"/>
      <c r="BV247" s="337">
        <f t="shared" ref="BV247:BV250" si="99">L247+N247+P247+R247+T247+V247+X247+Z247+AB247+AD247+AF247+AH247+AJ247+AL247+AN247+AP247+AR247+AT247+AV247+AX247+AZ247+BB247+BD247+BF247+BH247+BJ247+BL247+BN247+BP247+BR247+BT247</f>
        <v>0</v>
      </c>
      <c r="BW247" s="337">
        <f t="shared" ref="BW247:BW250" si="100">M247+O247+Q247+S247+U247+W247+Y247+AA247+AC247+AE247+AG247+AI247+AK247+AM247+AO247+AQ247+AS247+AU247+AW247+AY247+BA247+BC247+BE247+BG247+BI247+BK247+BM247+BO247+BQ247+BS247+BU247</f>
        <v>0</v>
      </c>
    </row>
    <row r="248" spans="1:75" s="64" customFormat="1" ht="21.95" customHeight="1" x14ac:dyDescent="0.2">
      <c r="A248" s="385" t="s">
        <v>3387</v>
      </c>
      <c r="B248" s="386" t="s">
        <v>3388</v>
      </c>
      <c r="C248" s="392" t="s">
        <v>3192</v>
      </c>
      <c r="D248" s="387" t="s">
        <v>3389</v>
      </c>
      <c r="E248" s="388" t="s">
        <v>3390</v>
      </c>
      <c r="F248" s="389" t="s">
        <v>3181</v>
      </c>
      <c r="G248" s="389" t="s">
        <v>3182</v>
      </c>
      <c r="H248" s="390" t="s">
        <v>2855</v>
      </c>
      <c r="I248" s="391" t="s">
        <v>2855</v>
      </c>
      <c r="J248" s="353" t="s">
        <v>3183</v>
      </c>
      <c r="K248" s="355" t="s">
        <v>3186</v>
      </c>
      <c r="L248" s="400"/>
      <c r="M248" s="401"/>
      <c r="N248" s="400"/>
      <c r="O248" s="401"/>
      <c r="P248" s="400"/>
      <c r="Q248" s="401"/>
      <c r="R248" s="400"/>
      <c r="S248" s="401"/>
      <c r="T248" s="400"/>
      <c r="U248" s="401"/>
      <c r="V248" s="400"/>
      <c r="W248" s="401"/>
      <c r="X248" s="400"/>
      <c r="Y248" s="401"/>
      <c r="Z248" s="400"/>
      <c r="AA248" s="401"/>
      <c r="AB248" s="400"/>
      <c r="AC248" s="401"/>
      <c r="AD248" s="400"/>
      <c r="AE248" s="401"/>
      <c r="AF248" s="400"/>
      <c r="AG248" s="401"/>
      <c r="AH248" s="400"/>
      <c r="AI248" s="401"/>
      <c r="AJ248" s="400"/>
      <c r="AK248" s="401"/>
      <c r="AL248" s="400"/>
      <c r="AM248" s="401"/>
      <c r="AN248" s="400"/>
      <c r="AO248" s="401"/>
      <c r="AP248" s="400"/>
      <c r="AQ248" s="401"/>
      <c r="AR248" s="400"/>
      <c r="AS248" s="401"/>
      <c r="AT248" s="400"/>
      <c r="AU248" s="401"/>
      <c r="AV248" s="400"/>
      <c r="AW248" s="401"/>
      <c r="AX248" s="400"/>
      <c r="AY248" s="401"/>
      <c r="AZ248" s="400"/>
      <c r="BA248" s="401"/>
      <c r="BB248" s="400"/>
      <c r="BC248" s="401"/>
      <c r="BD248" s="400"/>
      <c r="BE248" s="401"/>
      <c r="BF248" s="400"/>
      <c r="BG248" s="401"/>
      <c r="BH248" s="400"/>
      <c r="BI248" s="401"/>
      <c r="BJ248" s="400"/>
      <c r="BK248" s="401"/>
      <c r="BL248" s="400"/>
      <c r="BM248" s="401"/>
      <c r="BN248" s="400"/>
      <c r="BO248" s="401"/>
      <c r="BP248" s="400"/>
      <c r="BQ248" s="401"/>
      <c r="BR248" s="400"/>
      <c r="BS248" s="401"/>
      <c r="BT248" s="400"/>
      <c r="BU248" s="401"/>
      <c r="BV248" s="337">
        <f t="shared" si="99"/>
        <v>0</v>
      </c>
      <c r="BW248" s="337">
        <f t="shared" si="100"/>
        <v>0</v>
      </c>
    </row>
    <row r="249" spans="1:75" s="64" customFormat="1" ht="21.95" customHeight="1" x14ac:dyDescent="0.2">
      <c r="A249" s="385" t="s">
        <v>3387</v>
      </c>
      <c r="B249" s="386" t="s">
        <v>3388</v>
      </c>
      <c r="C249" s="392" t="s">
        <v>3192</v>
      </c>
      <c r="D249" s="387" t="s">
        <v>3389</v>
      </c>
      <c r="E249" s="388" t="s">
        <v>3390</v>
      </c>
      <c r="F249" s="389" t="s">
        <v>3181</v>
      </c>
      <c r="G249" s="389" t="s">
        <v>3182</v>
      </c>
      <c r="H249" s="390" t="s">
        <v>2855</v>
      </c>
      <c r="I249" s="391" t="s">
        <v>2855</v>
      </c>
      <c r="J249" s="353" t="s">
        <v>3183</v>
      </c>
      <c r="K249" s="356" t="s">
        <v>3187</v>
      </c>
      <c r="L249" s="400"/>
      <c r="M249" s="401"/>
      <c r="N249" s="400"/>
      <c r="O249" s="401"/>
      <c r="P249" s="400"/>
      <c r="Q249" s="401"/>
      <c r="R249" s="400"/>
      <c r="S249" s="401"/>
      <c r="T249" s="400"/>
      <c r="U249" s="401"/>
      <c r="V249" s="400"/>
      <c r="W249" s="401"/>
      <c r="X249" s="400"/>
      <c r="Y249" s="401"/>
      <c r="Z249" s="400"/>
      <c r="AA249" s="401"/>
      <c r="AB249" s="400"/>
      <c r="AC249" s="401"/>
      <c r="AD249" s="400"/>
      <c r="AE249" s="401"/>
      <c r="AF249" s="400"/>
      <c r="AG249" s="401"/>
      <c r="AH249" s="400"/>
      <c r="AI249" s="401"/>
      <c r="AJ249" s="400"/>
      <c r="AK249" s="401"/>
      <c r="AL249" s="400"/>
      <c r="AM249" s="401"/>
      <c r="AN249" s="400"/>
      <c r="AO249" s="401"/>
      <c r="AP249" s="400"/>
      <c r="AQ249" s="401"/>
      <c r="AR249" s="400"/>
      <c r="AS249" s="401"/>
      <c r="AT249" s="400"/>
      <c r="AU249" s="401"/>
      <c r="AV249" s="400"/>
      <c r="AW249" s="401"/>
      <c r="AX249" s="400"/>
      <c r="AY249" s="401"/>
      <c r="AZ249" s="400"/>
      <c r="BA249" s="401"/>
      <c r="BB249" s="400"/>
      <c r="BC249" s="401"/>
      <c r="BD249" s="400"/>
      <c r="BE249" s="401"/>
      <c r="BF249" s="400"/>
      <c r="BG249" s="401"/>
      <c r="BH249" s="400"/>
      <c r="BI249" s="401"/>
      <c r="BJ249" s="400"/>
      <c r="BK249" s="401"/>
      <c r="BL249" s="400"/>
      <c r="BM249" s="401"/>
      <c r="BN249" s="400"/>
      <c r="BO249" s="401"/>
      <c r="BP249" s="400"/>
      <c r="BQ249" s="401"/>
      <c r="BR249" s="400"/>
      <c r="BS249" s="401"/>
      <c r="BT249" s="400"/>
      <c r="BU249" s="401"/>
      <c r="BV249" s="337">
        <f t="shared" si="99"/>
        <v>0</v>
      </c>
      <c r="BW249" s="337">
        <f t="shared" si="100"/>
        <v>0</v>
      </c>
    </row>
    <row r="250" spans="1:75" s="64" customFormat="1" ht="21.95" customHeight="1" thickBot="1" x14ac:dyDescent="0.25">
      <c r="A250" s="898" t="s">
        <v>3387</v>
      </c>
      <c r="B250" s="393" t="s">
        <v>3388</v>
      </c>
      <c r="C250" s="394" t="s">
        <v>3192</v>
      </c>
      <c r="D250" s="395" t="s">
        <v>3389</v>
      </c>
      <c r="E250" s="411" t="s">
        <v>3390</v>
      </c>
      <c r="F250" s="396" t="s">
        <v>3181</v>
      </c>
      <c r="G250" s="396" t="s">
        <v>3182</v>
      </c>
      <c r="H250" s="397" t="s">
        <v>2855</v>
      </c>
      <c r="I250" s="899" t="s">
        <v>2855</v>
      </c>
      <c r="J250" s="353" t="s">
        <v>3183</v>
      </c>
      <c r="K250" s="357" t="s">
        <v>60</v>
      </c>
      <c r="L250" s="402"/>
      <c r="M250" s="403"/>
      <c r="N250" s="402"/>
      <c r="O250" s="403"/>
      <c r="P250" s="402"/>
      <c r="Q250" s="403"/>
      <c r="R250" s="402"/>
      <c r="S250" s="403"/>
      <c r="T250" s="402"/>
      <c r="U250" s="403"/>
      <c r="V250" s="402"/>
      <c r="W250" s="403"/>
      <c r="X250" s="402"/>
      <c r="Y250" s="403"/>
      <c r="Z250" s="402"/>
      <c r="AA250" s="403"/>
      <c r="AB250" s="402"/>
      <c r="AC250" s="403"/>
      <c r="AD250" s="402"/>
      <c r="AE250" s="403"/>
      <c r="AF250" s="402"/>
      <c r="AG250" s="403"/>
      <c r="AH250" s="402"/>
      <c r="AI250" s="403"/>
      <c r="AJ250" s="402"/>
      <c r="AK250" s="403"/>
      <c r="AL250" s="402"/>
      <c r="AM250" s="403"/>
      <c r="AN250" s="402"/>
      <c r="AO250" s="403"/>
      <c r="AP250" s="402"/>
      <c r="AQ250" s="403"/>
      <c r="AR250" s="402"/>
      <c r="AS250" s="403"/>
      <c r="AT250" s="402"/>
      <c r="AU250" s="403"/>
      <c r="AV250" s="402"/>
      <c r="AW250" s="403"/>
      <c r="AX250" s="402"/>
      <c r="AY250" s="403"/>
      <c r="AZ250" s="402"/>
      <c r="BA250" s="403"/>
      <c r="BB250" s="402"/>
      <c r="BC250" s="403"/>
      <c r="BD250" s="402"/>
      <c r="BE250" s="403"/>
      <c r="BF250" s="402"/>
      <c r="BG250" s="403"/>
      <c r="BH250" s="402"/>
      <c r="BI250" s="403"/>
      <c r="BJ250" s="402"/>
      <c r="BK250" s="403"/>
      <c r="BL250" s="402"/>
      <c r="BM250" s="403"/>
      <c r="BN250" s="402"/>
      <c r="BO250" s="403"/>
      <c r="BP250" s="402"/>
      <c r="BQ250" s="403"/>
      <c r="BR250" s="402"/>
      <c r="BS250" s="403"/>
      <c r="BT250" s="402"/>
      <c r="BU250" s="403"/>
      <c r="BV250" s="337">
        <f t="shared" si="99"/>
        <v>0</v>
      </c>
      <c r="BW250" s="337">
        <f t="shared" si="100"/>
        <v>0</v>
      </c>
    </row>
    <row r="251" spans="1:75" s="64" customFormat="1" ht="21.95" customHeight="1" x14ac:dyDescent="0.25">
      <c r="A251" s="425" t="s">
        <v>3391</v>
      </c>
      <c r="B251" s="526" t="s">
        <v>3392</v>
      </c>
      <c r="C251" s="527">
        <v>3</v>
      </c>
      <c r="D251" s="528" t="s">
        <v>3393</v>
      </c>
      <c r="E251" s="426" t="s">
        <v>3394</v>
      </c>
      <c r="F251" s="529" t="s">
        <v>3181</v>
      </c>
      <c r="G251" s="529" t="s">
        <v>3182</v>
      </c>
      <c r="H251" s="530" t="s">
        <v>2859</v>
      </c>
      <c r="I251" s="384" t="s">
        <v>2859</v>
      </c>
      <c r="J251" s="353" t="s">
        <v>3189</v>
      </c>
      <c r="K251" s="354" t="s">
        <v>3184</v>
      </c>
      <c r="L251" s="402"/>
      <c r="M251" s="403"/>
      <c r="N251" s="402"/>
      <c r="O251" s="403"/>
      <c r="P251" s="402"/>
      <c r="Q251" s="403"/>
      <c r="R251" s="402"/>
      <c r="S251" s="403"/>
      <c r="T251" s="402"/>
      <c r="U251" s="403"/>
      <c r="V251" s="402"/>
      <c r="W251" s="403"/>
      <c r="X251" s="402"/>
      <c r="Y251" s="403"/>
      <c r="Z251" s="402"/>
      <c r="AA251" s="403"/>
      <c r="AB251" s="402"/>
      <c r="AC251" s="403"/>
      <c r="AD251" s="402"/>
      <c r="AE251" s="403"/>
      <c r="AF251" s="402"/>
      <c r="AG251" s="403"/>
      <c r="AH251" s="402"/>
      <c r="AI251" s="403"/>
      <c r="AJ251" s="402"/>
      <c r="AK251" s="403"/>
      <c r="AL251" s="402"/>
      <c r="AM251" s="403"/>
      <c r="AN251" s="402"/>
      <c r="AO251" s="403"/>
      <c r="AP251" s="402"/>
      <c r="AQ251" s="403"/>
      <c r="AR251" s="402"/>
      <c r="AS251" s="403"/>
      <c r="AT251" s="402"/>
      <c r="AU251" s="403"/>
      <c r="AV251" s="402"/>
      <c r="AW251" s="403"/>
      <c r="AX251" s="402"/>
      <c r="AY251" s="403"/>
      <c r="AZ251" s="402"/>
      <c r="BA251" s="403"/>
      <c r="BB251" s="402"/>
      <c r="BC251" s="403"/>
      <c r="BD251" s="402"/>
      <c r="BE251" s="403"/>
      <c r="BF251" s="402"/>
      <c r="BG251" s="403"/>
      <c r="BH251" s="402"/>
      <c r="BI251" s="403"/>
      <c r="BJ251" s="402"/>
      <c r="BK251" s="403"/>
      <c r="BL251" s="402"/>
      <c r="BM251" s="403"/>
      <c r="BN251" s="402"/>
      <c r="BO251" s="403"/>
      <c r="BP251" s="402"/>
      <c r="BQ251" s="403"/>
      <c r="BR251" s="402"/>
      <c r="BS251" s="403"/>
      <c r="BT251" s="402"/>
      <c r="BU251" s="403"/>
      <c r="BV251" s="337">
        <f>L251+N251+P251+R251+T251+V251+X251+Z251+AB251+AD251+AF251+AH251+AJ251+AL251+AN251+AP251+AR251+AT251+AV251+AX251+AZ251+BB251+BD251+BF251+BH251+BJ251+BL251+BN251+BP251+BR251+BT251</f>
        <v>0</v>
      </c>
      <c r="BW251" s="337">
        <f>M251+O251+Q251+S251+U251+W251+Y251+AA251+AC251+AE251+AG251+AI251+AK251+AM251+AO251+AQ251+AS251+AU251+AW251+AY251+BA251+BC251+BE251+BG251+BI251+BK251+BM251+BO251+BQ251+BS251+BU251</f>
        <v>0</v>
      </c>
    </row>
    <row r="252" spans="1:75" s="64" customFormat="1" ht="21.95" customHeight="1" x14ac:dyDescent="0.2">
      <c r="A252" s="385" t="s">
        <v>3391</v>
      </c>
      <c r="B252" s="386" t="s">
        <v>3392</v>
      </c>
      <c r="C252" s="352" t="s">
        <v>3194</v>
      </c>
      <c r="D252" s="387" t="s">
        <v>3393</v>
      </c>
      <c r="E252" s="388" t="s">
        <v>3394</v>
      </c>
      <c r="F252" s="389" t="s">
        <v>3181</v>
      </c>
      <c r="G252" s="389" t="s">
        <v>3182</v>
      </c>
      <c r="H252" s="390" t="s">
        <v>2859</v>
      </c>
      <c r="I252" s="391" t="s">
        <v>2859</v>
      </c>
      <c r="J252" s="353" t="s">
        <v>3189</v>
      </c>
      <c r="K252" s="353" t="s">
        <v>3185</v>
      </c>
      <c r="L252" s="400"/>
      <c r="M252" s="401"/>
      <c r="N252" s="400"/>
      <c r="O252" s="401"/>
      <c r="P252" s="400"/>
      <c r="Q252" s="401"/>
      <c r="R252" s="400"/>
      <c r="S252" s="401"/>
      <c r="T252" s="400"/>
      <c r="U252" s="401"/>
      <c r="V252" s="400"/>
      <c r="W252" s="401"/>
      <c r="X252" s="400"/>
      <c r="Y252" s="401"/>
      <c r="Z252" s="400"/>
      <c r="AA252" s="401"/>
      <c r="AB252" s="400"/>
      <c r="AC252" s="401"/>
      <c r="AD252" s="400"/>
      <c r="AE252" s="401"/>
      <c r="AF252" s="400"/>
      <c r="AG252" s="401"/>
      <c r="AH252" s="400"/>
      <c r="AI252" s="401"/>
      <c r="AJ252" s="400"/>
      <c r="AK252" s="401"/>
      <c r="AL252" s="400"/>
      <c r="AM252" s="401"/>
      <c r="AN252" s="400"/>
      <c r="AO252" s="401"/>
      <c r="AP252" s="400"/>
      <c r="AQ252" s="401"/>
      <c r="AR252" s="400"/>
      <c r="AS252" s="401"/>
      <c r="AT252" s="400"/>
      <c r="AU252" s="401"/>
      <c r="AV252" s="400"/>
      <c r="AW252" s="401"/>
      <c r="AX252" s="400"/>
      <c r="AY252" s="401"/>
      <c r="AZ252" s="400"/>
      <c r="BA252" s="401"/>
      <c r="BB252" s="400"/>
      <c r="BC252" s="401"/>
      <c r="BD252" s="400"/>
      <c r="BE252" s="401"/>
      <c r="BF252" s="400"/>
      <c r="BG252" s="401"/>
      <c r="BH252" s="400"/>
      <c r="BI252" s="401"/>
      <c r="BJ252" s="400"/>
      <c r="BK252" s="401"/>
      <c r="BL252" s="400"/>
      <c r="BM252" s="401"/>
      <c r="BN252" s="400"/>
      <c r="BO252" s="401"/>
      <c r="BP252" s="400"/>
      <c r="BQ252" s="401"/>
      <c r="BR252" s="400"/>
      <c r="BS252" s="401"/>
      <c r="BT252" s="400"/>
      <c r="BU252" s="401"/>
      <c r="BV252" s="337">
        <f t="shared" ref="BV252:BV255" si="101">L252+N252+P252+R252+T252+V252+X252+Z252+AB252+AD252+AF252+AH252+AJ252+AL252+AN252+AP252+AR252+AT252+AV252+AX252+AZ252+BB252+BD252+BF252+BH252+BJ252+BL252+BN252+BP252+BR252+BT252</f>
        <v>0</v>
      </c>
      <c r="BW252" s="337">
        <f t="shared" ref="BW252:BW255" si="102">M252+O252+Q252+S252+U252+W252+Y252+AA252+AC252+AE252+AG252+AI252+AK252+AM252+AO252+AQ252+AS252+AU252+AW252+AY252+BA252+BC252+BE252+BG252+BI252+BK252+BM252+BO252+BQ252+BS252+BU252</f>
        <v>0</v>
      </c>
    </row>
    <row r="253" spans="1:75" s="64" customFormat="1" ht="21.95" customHeight="1" x14ac:dyDescent="0.2">
      <c r="A253" s="385" t="s">
        <v>3391</v>
      </c>
      <c r="B253" s="386" t="s">
        <v>3392</v>
      </c>
      <c r="C253" s="392" t="s">
        <v>3194</v>
      </c>
      <c r="D253" s="387" t="s">
        <v>3393</v>
      </c>
      <c r="E253" s="388" t="s">
        <v>3394</v>
      </c>
      <c r="F253" s="389" t="s">
        <v>3181</v>
      </c>
      <c r="G253" s="389" t="s">
        <v>3182</v>
      </c>
      <c r="H253" s="390" t="s">
        <v>2859</v>
      </c>
      <c r="I253" s="391" t="s">
        <v>2859</v>
      </c>
      <c r="J253" s="353" t="s">
        <v>3189</v>
      </c>
      <c r="K253" s="355" t="s">
        <v>3186</v>
      </c>
      <c r="L253" s="400"/>
      <c r="M253" s="401"/>
      <c r="N253" s="400"/>
      <c r="O253" s="401"/>
      <c r="P253" s="400"/>
      <c r="Q253" s="401"/>
      <c r="R253" s="400"/>
      <c r="S253" s="401"/>
      <c r="T253" s="400"/>
      <c r="U253" s="401"/>
      <c r="V253" s="400"/>
      <c r="W253" s="401"/>
      <c r="X253" s="400"/>
      <c r="Y253" s="401"/>
      <c r="Z253" s="400"/>
      <c r="AA253" s="401"/>
      <c r="AB253" s="400"/>
      <c r="AC253" s="401"/>
      <c r="AD253" s="400"/>
      <c r="AE253" s="401"/>
      <c r="AF253" s="400"/>
      <c r="AG253" s="401"/>
      <c r="AH253" s="400"/>
      <c r="AI253" s="401"/>
      <c r="AJ253" s="400"/>
      <c r="AK253" s="401"/>
      <c r="AL253" s="400"/>
      <c r="AM253" s="401"/>
      <c r="AN253" s="400"/>
      <c r="AO253" s="401"/>
      <c r="AP253" s="400"/>
      <c r="AQ253" s="401"/>
      <c r="AR253" s="400"/>
      <c r="AS253" s="401"/>
      <c r="AT253" s="400"/>
      <c r="AU253" s="401"/>
      <c r="AV253" s="400"/>
      <c r="AW253" s="401"/>
      <c r="AX253" s="400"/>
      <c r="AY253" s="401"/>
      <c r="AZ253" s="400"/>
      <c r="BA253" s="401"/>
      <c r="BB253" s="400"/>
      <c r="BC253" s="401"/>
      <c r="BD253" s="400"/>
      <c r="BE253" s="401"/>
      <c r="BF253" s="400"/>
      <c r="BG253" s="401"/>
      <c r="BH253" s="400"/>
      <c r="BI253" s="401"/>
      <c r="BJ253" s="400"/>
      <c r="BK253" s="401"/>
      <c r="BL253" s="400"/>
      <c r="BM253" s="401"/>
      <c r="BN253" s="400"/>
      <c r="BO253" s="401"/>
      <c r="BP253" s="400"/>
      <c r="BQ253" s="401"/>
      <c r="BR253" s="400"/>
      <c r="BS253" s="401"/>
      <c r="BT253" s="400"/>
      <c r="BU253" s="401"/>
      <c r="BV253" s="337">
        <f t="shared" si="101"/>
        <v>0</v>
      </c>
      <c r="BW253" s="337">
        <f t="shared" si="102"/>
        <v>0</v>
      </c>
    </row>
    <row r="254" spans="1:75" s="64" customFormat="1" ht="21.95" customHeight="1" x14ac:dyDescent="0.2">
      <c r="A254" s="385" t="s">
        <v>3391</v>
      </c>
      <c r="B254" s="386" t="s">
        <v>3392</v>
      </c>
      <c r="C254" s="392" t="s">
        <v>3194</v>
      </c>
      <c r="D254" s="387" t="s">
        <v>3393</v>
      </c>
      <c r="E254" s="388" t="s">
        <v>3394</v>
      </c>
      <c r="F254" s="389" t="s">
        <v>3181</v>
      </c>
      <c r="G254" s="389" t="s">
        <v>3182</v>
      </c>
      <c r="H254" s="390" t="s">
        <v>2859</v>
      </c>
      <c r="I254" s="391" t="s">
        <v>2859</v>
      </c>
      <c r="J254" s="353" t="s">
        <v>3189</v>
      </c>
      <c r="K254" s="356" t="s">
        <v>3187</v>
      </c>
      <c r="L254" s="400"/>
      <c r="M254" s="401"/>
      <c r="N254" s="400"/>
      <c r="O254" s="401"/>
      <c r="P254" s="400"/>
      <c r="Q254" s="401"/>
      <c r="R254" s="400"/>
      <c r="S254" s="401"/>
      <c r="T254" s="400"/>
      <c r="U254" s="401"/>
      <c r="V254" s="400"/>
      <c r="W254" s="401"/>
      <c r="X254" s="400"/>
      <c r="Y254" s="401"/>
      <c r="Z254" s="400"/>
      <c r="AA254" s="401"/>
      <c r="AB254" s="400"/>
      <c r="AC254" s="401"/>
      <c r="AD254" s="400"/>
      <c r="AE254" s="401"/>
      <c r="AF254" s="400"/>
      <c r="AG254" s="401"/>
      <c r="AH254" s="400"/>
      <c r="AI254" s="401"/>
      <c r="AJ254" s="400"/>
      <c r="AK254" s="401"/>
      <c r="AL254" s="400"/>
      <c r="AM254" s="401"/>
      <c r="AN254" s="400"/>
      <c r="AO254" s="401"/>
      <c r="AP254" s="400"/>
      <c r="AQ254" s="401"/>
      <c r="AR254" s="400"/>
      <c r="AS254" s="401"/>
      <c r="AT254" s="400"/>
      <c r="AU254" s="401"/>
      <c r="AV254" s="400"/>
      <c r="AW254" s="401"/>
      <c r="AX254" s="400"/>
      <c r="AY254" s="401"/>
      <c r="AZ254" s="400"/>
      <c r="BA254" s="401"/>
      <c r="BB254" s="400"/>
      <c r="BC254" s="401"/>
      <c r="BD254" s="400"/>
      <c r="BE254" s="401"/>
      <c r="BF254" s="400"/>
      <c r="BG254" s="401"/>
      <c r="BH254" s="400"/>
      <c r="BI254" s="401"/>
      <c r="BJ254" s="400"/>
      <c r="BK254" s="401"/>
      <c r="BL254" s="400"/>
      <c r="BM254" s="401"/>
      <c r="BN254" s="400"/>
      <c r="BO254" s="401"/>
      <c r="BP254" s="400"/>
      <c r="BQ254" s="401"/>
      <c r="BR254" s="400"/>
      <c r="BS254" s="401"/>
      <c r="BT254" s="400"/>
      <c r="BU254" s="401"/>
      <c r="BV254" s="337">
        <f t="shared" si="101"/>
        <v>0</v>
      </c>
      <c r="BW254" s="337">
        <f t="shared" si="102"/>
        <v>0</v>
      </c>
    </row>
    <row r="255" spans="1:75" s="64" customFormat="1" ht="21.95" customHeight="1" thickBot="1" x14ac:dyDescent="0.25">
      <c r="A255" s="898" t="s">
        <v>3391</v>
      </c>
      <c r="B255" s="393" t="s">
        <v>3392</v>
      </c>
      <c r="C255" s="394" t="s">
        <v>3194</v>
      </c>
      <c r="D255" s="395" t="s">
        <v>3393</v>
      </c>
      <c r="E255" s="411" t="s">
        <v>3394</v>
      </c>
      <c r="F255" s="396" t="s">
        <v>3181</v>
      </c>
      <c r="G255" s="396" t="s">
        <v>3182</v>
      </c>
      <c r="H255" s="397" t="s">
        <v>2859</v>
      </c>
      <c r="I255" s="899" t="s">
        <v>2859</v>
      </c>
      <c r="J255" s="353" t="s">
        <v>3189</v>
      </c>
      <c r="K255" s="357" t="s">
        <v>60</v>
      </c>
      <c r="L255" s="402"/>
      <c r="M255" s="403"/>
      <c r="N255" s="402"/>
      <c r="O255" s="403"/>
      <c r="P255" s="402"/>
      <c r="Q255" s="403"/>
      <c r="R255" s="402"/>
      <c r="S255" s="403"/>
      <c r="T255" s="402"/>
      <c r="U255" s="403"/>
      <c r="V255" s="402"/>
      <c r="W255" s="403"/>
      <c r="X255" s="402"/>
      <c r="Y255" s="403"/>
      <c r="Z255" s="402"/>
      <c r="AA255" s="403"/>
      <c r="AB255" s="402"/>
      <c r="AC255" s="403"/>
      <c r="AD255" s="402"/>
      <c r="AE255" s="403"/>
      <c r="AF255" s="402"/>
      <c r="AG255" s="403"/>
      <c r="AH255" s="402"/>
      <c r="AI255" s="403"/>
      <c r="AJ255" s="402"/>
      <c r="AK255" s="403"/>
      <c r="AL255" s="402"/>
      <c r="AM255" s="403"/>
      <c r="AN255" s="402"/>
      <c r="AO255" s="403"/>
      <c r="AP255" s="402"/>
      <c r="AQ255" s="403"/>
      <c r="AR255" s="402"/>
      <c r="AS255" s="403"/>
      <c r="AT255" s="402"/>
      <c r="AU255" s="403"/>
      <c r="AV255" s="402"/>
      <c r="AW255" s="403"/>
      <c r="AX255" s="402"/>
      <c r="AY255" s="403"/>
      <c r="AZ255" s="402"/>
      <c r="BA255" s="403"/>
      <c r="BB255" s="402"/>
      <c r="BC255" s="403"/>
      <c r="BD255" s="402"/>
      <c r="BE255" s="403"/>
      <c r="BF255" s="402"/>
      <c r="BG255" s="403"/>
      <c r="BH255" s="402"/>
      <c r="BI255" s="403"/>
      <c r="BJ255" s="402"/>
      <c r="BK255" s="403"/>
      <c r="BL255" s="402"/>
      <c r="BM255" s="403"/>
      <c r="BN255" s="402"/>
      <c r="BO255" s="403"/>
      <c r="BP255" s="402"/>
      <c r="BQ255" s="403"/>
      <c r="BR255" s="402"/>
      <c r="BS255" s="403"/>
      <c r="BT255" s="402"/>
      <c r="BU255" s="403"/>
      <c r="BV255" s="337">
        <f t="shared" si="101"/>
        <v>0</v>
      </c>
      <c r="BW255" s="337">
        <f t="shared" si="102"/>
        <v>0</v>
      </c>
    </row>
    <row r="256" spans="1:75" s="64" customFormat="1" ht="21.95" customHeight="1" x14ac:dyDescent="0.25">
      <c r="A256" s="425" t="s">
        <v>3395</v>
      </c>
      <c r="B256" s="526" t="s">
        <v>3396</v>
      </c>
      <c r="C256" s="527">
        <v>3</v>
      </c>
      <c r="D256" s="528" t="s">
        <v>3397</v>
      </c>
      <c r="E256" s="426" t="s">
        <v>3398</v>
      </c>
      <c r="F256" s="529" t="s">
        <v>3181</v>
      </c>
      <c r="G256" s="529" t="s">
        <v>3182</v>
      </c>
      <c r="H256" s="530" t="s">
        <v>2860</v>
      </c>
      <c r="I256" s="384" t="s">
        <v>2860</v>
      </c>
      <c r="J256" s="353" t="s">
        <v>3189</v>
      </c>
      <c r="K256" s="354" t="s">
        <v>3184</v>
      </c>
      <c r="L256" s="402"/>
      <c r="M256" s="403"/>
      <c r="N256" s="402"/>
      <c r="O256" s="403"/>
      <c r="P256" s="402"/>
      <c r="Q256" s="403"/>
      <c r="R256" s="402"/>
      <c r="S256" s="403"/>
      <c r="T256" s="402"/>
      <c r="U256" s="403"/>
      <c r="V256" s="402"/>
      <c r="W256" s="403"/>
      <c r="X256" s="402"/>
      <c r="Y256" s="403"/>
      <c r="Z256" s="402"/>
      <c r="AA256" s="403"/>
      <c r="AB256" s="402"/>
      <c r="AC256" s="403"/>
      <c r="AD256" s="402"/>
      <c r="AE256" s="403"/>
      <c r="AF256" s="402"/>
      <c r="AG256" s="403"/>
      <c r="AH256" s="402"/>
      <c r="AI256" s="403"/>
      <c r="AJ256" s="402"/>
      <c r="AK256" s="403"/>
      <c r="AL256" s="402"/>
      <c r="AM256" s="403"/>
      <c r="AN256" s="402"/>
      <c r="AO256" s="403"/>
      <c r="AP256" s="402"/>
      <c r="AQ256" s="403"/>
      <c r="AR256" s="402"/>
      <c r="AS256" s="403"/>
      <c r="AT256" s="402"/>
      <c r="AU256" s="403"/>
      <c r="AV256" s="402"/>
      <c r="AW256" s="403"/>
      <c r="AX256" s="402"/>
      <c r="AY256" s="403"/>
      <c r="AZ256" s="402"/>
      <c r="BA256" s="403"/>
      <c r="BB256" s="402"/>
      <c r="BC256" s="403"/>
      <c r="BD256" s="402"/>
      <c r="BE256" s="403"/>
      <c r="BF256" s="402"/>
      <c r="BG256" s="403"/>
      <c r="BH256" s="402"/>
      <c r="BI256" s="403"/>
      <c r="BJ256" s="402"/>
      <c r="BK256" s="403"/>
      <c r="BL256" s="402"/>
      <c r="BM256" s="403"/>
      <c r="BN256" s="402"/>
      <c r="BO256" s="403"/>
      <c r="BP256" s="402"/>
      <c r="BQ256" s="403"/>
      <c r="BR256" s="402"/>
      <c r="BS256" s="403"/>
      <c r="BT256" s="402"/>
      <c r="BU256" s="403"/>
      <c r="BV256" s="337">
        <f>L256+N256+P256+R256+T256+V256+X256+Z256+AB256+AD256+AF256+AH256+AJ256+AL256+AN256+AP256+AR256+AT256+AV256+AX256+AZ256+BB256+BD256+BF256+BH256+BJ256+BL256+BN256+BP256+BR256+BT256</f>
        <v>0</v>
      </c>
      <c r="BW256" s="337">
        <f>M256+O256+Q256+S256+U256+W256+Y256+AA256+AC256+AE256+AG256+AI256+AK256+AM256+AO256+AQ256+AS256+AU256+AW256+AY256+BA256+BC256+BE256+BG256+BI256+BK256+BM256+BO256+BQ256+BS256+BU256</f>
        <v>0</v>
      </c>
    </row>
    <row r="257" spans="1:75" s="64" customFormat="1" ht="21.95" customHeight="1" x14ac:dyDescent="0.2">
      <c r="A257" s="385" t="s">
        <v>3395</v>
      </c>
      <c r="B257" s="386" t="s">
        <v>3396</v>
      </c>
      <c r="C257" s="352" t="s">
        <v>3194</v>
      </c>
      <c r="D257" s="387" t="s">
        <v>3397</v>
      </c>
      <c r="E257" s="388" t="s">
        <v>3398</v>
      </c>
      <c r="F257" s="389" t="s">
        <v>3181</v>
      </c>
      <c r="G257" s="389" t="s">
        <v>3182</v>
      </c>
      <c r="H257" s="390" t="s">
        <v>2860</v>
      </c>
      <c r="I257" s="391" t="s">
        <v>2860</v>
      </c>
      <c r="J257" s="353" t="s">
        <v>3189</v>
      </c>
      <c r="K257" s="353" t="s">
        <v>3185</v>
      </c>
      <c r="L257" s="400"/>
      <c r="M257" s="401"/>
      <c r="N257" s="400"/>
      <c r="O257" s="401"/>
      <c r="P257" s="400"/>
      <c r="Q257" s="401"/>
      <c r="R257" s="400"/>
      <c r="S257" s="401"/>
      <c r="T257" s="400"/>
      <c r="U257" s="401"/>
      <c r="V257" s="400"/>
      <c r="W257" s="401"/>
      <c r="X257" s="400"/>
      <c r="Y257" s="401"/>
      <c r="Z257" s="400"/>
      <c r="AA257" s="401"/>
      <c r="AB257" s="400"/>
      <c r="AC257" s="401"/>
      <c r="AD257" s="400"/>
      <c r="AE257" s="401"/>
      <c r="AF257" s="400"/>
      <c r="AG257" s="401"/>
      <c r="AH257" s="400"/>
      <c r="AI257" s="401"/>
      <c r="AJ257" s="400"/>
      <c r="AK257" s="401"/>
      <c r="AL257" s="400"/>
      <c r="AM257" s="401"/>
      <c r="AN257" s="400"/>
      <c r="AO257" s="401"/>
      <c r="AP257" s="400"/>
      <c r="AQ257" s="401"/>
      <c r="AR257" s="400"/>
      <c r="AS257" s="401"/>
      <c r="AT257" s="400"/>
      <c r="AU257" s="401"/>
      <c r="AV257" s="400"/>
      <c r="AW257" s="401"/>
      <c r="AX257" s="400"/>
      <c r="AY257" s="401"/>
      <c r="AZ257" s="400"/>
      <c r="BA257" s="401"/>
      <c r="BB257" s="400"/>
      <c r="BC257" s="401"/>
      <c r="BD257" s="400"/>
      <c r="BE257" s="401"/>
      <c r="BF257" s="400"/>
      <c r="BG257" s="401"/>
      <c r="BH257" s="400"/>
      <c r="BI257" s="401"/>
      <c r="BJ257" s="400"/>
      <c r="BK257" s="401"/>
      <c r="BL257" s="400"/>
      <c r="BM257" s="401"/>
      <c r="BN257" s="400"/>
      <c r="BO257" s="401"/>
      <c r="BP257" s="400"/>
      <c r="BQ257" s="401"/>
      <c r="BR257" s="400"/>
      <c r="BS257" s="401"/>
      <c r="BT257" s="400"/>
      <c r="BU257" s="401"/>
      <c r="BV257" s="337">
        <f t="shared" ref="BV257:BV260" si="103">L257+N257+P257+R257+T257+V257+X257+Z257+AB257+AD257+AF257+AH257+AJ257+AL257+AN257+AP257+AR257+AT257+AV257+AX257+AZ257+BB257+BD257+BF257+BH257+BJ257+BL257+BN257+BP257+BR257+BT257</f>
        <v>0</v>
      </c>
      <c r="BW257" s="337">
        <f t="shared" ref="BW257:BW260" si="104">M257+O257+Q257+S257+U257+W257+Y257+AA257+AC257+AE257+AG257+AI257+AK257+AM257+AO257+AQ257+AS257+AU257+AW257+AY257+BA257+BC257+BE257+BG257+BI257+BK257+BM257+BO257+BQ257+BS257+BU257</f>
        <v>0</v>
      </c>
    </row>
    <row r="258" spans="1:75" s="64" customFormat="1" ht="21.95" customHeight="1" x14ac:dyDescent="0.2">
      <c r="A258" s="385" t="s">
        <v>3395</v>
      </c>
      <c r="B258" s="386" t="s">
        <v>3396</v>
      </c>
      <c r="C258" s="392" t="s">
        <v>3194</v>
      </c>
      <c r="D258" s="387" t="s">
        <v>3397</v>
      </c>
      <c r="E258" s="388" t="s">
        <v>3398</v>
      </c>
      <c r="F258" s="389" t="s">
        <v>3181</v>
      </c>
      <c r="G258" s="389" t="s">
        <v>3182</v>
      </c>
      <c r="H258" s="390" t="s">
        <v>2860</v>
      </c>
      <c r="I258" s="391" t="s">
        <v>2860</v>
      </c>
      <c r="J258" s="353" t="s">
        <v>3189</v>
      </c>
      <c r="K258" s="355" t="s">
        <v>3186</v>
      </c>
      <c r="L258" s="400"/>
      <c r="M258" s="401"/>
      <c r="N258" s="400"/>
      <c r="O258" s="401"/>
      <c r="P258" s="400"/>
      <c r="Q258" s="401"/>
      <c r="R258" s="400"/>
      <c r="S258" s="401"/>
      <c r="T258" s="400"/>
      <c r="U258" s="401"/>
      <c r="V258" s="400"/>
      <c r="W258" s="401"/>
      <c r="X258" s="400"/>
      <c r="Y258" s="401"/>
      <c r="Z258" s="400"/>
      <c r="AA258" s="401"/>
      <c r="AB258" s="400"/>
      <c r="AC258" s="401"/>
      <c r="AD258" s="400"/>
      <c r="AE258" s="401"/>
      <c r="AF258" s="400"/>
      <c r="AG258" s="401"/>
      <c r="AH258" s="400"/>
      <c r="AI258" s="401"/>
      <c r="AJ258" s="400"/>
      <c r="AK258" s="401"/>
      <c r="AL258" s="400"/>
      <c r="AM258" s="401"/>
      <c r="AN258" s="400"/>
      <c r="AO258" s="401"/>
      <c r="AP258" s="400"/>
      <c r="AQ258" s="401"/>
      <c r="AR258" s="400"/>
      <c r="AS258" s="401"/>
      <c r="AT258" s="400"/>
      <c r="AU258" s="401"/>
      <c r="AV258" s="400"/>
      <c r="AW258" s="401"/>
      <c r="AX258" s="400"/>
      <c r="AY258" s="401"/>
      <c r="AZ258" s="400"/>
      <c r="BA258" s="401"/>
      <c r="BB258" s="400"/>
      <c r="BC258" s="401"/>
      <c r="BD258" s="400"/>
      <c r="BE258" s="401"/>
      <c r="BF258" s="400"/>
      <c r="BG258" s="401"/>
      <c r="BH258" s="400"/>
      <c r="BI258" s="401"/>
      <c r="BJ258" s="400"/>
      <c r="BK258" s="401"/>
      <c r="BL258" s="400"/>
      <c r="BM258" s="401"/>
      <c r="BN258" s="400"/>
      <c r="BO258" s="401"/>
      <c r="BP258" s="400"/>
      <c r="BQ258" s="401"/>
      <c r="BR258" s="400"/>
      <c r="BS258" s="401"/>
      <c r="BT258" s="400"/>
      <c r="BU258" s="401"/>
      <c r="BV258" s="337">
        <f t="shared" si="103"/>
        <v>0</v>
      </c>
      <c r="BW258" s="337">
        <f t="shared" si="104"/>
        <v>0</v>
      </c>
    </row>
    <row r="259" spans="1:75" s="64" customFormat="1" ht="21.95" customHeight="1" x14ac:dyDescent="0.2">
      <c r="A259" s="385" t="s">
        <v>3395</v>
      </c>
      <c r="B259" s="386" t="s">
        <v>3396</v>
      </c>
      <c r="C259" s="392" t="s">
        <v>3194</v>
      </c>
      <c r="D259" s="387" t="s">
        <v>3397</v>
      </c>
      <c r="E259" s="388" t="s">
        <v>3398</v>
      </c>
      <c r="F259" s="389" t="s">
        <v>3181</v>
      </c>
      <c r="G259" s="389" t="s">
        <v>3182</v>
      </c>
      <c r="H259" s="390" t="s">
        <v>2860</v>
      </c>
      <c r="I259" s="391" t="s">
        <v>2860</v>
      </c>
      <c r="J259" s="353" t="s">
        <v>3189</v>
      </c>
      <c r="K259" s="356" t="s">
        <v>3187</v>
      </c>
      <c r="L259" s="400"/>
      <c r="M259" s="401"/>
      <c r="N259" s="400"/>
      <c r="O259" s="401"/>
      <c r="P259" s="400"/>
      <c r="Q259" s="401"/>
      <c r="R259" s="400"/>
      <c r="S259" s="401"/>
      <c r="T259" s="400"/>
      <c r="U259" s="401"/>
      <c r="V259" s="400"/>
      <c r="W259" s="401"/>
      <c r="X259" s="400"/>
      <c r="Y259" s="401"/>
      <c r="Z259" s="400"/>
      <c r="AA259" s="401"/>
      <c r="AB259" s="400"/>
      <c r="AC259" s="401"/>
      <c r="AD259" s="400"/>
      <c r="AE259" s="401"/>
      <c r="AF259" s="400"/>
      <c r="AG259" s="401"/>
      <c r="AH259" s="400"/>
      <c r="AI259" s="401"/>
      <c r="AJ259" s="400"/>
      <c r="AK259" s="401"/>
      <c r="AL259" s="400"/>
      <c r="AM259" s="401"/>
      <c r="AN259" s="400"/>
      <c r="AO259" s="401"/>
      <c r="AP259" s="400"/>
      <c r="AQ259" s="401"/>
      <c r="AR259" s="400"/>
      <c r="AS259" s="401"/>
      <c r="AT259" s="400"/>
      <c r="AU259" s="401"/>
      <c r="AV259" s="400"/>
      <c r="AW259" s="401"/>
      <c r="AX259" s="400"/>
      <c r="AY259" s="401"/>
      <c r="AZ259" s="400"/>
      <c r="BA259" s="401"/>
      <c r="BB259" s="400"/>
      <c r="BC259" s="401"/>
      <c r="BD259" s="400"/>
      <c r="BE259" s="401"/>
      <c r="BF259" s="400"/>
      <c r="BG259" s="401"/>
      <c r="BH259" s="400"/>
      <c r="BI259" s="401"/>
      <c r="BJ259" s="400"/>
      <c r="BK259" s="401"/>
      <c r="BL259" s="400"/>
      <c r="BM259" s="401"/>
      <c r="BN259" s="400"/>
      <c r="BO259" s="401"/>
      <c r="BP259" s="400"/>
      <c r="BQ259" s="401"/>
      <c r="BR259" s="400"/>
      <c r="BS259" s="401"/>
      <c r="BT259" s="400"/>
      <c r="BU259" s="401"/>
      <c r="BV259" s="337">
        <f t="shared" si="103"/>
        <v>0</v>
      </c>
      <c r="BW259" s="337">
        <f t="shared" si="104"/>
        <v>0</v>
      </c>
    </row>
    <row r="260" spans="1:75" s="64" customFormat="1" ht="21.95" customHeight="1" thickBot="1" x14ac:dyDescent="0.25">
      <c r="A260" s="898" t="s">
        <v>3395</v>
      </c>
      <c r="B260" s="393" t="s">
        <v>3396</v>
      </c>
      <c r="C260" s="394" t="s">
        <v>3194</v>
      </c>
      <c r="D260" s="395" t="s">
        <v>3397</v>
      </c>
      <c r="E260" s="411" t="s">
        <v>3398</v>
      </c>
      <c r="F260" s="396" t="s">
        <v>3181</v>
      </c>
      <c r="G260" s="396" t="s">
        <v>3182</v>
      </c>
      <c r="H260" s="397" t="s">
        <v>2860</v>
      </c>
      <c r="I260" s="899" t="s">
        <v>2860</v>
      </c>
      <c r="J260" s="353" t="s">
        <v>3189</v>
      </c>
      <c r="K260" s="357" t="s">
        <v>60</v>
      </c>
      <c r="L260" s="402"/>
      <c r="M260" s="403"/>
      <c r="N260" s="402"/>
      <c r="O260" s="403"/>
      <c r="P260" s="402"/>
      <c r="Q260" s="403"/>
      <c r="R260" s="402"/>
      <c r="S260" s="403"/>
      <c r="T260" s="402"/>
      <c r="U260" s="403"/>
      <c r="V260" s="402"/>
      <c r="W260" s="403"/>
      <c r="X260" s="402"/>
      <c r="Y260" s="403"/>
      <c r="Z260" s="402"/>
      <c r="AA260" s="403"/>
      <c r="AB260" s="402"/>
      <c r="AC260" s="403"/>
      <c r="AD260" s="402"/>
      <c r="AE260" s="403"/>
      <c r="AF260" s="402"/>
      <c r="AG260" s="403"/>
      <c r="AH260" s="402"/>
      <c r="AI260" s="403"/>
      <c r="AJ260" s="402"/>
      <c r="AK260" s="403"/>
      <c r="AL260" s="402"/>
      <c r="AM260" s="403"/>
      <c r="AN260" s="402"/>
      <c r="AO260" s="403"/>
      <c r="AP260" s="402"/>
      <c r="AQ260" s="403"/>
      <c r="AR260" s="402"/>
      <c r="AS260" s="403"/>
      <c r="AT260" s="402"/>
      <c r="AU260" s="403"/>
      <c r="AV260" s="402"/>
      <c r="AW260" s="403"/>
      <c r="AX260" s="402"/>
      <c r="AY260" s="403"/>
      <c r="AZ260" s="402"/>
      <c r="BA260" s="403"/>
      <c r="BB260" s="402"/>
      <c r="BC260" s="403"/>
      <c r="BD260" s="402"/>
      <c r="BE260" s="403"/>
      <c r="BF260" s="402"/>
      <c r="BG260" s="403"/>
      <c r="BH260" s="402"/>
      <c r="BI260" s="403"/>
      <c r="BJ260" s="402"/>
      <c r="BK260" s="403"/>
      <c r="BL260" s="402"/>
      <c r="BM260" s="403"/>
      <c r="BN260" s="402"/>
      <c r="BO260" s="403"/>
      <c r="BP260" s="402"/>
      <c r="BQ260" s="403"/>
      <c r="BR260" s="402"/>
      <c r="BS260" s="403"/>
      <c r="BT260" s="402"/>
      <c r="BU260" s="403"/>
      <c r="BV260" s="337">
        <f t="shared" si="103"/>
        <v>0</v>
      </c>
      <c r="BW260" s="337">
        <f t="shared" si="104"/>
        <v>0</v>
      </c>
    </row>
    <row r="261" spans="1:75" s="64" customFormat="1" ht="21.95" customHeight="1" x14ac:dyDescent="0.25">
      <c r="A261" s="425" t="s">
        <v>3399</v>
      </c>
      <c r="B261" s="526" t="s">
        <v>3400</v>
      </c>
      <c r="C261" s="527">
        <v>1</v>
      </c>
      <c r="D261" s="528" t="s">
        <v>3401</v>
      </c>
      <c r="E261" s="426" t="s">
        <v>3402</v>
      </c>
      <c r="F261" s="529" t="s">
        <v>3181</v>
      </c>
      <c r="G261" s="529" t="s">
        <v>3182</v>
      </c>
      <c r="H261" s="530" t="s">
        <v>2861</v>
      </c>
      <c r="I261" s="384" t="s">
        <v>2861</v>
      </c>
      <c r="J261" s="353" t="s">
        <v>3183</v>
      </c>
      <c r="K261" s="354" t="s">
        <v>3184</v>
      </c>
      <c r="L261" s="402"/>
      <c r="M261" s="403"/>
      <c r="N261" s="402"/>
      <c r="O261" s="403"/>
      <c r="P261" s="402"/>
      <c r="Q261" s="403"/>
      <c r="R261" s="402"/>
      <c r="S261" s="403"/>
      <c r="T261" s="402"/>
      <c r="U261" s="403"/>
      <c r="V261" s="402"/>
      <c r="W261" s="403"/>
      <c r="X261" s="402"/>
      <c r="Y261" s="403"/>
      <c r="Z261" s="402"/>
      <c r="AA261" s="403"/>
      <c r="AB261" s="402"/>
      <c r="AC261" s="403"/>
      <c r="AD261" s="402"/>
      <c r="AE261" s="403"/>
      <c r="AF261" s="402"/>
      <c r="AG261" s="403"/>
      <c r="AH261" s="402"/>
      <c r="AI261" s="403"/>
      <c r="AJ261" s="402"/>
      <c r="AK261" s="403"/>
      <c r="AL261" s="402"/>
      <c r="AM261" s="403"/>
      <c r="AN261" s="402"/>
      <c r="AO261" s="403"/>
      <c r="AP261" s="402"/>
      <c r="AQ261" s="403"/>
      <c r="AR261" s="402"/>
      <c r="AS261" s="403"/>
      <c r="AT261" s="402"/>
      <c r="AU261" s="403"/>
      <c r="AV261" s="402"/>
      <c r="AW261" s="403"/>
      <c r="AX261" s="402"/>
      <c r="AY261" s="403"/>
      <c r="AZ261" s="402"/>
      <c r="BA261" s="403"/>
      <c r="BB261" s="402"/>
      <c r="BC261" s="403"/>
      <c r="BD261" s="402"/>
      <c r="BE261" s="403"/>
      <c r="BF261" s="402"/>
      <c r="BG261" s="403"/>
      <c r="BH261" s="402"/>
      <c r="BI261" s="403"/>
      <c r="BJ261" s="402"/>
      <c r="BK261" s="403"/>
      <c r="BL261" s="402"/>
      <c r="BM261" s="403"/>
      <c r="BN261" s="402"/>
      <c r="BO261" s="403"/>
      <c r="BP261" s="402"/>
      <c r="BQ261" s="403"/>
      <c r="BR261" s="402"/>
      <c r="BS261" s="403"/>
      <c r="BT261" s="402"/>
      <c r="BU261" s="403"/>
      <c r="BV261" s="337">
        <f>L261+N261+P261+R261+T261+V261+X261+Z261+AB261+AD261+AF261+AH261+AJ261+AL261+AN261+AP261+AR261+AT261+AV261+AX261+AZ261+BB261+BD261+BF261+BH261+BJ261+BL261+BN261+BP261+BR261+BT261</f>
        <v>0</v>
      </c>
      <c r="BW261" s="337">
        <f>M261+O261+Q261+S261+U261+W261+Y261+AA261+AC261+AE261+AG261+AI261+AK261+AM261+AO261+AQ261+AS261+AU261+AW261+AY261+BA261+BC261+BE261+BG261+BI261+BK261+BM261+BO261+BQ261+BS261+BU261</f>
        <v>0</v>
      </c>
    </row>
    <row r="262" spans="1:75" s="64" customFormat="1" ht="21.95" customHeight="1" x14ac:dyDescent="0.2">
      <c r="A262" s="385" t="s">
        <v>3399</v>
      </c>
      <c r="B262" s="386" t="s">
        <v>3400</v>
      </c>
      <c r="C262" s="352" t="s">
        <v>3193</v>
      </c>
      <c r="D262" s="387" t="s">
        <v>3401</v>
      </c>
      <c r="E262" s="388" t="s">
        <v>3402</v>
      </c>
      <c r="F262" s="389" t="s">
        <v>3181</v>
      </c>
      <c r="G262" s="389" t="s">
        <v>3182</v>
      </c>
      <c r="H262" s="390" t="s">
        <v>2861</v>
      </c>
      <c r="I262" s="391" t="s">
        <v>2861</v>
      </c>
      <c r="J262" s="353" t="s">
        <v>3183</v>
      </c>
      <c r="K262" s="353" t="s">
        <v>3185</v>
      </c>
      <c r="L262" s="400"/>
      <c r="M262" s="401"/>
      <c r="N262" s="400"/>
      <c r="O262" s="401"/>
      <c r="P262" s="400"/>
      <c r="Q262" s="401"/>
      <c r="R262" s="400"/>
      <c r="S262" s="401"/>
      <c r="T262" s="400"/>
      <c r="U262" s="401"/>
      <c r="V262" s="400"/>
      <c r="W262" s="401"/>
      <c r="X262" s="400"/>
      <c r="Y262" s="401"/>
      <c r="Z262" s="400"/>
      <c r="AA262" s="401"/>
      <c r="AB262" s="400"/>
      <c r="AC262" s="401"/>
      <c r="AD262" s="400"/>
      <c r="AE262" s="401"/>
      <c r="AF262" s="400"/>
      <c r="AG262" s="401"/>
      <c r="AH262" s="400"/>
      <c r="AI262" s="401"/>
      <c r="AJ262" s="400"/>
      <c r="AK262" s="401"/>
      <c r="AL262" s="400"/>
      <c r="AM262" s="401"/>
      <c r="AN262" s="400"/>
      <c r="AO262" s="401"/>
      <c r="AP262" s="400"/>
      <c r="AQ262" s="401"/>
      <c r="AR262" s="400"/>
      <c r="AS262" s="401"/>
      <c r="AT262" s="400"/>
      <c r="AU262" s="401"/>
      <c r="AV262" s="400"/>
      <c r="AW262" s="401"/>
      <c r="AX262" s="400"/>
      <c r="AY262" s="401"/>
      <c r="AZ262" s="400"/>
      <c r="BA262" s="401"/>
      <c r="BB262" s="400"/>
      <c r="BC262" s="401"/>
      <c r="BD262" s="400"/>
      <c r="BE262" s="401"/>
      <c r="BF262" s="400"/>
      <c r="BG262" s="401"/>
      <c r="BH262" s="400"/>
      <c r="BI262" s="401"/>
      <c r="BJ262" s="400"/>
      <c r="BK262" s="401"/>
      <c r="BL262" s="400"/>
      <c r="BM262" s="401"/>
      <c r="BN262" s="400"/>
      <c r="BO262" s="401"/>
      <c r="BP262" s="400"/>
      <c r="BQ262" s="401"/>
      <c r="BR262" s="400"/>
      <c r="BS262" s="401"/>
      <c r="BT262" s="400"/>
      <c r="BU262" s="401"/>
      <c r="BV262" s="337">
        <f t="shared" ref="BV262:BV265" si="105">L262+N262+P262+R262+T262+V262+X262+Z262+AB262+AD262+AF262+AH262+AJ262+AL262+AN262+AP262+AR262+AT262+AV262+AX262+AZ262+BB262+BD262+BF262+BH262+BJ262+BL262+BN262+BP262+BR262+BT262</f>
        <v>0</v>
      </c>
      <c r="BW262" s="337">
        <f t="shared" ref="BW262:BW265" si="106">M262+O262+Q262+S262+U262+W262+Y262+AA262+AC262+AE262+AG262+AI262+AK262+AM262+AO262+AQ262+AS262+AU262+AW262+AY262+BA262+BC262+BE262+BG262+BI262+BK262+BM262+BO262+BQ262+BS262+BU262</f>
        <v>0</v>
      </c>
    </row>
    <row r="263" spans="1:75" s="64" customFormat="1" ht="21.95" customHeight="1" x14ac:dyDescent="0.2">
      <c r="A263" s="385" t="s">
        <v>3399</v>
      </c>
      <c r="B263" s="386" t="s">
        <v>3400</v>
      </c>
      <c r="C263" s="392" t="s">
        <v>3193</v>
      </c>
      <c r="D263" s="387" t="s">
        <v>3401</v>
      </c>
      <c r="E263" s="388" t="s">
        <v>3402</v>
      </c>
      <c r="F263" s="389" t="s">
        <v>3181</v>
      </c>
      <c r="G263" s="389" t="s">
        <v>3182</v>
      </c>
      <c r="H263" s="390" t="s">
        <v>2861</v>
      </c>
      <c r="I263" s="391" t="s">
        <v>2861</v>
      </c>
      <c r="J263" s="353" t="s">
        <v>3183</v>
      </c>
      <c r="K263" s="355" t="s">
        <v>3186</v>
      </c>
      <c r="L263" s="400"/>
      <c r="M263" s="401"/>
      <c r="N263" s="400"/>
      <c r="O263" s="401"/>
      <c r="P263" s="400"/>
      <c r="Q263" s="401"/>
      <c r="R263" s="400"/>
      <c r="S263" s="401"/>
      <c r="T263" s="400"/>
      <c r="U263" s="401"/>
      <c r="V263" s="400"/>
      <c r="W263" s="401"/>
      <c r="X263" s="400"/>
      <c r="Y263" s="401"/>
      <c r="Z263" s="400"/>
      <c r="AA263" s="401"/>
      <c r="AB263" s="400"/>
      <c r="AC263" s="401"/>
      <c r="AD263" s="400"/>
      <c r="AE263" s="401"/>
      <c r="AF263" s="400"/>
      <c r="AG263" s="401"/>
      <c r="AH263" s="400"/>
      <c r="AI263" s="401"/>
      <c r="AJ263" s="400"/>
      <c r="AK263" s="401"/>
      <c r="AL263" s="400"/>
      <c r="AM263" s="401"/>
      <c r="AN263" s="400"/>
      <c r="AO263" s="401"/>
      <c r="AP263" s="400"/>
      <c r="AQ263" s="401"/>
      <c r="AR263" s="400"/>
      <c r="AS263" s="401"/>
      <c r="AT263" s="400"/>
      <c r="AU263" s="401"/>
      <c r="AV263" s="400"/>
      <c r="AW263" s="401"/>
      <c r="AX263" s="400"/>
      <c r="AY263" s="401"/>
      <c r="AZ263" s="400"/>
      <c r="BA263" s="401"/>
      <c r="BB263" s="400"/>
      <c r="BC263" s="401"/>
      <c r="BD263" s="400"/>
      <c r="BE263" s="401"/>
      <c r="BF263" s="400"/>
      <c r="BG263" s="401"/>
      <c r="BH263" s="400"/>
      <c r="BI263" s="401"/>
      <c r="BJ263" s="400"/>
      <c r="BK263" s="401"/>
      <c r="BL263" s="400"/>
      <c r="BM263" s="401"/>
      <c r="BN263" s="400"/>
      <c r="BO263" s="401"/>
      <c r="BP263" s="400"/>
      <c r="BQ263" s="401"/>
      <c r="BR263" s="400"/>
      <c r="BS263" s="401"/>
      <c r="BT263" s="400"/>
      <c r="BU263" s="401"/>
      <c r="BV263" s="337">
        <f t="shared" si="105"/>
        <v>0</v>
      </c>
      <c r="BW263" s="337">
        <f t="shared" si="106"/>
        <v>0</v>
      </c>
    </row>
    <row r="264" spans="1:75" s="64" customFormat="1" ht="21.95" customHeight="1" x14ac:dyDescent="0.2">
      <c r="A264" s="385" t="s">
        <v>3399</v>
      </c>
      <c r="B264" s="386" t="s">
        <v>3400</v>
      </c>
      <c r="C264" s="392" t="s">
        <v>3193</v>
      </c>
      <c r="D264" s="387" t="s">
        <v>3401</v>
      </c>
      <c r="E264" s="388" t="s">
        <v>3402</v>
      </c>
      <c r="F264" s="389" t="s">
        <v>3181</v>
      </c>
      <c r="G264" s="389" t="s">
        <v>3182</v>
      </c>
      <c r="H264" s="390" t="s">
        <v>2861</v>
      </c>
      <c r="I264" s="391" t="s">
        <v>2861</v>
      </c>
      <c r="J264" s="353" t="s">
        <v>3183</v>
      </c>
      <c r="K264" s="356" t="s">
        <v>3187</v>
      </c>
      <c r="L264" s="400"/>
      <c r="M264" s="401"/>
      <c r="N264" s="400"/>
      <c r="O264" s="401"/>
      <c r="P264" s="400"/>
      <c r="Q264" s="401"/>
      <c r="R264" s="400"/>
      <c r="S264" s="401"/>
      <c r="T264" s="400"/>
      <c r="U264" s="401"/>
      <c r="V264" s="400"/>
      <c r="W264" s="401"/>
      <c r="X264" s="400"/>
      <c r="Y264" s="401"/>
      <c r="Z264" s="400"/>
      <c r="AA264" s="401"/>
      <c r="AB264" s="400"/>
      <c r="AC264" s="401"/>
      <c r="AD264" s="400"/>
      <c r="AE264" s="401"/>
      <c r="AF264" s="400"/>
      <c r="AG264" s="401"/>
      <c r="AH264" s="400"/>
      <c r="AI264" s="401"/>
      <c r="AJ264" s="400"/>
      <c r="AK264" s="401"/>
      <c r="AL264" s="400"/>
      <c r="AM264" s="401"/>
      <c r="AN264" s="400"/>
      <c r="AO264" s="401"/>
      <c r="AP264" s="400"/>
      <c r="AQ264" s="401"/>
      <c r="AR264" s="400"/>
      <c r="AS264" s="401"/>
      <c r="AT264" s="400"/>
      <c r="AU264" s="401"/>
      <c r="AV264" s="400"/>
      <c r="AW264" s="401"/>
      <c r="AX264" s="400"/>
      <c r="AY264" s="401"/>
      <c r="AZ264" s="400"/>
      <c r="BA264" s="401"/>
      <c r="BB264" s="400"/>
      <c r="BC264" s="401"/>
      <c r="BD264" s="400"/>
      <c r="BE264" s="401"/>
      <c r="BF264" s="400"/>
      <c r="BG264" s="401"/>
      <c r="BH264" s="400"/>
      <c r="BI264" s="401"/>
      <c r="BJ264" s="400"/>
      <c r="BK264" s="401"/>
      <c r="BL264" s="400"/>
      <c r="BM264" s="401"/>
      <c r="BN264" s="400"/>
      <c r="BO264" s="401"/>
      <c r="BP264" s="400"/>
      <c r="BQ264" s="401"/>
      <c r="BR264" s="400"/>
      <c r="BS264" s="401"/>
      <c r="BT264" s="400"/>
      <c r="BU264" s="401"/>
      <c r="BV264" s="337">
        <f t="shared" si="105"/>
        <v>0</v>
      </c>
      <c r="BW264" s="337">
        <f t="shared" si="106"/>
        <v>0</v>
      </c>
    </row>
    <row r="265" spans="1:75" s="64" customFormat="1" ht="21.95" customHeight="1" x14ac:dyDescent="0.2">
      <c r="A265" s="898" t="s">
        <v>3399</v>
      </c>
      <c r="B265" s="393" t="s">
        <v>3400</v>
      </c>
      <c r="C265" s="394" t="s">
        <v>3193</v>
      </c>
      <c r="D265" s="395" t="s">
        <v>3401</v>
      </c>
      <c r="E265" s="411" t="s">
        <v>3402</v>
      </c>
      <c r="F265" s="396" t="s">
        <v>3181</v>
      </c>
      <c r="G265" s="396" t="s">
        <v>3182</v>
      </c>
      <c r="H265" s="397" t="s">
        <v>2861</v>
      </c>
      <c r="I265" s="899" t="s">
        <v>2861</v>
      </c>
      <c r="J265" s="353" t="s">
        <v>3183</v>
      </c>
      <c r="K265" s="357" t="s">
        <v>60</v>
      </c>
      <c r="L265" s="402"/>
      <c r="M265" s="403"/>
      <c r="N265" s="402"/>
      <c r="O265" s="403"/>
      <c r="P265" s="402"/>
      <c r="Q265" s="403"/>
      <c r="R265" s="402"/>
      <c r="S265" s="403"/>
      <c r="T265" s="402"/>
      <c r="U265" s="403"/>
      <c r="V265" s="402"/>
      <c r="W265" s="403"/>
      <c r="X265" s="402"/>
      <c r="Y265" s="403"/>
      <c r="Z265" s="402"/>
      <c r="AA265" s="403"/>
      <c r="AB265" s="402"/>
      <c r="AC265" s="403"/>
      <c r="AD265" s="402"/>
      <c r="AE265" s="403"/>
      <c r="AF265" s="402"/>
      <c r="AG265" s="403"/>
      <c r="AH265" s="402"/>
      <c r="AI265" s="403"/>
      <c r="AJ265" s="402"/>
      <c r="AK265" s="403"/>
      <c r="AL265" s="402"/>
      <c r="AM265" s="403"/>
      <c r="AN265" s="402"/>
      <c r="AO265" s="403"/>
      <c r="AP265" s="402"/>
      <c r="AQ265" s="403"/>
      <c r="AR265" s="402"/>
      <c r="AS265" s="403"/>
      <c r="AT265" s="402"/>
      <c r="AU265" s="403"/>
      <c r="AV265" s="402"/>
      <c r="AW265" s="403"/>
      <c r="AX265" s="402"/>
      <c r="AY265" s="403"/>
      <c r="AZ265" s="402"/>
      <c r="BA265" s="403"/>
      <c r="BB265" s="402"/>
      <c r="BC265" s="403"/>
      <c r="BD265" s="402"/>
      <c r="BE265" s="403"/>
      <c r="BF265" s="402"/>
      <c r="BG265" s="403"/>
      <c r="BH265" s="402"/>
      <c r="BI265" s="403"/>
      <c r="BJ265" s="402"/>
      <c r="BK265" s="403"/>
      <c r="BL265" s="402"/>
      <c r="BM265" s="403"/>
      <c r="BN265" s="402"/>
      <c r="BO265" s="403"/>
      <c r="BP265" s="402"/>
      <c r="BQ265" s="403"/>
      <c r="BR265" s="402"/>
      <c r="BS265" s="403"/>
      <c r="BT265" s="402"/>
      <c r="BU265" s="403"/>
      <c r="BV265" s="337">
        <f t="shared" si="105"/>
        <v>0</v>
      </c>
      <c r="BW265" s="337">
        <f t="shared" si="106"/>
        <v>0</v>
      </c>
    </row>
    <row r="266" spans="1:75" s="64" customFormat="1" ht="21.95" customHeight="1" x14ac:dyDescent="0.2">
      <c r="A266" s="5"/>
      <c r="B266" s="5"/>
      <c r="C266" s="6"/>
      <c r="D266" s="7"/>
      <c r="E266" s="7"/>
      <c r="F266" s="7"/>
      <c r="G266" s="6"/>
      <c r="H266" s="5"/>
      <c r="I266" s="79"/>
      <c r="J266" s="5"/>
      <c r="K266" s="5"/>
      <c r="L266" s="335"/>
      <c r="M266" s="336"/>
      <c r="N266" s="335"/>
      <c r="O266" s="336"/>
      <c r="P266" s="335"/>
      <c r="Q266" s="336"/>
      <c r="R266" s="335"/>
      <c r="S266" s="336"/>
      <c r="T266" s="335"/>
      <c r="U266" s="336"/>
      <c r="V266" s="335"/>
      <c r="W266" s="336"/>
      <c r="X266" s="335"/>
      <c r="Y266" s="336"/>
      <c r="Z266" s="335"/>
      <c r="AA266" s="336"/>
      <c r="AB266" s="335"/>
      <c r="AC266" s="336"/>
      <c r="AD266" s="335"/>
      <c r="AE266" s="336"/>
      <c r="AF266" s="335"/>
      <c r="AG266" s="336"/>
      <c r="AH266" s="335"/>
      <c r="AI266" s="336"/>
      <c r="AJ266" s="335"/>
      <c r="AK266" s="336"/>
      <c r="AL266" s="335"/>
      <c r="AM266" s="336"/>
      <c r="AN266" s="335"/>
      <c r="AO266" s="336"/>
      <c r="AP266" s="335"/>
      <c r="AQ266" s="336"/>
      <c r="AR266" s="335"/>
      <c r="AS266" s="336"/>
      <c r="AT266" s="335"/>
      <c r="AU266" s="336"/>
      <c r="AV266" s="335"/>
      <c r="AW266" s="336"/>
      <c r="AX266" s="335"/>
      <c r="AY266" s="336"/>
      <c r="AZ266" s="335"/>
      <c r="BA266" s="336"/>
      <c r="BB266" s="335"/>
      <c r="BC266" s="336"/>
      <c r="BD266" s="335"/>
      <c r="BE266" s="336"/>
      <c r="BF266" s="335"/>
      <c r="BG266" s="336"/>
      <c r="BH266" s="335"/>
      <c r="BI266" s="336"/>
      <c r="BJ266" s="335"/>
      <c r="BK266" s="336"/>
      <c r="BL266" s="335"/>
      <c r="BM266" s="336"/>
      <c r="BN266" s="335"/>
      <c r="BO266" s="336"/>
      <c r="BP266" s="335"/>
      <c r="BQ266" s="336"/>
      <c r="BR266" s="335"/>
      <c r="BS266" s="336"/>
      <c r="BT266" s="335"/>
      <c r="BU266" s="336"/>
      <c r="BV266" s="337"/>
      <c r="BW266" s="337"/>
    </row>
    <row r="267" spans="1:75" s="64" customFormat="1" ht="21.95" customHeight="1" x14ac:dyDescent="0.2">
      <c r="A267" s="5"/>
      <c r="B267" s="5"/>
      <c r="C267" s="6"/>
      <c r="D267" s="7"/>
      <c r="E267" s="7"/>
      <c r="F267" s="7"/>
      <c r="G267" s="6"/>
      <c r="H267" s="5"/>
      <c r="I267" s="79"/>
      <c r="J267" s="5"/>
      <c r="K267" s="5"/>
      <c r="L267" s="335">
        <f t="shared" ref="L267:BU267" si="107">SUM(L6:L266)</f>
        <v>0</v>
      </c>
      <c r="M267" s="335">
        <f t="shared" si="107"/>
        <v>0</v>
      </c>
      <c r="N267" s="335">
        <f t="shared" si="107"/>
        <v>0</v>
      </c>
      <c r="O267" s="335">
        <f t="shared" si="107"/>
        <v>0</v>
      </c>
      <c r="P267" s="335">
        <f t="shared" si="107"/>
        <v>0</v>
      </c>
      <c r="Q267" s="335">
        <f t="shared" si="107"/>
        <v>0</v>
      </c>
      <c r="R267" s="335">
        <f t="shared" si="107"/>
        <v>0</v>
      </c>
      <c r="S267" s="335">
        <f t="shared" si="107"/>
        <v>0</v>
      </c>
      <c r="T267" s="335">
        <f t="shared" si="107"/>
        <v>0</v>
      </c>
      <c r="U267" s="335">
        <f t="shared" si="107"/>
        <v>0</v>
      </c>
      <c r="V267" s="335">
        <f t="shared" si="107"/>
        <v>0</v>
      </c>
      <c r="W267" s="335">
        <f t="shared" si="107"/>
        <v>0</v>
      </c>
      <c r="X267" s="335">
        <f t="shared" si="107"/>
        <v>0</v>
      </c>
      <c r="Y267" s="335">
        <f t="shared" si="107"/>
        <v>0</v>
      </c>
      <c r="Z267" s="335">
        <f t="shared" si="107"/>
        <v>0</v>
      </c>
      <c r="AA267" s="335">
        <f t="shared" si="107"/>
        <v>0</v>
      </c>
      <c r="AB267" s="335">
        <f t="shared" si="107"/>
        <v>0</v>
      </c>
      <c r="AC267" s="335">
        <f t="shared" si="107"/>
        <v>0</v>
      </c>
      <c r="AD267" s="335">
        <f t="shared" si="107"/>
        <v>0</v>
      </c>
      <c r="AE267" s="335">
        <f t="shared" si="107"/>
        <v>0</v>
      </c>
      <c r="AF267" s="335">
        <f t="shared" si="107"/>
        <v>0</v>
      </c>
      <c r="AG267" s="335">
        <f t="shared" si="107"/>
        <v>0</v>
      </c>
      <c r="AH267" s="335">
        <f t="shared" si="107"/>
        <v>0</v>
      </c>
      <c r="AI267" s="335">
        <f t="shared" si="107"/>
        <v>0</v>
      </c>
      <c r="AJ267" s="335">
        <f t="shared" si="107"/>
        <v>0</v>
      </c>
      <c r="AK267" s="335">
        <f t="shared" si="107"/>
        <v>0</v>
      </c>
      <c r="AL267" s="335">
        <f t="shared" si="107"/>
        <v>0</v>
      </c>
      <c r="AM267" s="335">
        <f t="shared" si="107"/>
        <v>0</v>
      </c>
      <c r="AN267" s="335">
        <f t="shared" si="107"/>
        <v>0</v>
      </c>
      <c r="AO267" s="335">
        <f t="shared" si="107"/>
        <v>0</v>
      </c>
      <c r="AP267" s="335">
        <f t="shared" si="107"/>
        <v>0</v>
      </c>
      <c r="AQ267" s="335">
        <f t="shared" si="107"/>
        <v>0</v>
      </c>
      <c r="AR267" s="335">
        <f t="shared" si="107"/>
        <v>0</v>
      </c>
      <c r="AS267" s="335">
        <f t="shared" si="107"/>
        <v>0</v>
      </c>
      <c r="AT267" s="335">
        <f t="shared" si="107"/>
        <v>0</v>
      </c>
      <c r="AU267" s="335">
        <f t="shared" si="107"/>
        <v>0</v>
      </c>
      <c r="AV267" s="335">
        <f t="shared" si="107"/>
        <v>0</v>
      </c>
      <c r="AW267" s="335">
        <f t="shared" si="107"/>
        <v>0</v>
      </c>
      <c r="AX267" s="335">
        <f t="shared" si="107"/>
        <v>0</v>
      </c>
      <c r="AY267" s="335">
        <f t="shared" si="107"/>
        <v>0</v>
      </c>
      <c r="AZ267" s="335">
        <f t="shared" si="107"/>
        <v>0</v>
      </c>
      <c r="BA267" s="335">
        <f t="shared" si="107"/>
        <v>0</v>
      </c>
      <c r="BB267" s="335">
        <f t="shared" si="107"/>
        <v>0</v>
      </c>
      <c r="BC267" s="335">
        <f t="shared" si="107"/>
        <v>0</v>
      </c>
      <c r="BD267" s="335">
        <f t="shared" si="107"/>
        <v>0</v>
      </c>
      <c r="BE267" s="335">
        <f t="shared" si="107"/>
        <v>0</v>
      </c>
      <c r="BF267" s="335">
        <f t="shared" si="107"/>
        <v>0</v>
      </c>
      <c r="BG267" s="335">
        <f t="shared" si="107"/>
        <v>0</v>
      </c>
      <c r="BH267" s="335">
        <f t="shared" si="107"/>
        <v>0</v>
      </c>
      <c r="BI267" s="335">
        <f t="shared" si="107"/>
        <v>0</v>
      </c>
      <c r="BJ267" s="335">
        <f t="shared" si="107"/>
        <v>0</v>
      </c>
      <c r="BK267" s="335">
        <f t="shared" si="107"/>
        <v>0</v>
      </c>
      <c r="BL267" s="335">
        <f t="shared" si="107"/>
        <v>0</v>
      </c>
      <c r="BM267" s="335">
        <f t="shared" si="107"/>
        <v>0</v>
      </c>
      <c r="BN267" s="335">
        <f t="shared" si="107"/>
        <v>0</v>
      </c>
      <c r="BO267" s="335">
        <f t="shared" si="107"/>
        <v>0</v>
      </c>
      <c r="BP267" s="335">
        <f t="shared" si="107"/>
        <v>0</v>
      </c>
      <c r="BQ267" s="335">
        <f t="shared" si="107"/>
        <v>0</v>
      </c>
      <c r="BR267" s="335">
        <f t="shared" si="107"/>
        <v>0</v>
      </c>
      <c r="BS267" s="335">
        <f t="shared" si="107"/>
        <v>0</v>
      </c>
      <c r="BT267" s="335">
        <f t="shared" si="107"/>
        <v>0</v>
      </c>
      <c r="BU267" s="335">
        <f t="shared" si="107"/>
        <v>0</v>
      </c>
      <c r="BV267" s="335">
        <f>SUM(BV6:BV266)</f>
        <v>0</v>
      </c>
      <c r="BW267" s="335">
        <f>SUM(BW6:BW266)</f>
        <v>0</v>
      </c>
    </row>
    <row r="268" spans="1:75" ht="21.95" customHeight="1" x14ac:dyDescent="0.25">
      <c r="A268" s="332"/>
      <c r="L268" s="335"/>
      <c r="M268" s="336"/>
      <c r="N268" s="335"/>
      <c r="O268" s="336"/>
      <c r="P268" s="335"/>
      <c r="Q268" s="336"/>
      <c r="R268" s="335"/>
      <c r="S268" s="336"/>
      <c r="T268" s="335"/>
      <c r="U268" s="336"/>
      <c r="V268" s="335"/>
      <c r="W268" s="336"/>
      <c r="X268" s="335"/>
      <c r="Y268" s="336"/>
      <c r="Z268" s="335"/>
      <c r="AA268" s="336"/>
      <c r="AB268" s="335"/>
      <c r="AC268" s="336"/>
      <c r="AD268" s="335"/>
      <c r="AE268" s="336"/>
      <c r="AF268" s="335"/>
      <c r="AG268" s="336"/>
      <c r="AH268" s="335"/>
      <c r="AI268" s="336"/>
      <c r="AJ268" s="335"/>
      <c r="AK268" s="336"/>
      <c r="AL268" s="335"/>
      <c r="AM268" s="336"/>
      <c r="AN268" s="335"/>
      <c r="AO268" s="336"/>
      <c r="AP268" s="335"/>
      <c r="AQ268" s="336"/>
      <c r="AR268" s="335"/>
      <c r="AS268" s="336"/>
      <c r="AT268" s="335"/>
      <c r="AU268" s="336"/>
      <c r="AV268" s="335"/>
      <c r="AW268" s="336"/>
      <c r="AX268" s="335"/>
      <c r="AY268" s="336"/>
      <c r="AZ268" s="335"/>
      <c r="BA268" s="336"/>
      <c r="BB268" s="335"/>
      <c r="BC268" s="336"/>
      <c r="BD268" s="335"/>
      <c r="BE268" s="336"/>
      <c r="BF268" s="335"/>
      <c r="BG268" s="336"/>
      <c r="BH268" s="335"/>
      <c r="BI268" s="336"/>
      <c r="BJ268" s="335"/>
      <c r="BK268" s="336"/>
      <c r="BL268" s="335"/>
      <c r="BM268" s="336"/>
      <c r="BN268" s="335"/>
      <c r="BO268" s="336"/>
      <c r="BP268" s="335"/>
      <c r="BQ268" s="336"/>
      <c r="BR268" s="335"/>
      <c r="BS268" s="336"/>
      <c r="BT268" s="335"/>
      <c r="BU268" s="336"/>
      <c r="BV268" s="337"/>
      <c r="BW268" s="337"/>
    </row>
    <row r="269" spans="1:75" ht="21.95" customHeight="1" x14ac:dyDescent="0.2">
      <c r="A269" s="79"/>
      <c r="B269" s="79"/>
      <c r="C269" s="331"/>
      <c r="D269" s="333"/>
      <c r="E269" s="333"/>
      <c r="F269" s="333"/>
      <c r="G269" s="331"/>
      <c r="H269" s="79"/>
      <c r="J269" s="334"/>
      <c r="K269" s="79"/>
      <c r="L269" s="335"/>
      <c r="M269" s="335"/>
      <c r="N269" s="335"/>
      <c r="O269" s="335"/>
      <c r="P269" s="335"/>
      <c r="Q269" s="335"/>
      <c r="R269" s="335"/>
      <c r="S269" s="335"/>
      <c r="T269" s="335"/>
      <c r="U269" s="335"/>
      <c r="V269" s="335"/>
      <c r="W269" s="335"/>
      <c r="X269" s="335"/>
      <c r="Y269" s="335"/>
      <c r="Z269" s="335"/>
      <c r="AA269" s="335"/>
      <c r="AB269" s="335"/>
      <c r="AC269" s="335"/>
      <c r="AD269" s="335"/>
      <c r="AE269" s="335"/>
      <c r="AF269" s="335"/>
      <c r="AG269" s="335"/>
      <c r="AH269" s="335"/>
      <c r="AI269" s="335"/>
      <c r="AJ269" s="335"/>
      <c r="AK269" s="335"/>
      <c r="AL269" s="335"/>
      <c r="AM269" s="335"/>
      <c r="AN269" s="335"/>
      <c r="AO269" s="335"/>
      <c r="AP269" s="335"/>
      <c r="AQ269" s="335"/>
      <c r="AR269" s="335"/>
      <c r="AS269" s="335"/>
      <c r="AT269" s="335"/>
      <c r="AU269" s="335"/>
      <c r="AV269" s="335"/>
      <c r="AW269" s="335"/>
      <c r="AX269" s="335"/>
      <c r="AY269" s="335"/>
      <c r="AZ269" s="335"/>
      <c r="BA269" s="335"/>
      <c r="BB269" s="335"/>
      <c r="BC269" s="335"/>
      <c r="BD269" s="335"/>
      <c r="BE269" s="335"/>
      <c r="BF269" s="335"/>
      <c r="BG269" s="335"/>
      <c r="BH269" s="335"/>
      <c r="BI269" s="335"/>
      <c r="BJ269" s="335"/>
      <c r="BK269" s="335"/>
      <c r="BL269" s="335"/>
      <c r="BM269" s="335"/>
      <c r="BN269" s="335"/>
      <c r="BO269" s="335"/>
      <c r="BP269" s="335"/>
      <c r="BQ269" s="335"/>
      <c r="BR269" s="335"/>
      <c r="BS269" s="335"/>
      <c r="BT269" s="335"/>
      <c r="BU269" s="335"/>
    </row>
  </sheetData>
  <sheetProtection autoFilter="0"/>
  <dataConsolidate/>
  <mergeCells count="36">
    <mergeCell ref="V4:W4"/>
    <mergeCell ref="AJ4:AK4"/>
    <mergeCell ref="AL4:AM4"/>
    <mergeCell ref="AN4:AO4"/>
    <mergeCell ref="AP4:AQ4"/>
    <mergeCell ref="X4:Y4"/>
    <mergeCell ref="Z4:AA4"/>
    <mergeCell ref="AB4:AC4"/>
    <mergeCell ref="AD4:AE4"/>
    <mergeCell ref="AF4:AG4"/>
    <mergeCell ref="AH4:AI4"/>
    <mergeCell ref="N4:O4"/>
    <mergeCell ref="P4:Q4"/>
    <mergeCell ref="R4:S4"/>
    <mergeCell ref="T4:U4"/>
    <mergeCell ref="L4:M4"/>
    <mergeCell ref="BT4:BU4"/>
    <mergeCell ref="AR4:AS4"/>
    <mergeCell ref="AT4:AU4"/>
    <mergeCell ref="AV4:AW4"/>
    <mergeCell ref="AX4:AY4"/>
    <mergeCell ref="AZ4:BA4"/>
    <mergeCell ref="BD4:BE4"/>
    <mergeCell ref="BF4:BG4"/>
    <mergeCell ref="BH4:BI4"/>
    <mergeCell ref="BJ4:BK4"/>
    <mergeCell ref="BB4:BC4"/>
    <mergeCell ref="BL4:BM4"/>
    <mergeCell ref="BN4:BO4"/>
    <mergeCell ref="BP4:BQ4"/>
    <mergeCell ref="BR4:BS4"/>
    <mergeCell ref="A1:F2"/>
    <mergeCell ref="G1:H1"/>
    <mergeCell ref="I1:J2"/>
    <mergeCell ref="G2:H2"/>
    <mergeCell ref="F4:G4"/>
  </mergeCells>
  <conditionalFormatting sqref="I266:I267">
    <cfRule type="expression" dxfId="603" priority="167519">
      <formula>C267="CSE"</formula>
    </cfRule>
    <cfRule type="expression" dxfId="602" priority="167520">
      <formula>C267="CSC"</formula>
    </cfRule>
    <cfRule type="expression" dxfId="601" priority="169315">
      <formula>C267="CSE"</formula>
    </cfRule>
    <cfRule type="expression" dxfId="600" priority="169316">
      <formula>C267="CSC"</formula>
    </cfRule>
  </conditionalFormatting>
  <conditionalFormatting sqref="I266:I267">
    <cfRule type="expression" dxfId="599" priority="167517">
      <formula>C266="CSE"</formula>
    </cfRule>
    <cfRule type="expression" dxfId="598" priority="167518">
      <formula>C266="CSC"</formula>
    </cfRule>
    <cfRule type="expression" dxfId="597" priority="169313">
      <formula>C266="CSE"</formula>
    </cfRule>
    <cfRule type="expression" dxfId="596" priority="169314">
      <formula>C266="CSC"</formula>
    </cfRule>
  </conditionalFormatting>
  <conditionalFormatting sqref="J266:J267">
    <cfRule type="cellIs" dxfId="595" priority="167479" operator="equal">
      <formula>"CRECHE"</formula>
    </cfRule>
    <cfRule type="cellIs" dxfId="594" priority="167480" operator="equal">
      <formula>"ADAPTADO"</formula>
    </cfRule>
    <cfRule type="cellIs" dxfId="593" priority="167507" operator="equal">
      <formula>"CRECHE"</formula>
    </cfRule>
    <cfRule type="cellIs" dxfId="592" priority="167508" operator="equal">
      <formula>"ADAPTADO"</formula>
    </cfRule>
  </conditionalFormatting>
  <conditionalFormatting sqref="J266:K267">
    <cfRule type="expression" dxfId="591" priority="167505" stopIfTrue="1">
      <formula>NOT(ISERROR(SEARCH("NORMAL",J266)))</formula>
    </cfRule>
    <cfRule type="expression" dxfId="590" priority="167506" stopIfTrue="1">
      <formula>NOT(ISERROR(SEARCH("ADAPTADO",J266)))</formula>
    </cfRule>
    <cfRule type="expression" dxfId="589" priority="169354" stopIfTrue="1">
      <formula>NOT(ISERROR(SEARCH("NORMAL",J266)))</formula>
    </cfRule>
    <cfRule type="expression" dxfId="588" priority="169355" stopIfTrue="1">
      <formula>NOT(ISERROR(SEARCH("ADAPTADO",J266)))</formula>
    </cfRule>
  </conditionalFormatting>
  <conditionalFormatting sqref="L266:BU266">
    <cfRule type="cellIs" dxfId="587" priority="167503" operator="lessThan">
      <formula>0</formula>
    </cfRule>
    <cfRule type="cellIs" dxfId="586" priority="167504" operator="greaterThan">
      <formula>0</formula>
    </cfRule>
  </conditionalFormatting>
  <conditionalFormatting sqref="I266:I267">
    <cfRule type="expression" dxfId="585" priority="167475">
      <formula>C267="CSE"</formula>
    </cfRule>
    <cfRule type="expression" dxfId="584" priority="167476">
      <formula>C267="CSC"</formula>
    </cfRule>
    <cfRule type="expression" dxfId="583" priority="167477">
      <formula>C267="CSE"</formula>
    </cfRule>
    <cfRule type="expression" dxfId="582" priority="167478">
      <formula>C267="CSC"</formula>
    </cfRule>
  </conditionalFormatting>
  <conditionalFormatting sqref="I266:I267">
    <cfRule type="expression" dxfId="581" priority="167471">
      <formula>C266="CSE"</formula>
    </cfRule>
    <cfRule type="expression" dxfId="580" priority="167472">
      <formula>C266="CSC"</formula>
    </cfRule>
    <cfRule type="expression" dxfId="579" priority="167473">
      <formula>C266="CSE"</formula>
    </cfRule>
    <cfRule type="expression" dxfId="578" priority="167474">
      <formula>C266="CSC"</formula>
    </cfRule>
  </conditionalFormatting>
  <conditionalFormatting sqref="J266:J267">
    <cfRule type="cellIs" dxfId="577" priority="167469" operator="equal">
      <formula>"CRECHE"</formula>
    </cfRule>
    <cfRule type="cellIs" dxfId="576" priority="167470" operator="equal">
      <formula>"ADAPTADO"</formula>
    </cfRule>
  </conditionalFormatting>
  <conditionalFormatting sqref="J266:J267">
    <cfRule type="cellIs" dxfId="575" priority="167465" operator="equal">
      <formula>"CRECHE"</formula>
    </cfRule>
    <cfRule type="cellIs" dxfId="574" priority="167466" operator="equal">
      <formula>"ADAPTADO"</formula>
    </cfRule>
    <cfRule type="cellIs" dxfId="573" priority="167467" operator="equal">
      <formula>"CRECHE"</formula>
    </cfRule>
    <cfRule type="cellIs" dxfId="572" priority="167468" operator="equal">
      <formula>"ADAPTADO"</formula>
    </cfRule>
  </conditionalFormatting>
  <conditionalFormatting sqref="J266:K267">
    <cfRule type="expression" dxfId="571" priority="167461">
      <formula>NOT(ISERROR(SEARCH("NORMAL",J266)))</formula>
    </cfRule>
    <cfRule type="expression" dxfId="570" priority="167462">
      <formula>NOT(ISERROR(SEARCH("ADAPTADO",J266)))</formula>
    </cfRule>
    <cfRule type="expression" dxfId="569" priority="167463">
      <formula>NOT(ISERROR(SEARCH("NORMAL",J266)))</formula>
    </cfRule>
    <cfRule type="expression" dxfId="568" priority="167464">
      <formula>NOT(ISERROR(SEARCH("ADAPTADO",J266)))</formula>
    </cfRule>
  </conditionalFormatting>
  <conditionalFormatting sqref="I266:I267">
    <cfRule type="expression" dxfId="567" priority="123616">
      <formula>C267="CSC"</formula>
    </cfRule>
  </conditionalFormatting>
  <conditionalFormatting sqref="I266:I267">
    <cfRule type="expression" dxfId="566" priority="123615">
      <formula>C267="CSE"</formula>
    </cfRule>
  </conditionalFormatting>
  <conditionalFormatting sqref="I266:I267">
    <cfRule type="expression" dxfId="565" priority="123614">
      <formula>C266="CSC"</formula>
    </cfRule>
  </conditionalFormatting>
  <conditionalFormatting sqref="I266:I267">
    <cfRule type="expression" dxfId="564" priority="123593">
      <formula>C266="CSE"</formula>
    </cfRule>
  </conditionalFormatting>
  <conditionalFormatting sqref="J266:J267">
    <cfRule type="cellIs" dxfId="563" priority="123591" operator="equal">
      <formula>"CRECHE"</formula>
    </cfRule>
    <cfRule type="cellIs" dxfId="562" priority="123592" operator="equal">
      <formula>"ADAPTADO"</formula>
    </cfRule>
  </conditionalFormatting>
  <conditionalFormatting sqref="J266:K267">
    <cfRule type="expression" dxfId="561" priority="123585" stopIfTrue="1">
      <formula>NOT(ISERROR(SEARCH("NORMAL",J266)))</formula>
    </cfRule>
    <cfRule type="expression" dxfId="560" priority="123586" stopIfTrue="1">
      <formula>NOT(ISERROR(SEARCH("ADAPTADO",J266)))</formula>
    </cfRule>
  </conditionalFormatting>
  <conditionalFormatting sqref="L6:BU6 L10:BU11 L15:BU16 L20:BU21 L25:BU26 L30:BU31 L35:BU36 L40:BU41 L45:BU46 L50:BU51 L55:BU56 L60:BU61 L65:BU66 L70:BU71 L75:BU76 L80:BU81 L85:BU86 L90:BU91 L95:BU96 L100:BU101 L105:BU106 L110:BU111 L115:BU116 L120:BU121 L125:BU126 L130:BU131 L135:BU136 L140:BU141 L145:BU146 L150:BU151 L155:BU156 L160:BU161 L165:BU166 L170:BU171 L175:BU176 L180:BU181 L185:BU186 L190:BU191 L195:BU196 L200:BU201 L205:BU206 L210:BU211 L215:BU216 L220:BU221 L225:BU226 L230:BU231 L235:BU236 L240:BU241 L245:BU246 L250:BU251 L255:BU256 L260:BU261 L265:BU265">
    <cfRule type="cellIs" dxfId="559" priority="62177" operator="lessThan">
      <formula>0</formula>
    </cfRule>
    <cfRule type="cellIs" dxfId="558" priority="62178" operator="greaterThan">
      <formula>0</formula>
    </cfRule>
  </conditionalFormatting>
  <conditionalFormatting sqref="I6:I265">
    <cfRule type="expression" dxfId="557" priority="531">
      <formula>C7="CSE"</formula>
    </cfRule>
    <cfRule type="expression" dxfId="556" priority="532">
      <formula>C7="CSC"</formula>
    </cfRule>
    <cfRule type="expression" dxfId="555" priority="533">
      <formula>C7="CSE"</formula>
    </cfRule>
    <cfRule type="expression" dxfId="554" priority="534">
      <formula>C7="CSC"</formula>
    </cfRule>
  </conditionalFormatting>
  <conditionalFormatting sqref="I10">
    <cfRule type="expression" dxfId="553" priority="523">
      <formula>C10="CSE"</formula>
    </cfRule>
    <cfRule type="expression" dxfId="552" priority="524">
      <formula>C10="CSC"</formula>
    </cfRule>
    <cfRule type="expression" dxfId="551" priority="525">
      <formula>C10="CSE"</formula>
    </cfRule>
    <cfRule type="expression" dxfId="550" priority="526">
      <formula>C10="CSC"</formula>
    </cfRule>
    <cfRule type="expression" dxfId="549" priority="527">
      <formula>C10="CSE"</formula>
    </cfRule>
    <cfRule type="expression" dxfId="548" priority="528">
      <formula>C10="CSC"</formula>
    </cfRule>
    <cfRule type="expression" dxfId="547" priority="529">
      <formula>C10="CSE"</formula>
    </cfRule>
    <cfRule type="expression" dxfId="546" priority="530">
      <formula>C10="CSC"</formula>
    </cfRule>
  </conditionalFormatting>
  <conditionalFormatting sqref="I15">
    <cfRule type="expression" dxfId="545" priority="515">
      <formula>C15="CSE"</formula>
    </cfRule>
    <cfRule type="expression" dxfId="544" priority="516">
      <formula>C15="CSC"</formula>
    </cfRule>
    <cfRule type="expression" dxfId="543" priority="517">
      <formula>C15="CSE"</formula>
    </cfRule>
    <cfRule type="expression" dxfId="542" priority="518">
      <formula>C15="CSC"</formula>
    </cfRule>
    <cfRule type="expression" dxfId="541" priority="519">
      <formula>C15="CSE"</formula>
    </cfRule>
    <cfRule type="expression" dxfId="540" priority="520">
      <formula>C15="CSC"</formula>
    </cfRule>
    <cfRule type="expression" dxfId="539" priority="521">
      <formula>C15="CSE"</formula>
    </cfRule>
    <cfRule type="expression" dxfId="538" priority="522">
      <formula>C15="CSC"</formula>
    </cfRule>
  </conditionalFormatting>
  <conditionalFormatting sqref="I20">
    <cfRule type="expression" dxfId="537" priority="507">
      <formula>C20="CSE"</formula>
    </cfRule>
    <cfRule type="expression" dxfId="536" priority="508">
      <formula>C20="CSC"</formula>
    </cfRule>
    <cfRule type="expression" dxfId="535" priority="509">
      <formula>C20="CSE"</formula>
    </cfRule>
    <cfRule type="expression" dxfId="534" priority="510">
      <formula>C20="CSC"</formula>
    </cfRule>
    <cfRule type="expression" dxfId="533" priority="511">
      <formula>C20="CSE"</formula>
    </cfRule>
    <cfRule type="expression" dxfId="532" priority="512">
      <formula>C20="CSC"</formula>
    </cfRule>
    <cfRule type="expression" dxfId="531" priority="513">
      <formula>C20="CSE"</formula>
    </cfRule>
    <cfRule type="expression" dxfId="530" priority="514">
      <formula>C20="CSC"</formula>
    </cfRule>
  </conditionalFormatting>
  <conditionalFormatting sqref="I25">
    <cfRule type="expression" dxfId="529" priority="499">
      <formula>C25="CSE"</formula>
    </cfRule>
    <cfRule type="expression" dxfId="528" priority="500">
      <formula>C25="CSC"</formula>
    </cfRule>
    <cfRule type="expression" dxfId="527" priority="501">
      <formula>C25="CSE"</formula>
    </cfRule>
    <cfRule type="expression" dxfId="526" priority="502">
      <formula>C25="CSC"</formula>
    </cfRule>
    <cfRule type="expression" dxfId="525" priority="503">
      <formula>C25="CSE"</formula>
    </cfRule>
    <cfRule type="expression" dxfId="524" priority="504">
      <formula>C25="CSC"</formula>
    </cfRule>
    <cfRule type="expression" dxfId="523" priority="505">
      <formula>C25="CSE"</formula>
    </cfRule>
    <cfRule type="expression" dxfId="522" priority="506">
      <formula>C25="CSC"</formula>
    </cfRule>
  </conditionalFormatting>
  <conditionalFormatting sqref="I30">
    <cfRule type="expression" dxfId="521" priority="491">
      <formula>C30="CSE"</formula>
    </cfRule>
    <cfRule type="expression" dxfId="520" priority="492">
      <formula>C30="CSC"</formula>
    </cfRule>
    <cfRule type="expression" dxfId="519" priority="493">
      <formula>C30="CSE"</formula>
    </cfRule>
    <cfRule type="expression" dxfId="518" priority="494">
      <formula>C30="CSC"</formula>
    </cfRule>
    <cfRule type="expression" dxfId="517" priority="495">
      <formula>C30="CSE"</formula>
    </cfRule>
    <cfRule type="expression" dxfId="516" priority="496">
      <formula>C30="CSC"</formula>
    </cfRule>
    <cfRule type="expression" dxfId="515" priority="497">
      <formula>C30="CSE"</formula>
    </cfRule>
    <cfRule type="expression" dxfId="514" priority="498">
      <formula>C30="CSC"</formula>
    </cfRule>
  </conditionalFormatting>
  <conditionalFormatting sqref="I35">
    <cfRule type="expression" dxfId="513" priority="483">
      <formula>C35="CSE"</formula>
    </cfRule>
    <cfRule type="expression" dxfId="512" priority="484">
      <formula>C35="CSC"</formula>
    </cfRule>
    <cfRule type="expression" dxfId="511" priority="485">
      <formula>C35="CSE"</formula>
    </cfRule>
    <cfRule type="expression" dxfId="510" priority="486">
      <formula>C35="CSC"</formula>
    </cfRule>
    <cfRule type="expression" dxfId="509" priority="487">
      <formula>C35="CSE"</formula>
    </cfRule>
    <cfRule type="expression" dxfId="508" priority="488">
      <formula>C35="CSC"</formula>
    </cfRule>
    <cfRule type="expression" dxfId="507" priority="489">
      <formula>C35="CSE"</formula>
    </cfRule>
    <cfRule type="expression" dxfId="506" priority="490">
      <formula>C35="CSC"</formula>
    </cfRule>
  </conditionalFormatting>
  <conditionalFormatting sqref="I40">
    <cfRule type="expression" dxfId="505" priority="475">
      <formula>C40="CSE"</formula>
    </cfRule>
    <cfRule type="expression" dxfId="504" priority="476">
      <formula>C40="CSC"</formula>
    </cfRule>
    <cfRule type="expression" dxfId="503" priority="477">
      <formula>C40="CSE"</formula>
    </cfRule>
    <cfRule type="expression" dxfId="502" priority="478">
      <formula>C40="CSC"</formula>
    </cfRule>
    <cfRule type="expression" dxfId="501" priority="479">
      <formula>C40="CSE"</formula>
    </cfRule>
    <cfRule type="expression" dxfId="500" priority="480">
      <formula>C40="CSC"</formula>
    </cfRule>
    <cfRule type="expression" dxfId="499" priority="481">
      <formula>C40="CSE"</formula>
    </cfRule>
    <cfRule type="expression" dxfId="498" priority="482">
      <formula>C40="CSC"</formula>
    </cfRule>
  </conditionalFormatting>
  <conditionalFormatting sqref="I45">
    <cfRule type="expression" dxfId="497" priority="467">
      <formula>C45="CSE"</formula>
    </cfRule>
    <cfRule type="expression" dxfId="496" priority="468">
      <formula>C45="CSC"</formula>
    </cfRule>
    <cfRule type="expression" dxfId="495" priority="469">
      <formula>C45="CSE"</formula>
    </cfRule>
    <cfRule type="expression" dxfId="494" priority="470">
      <formula>C45="CSC"</formula>
    </cfRule>
    <cfRule type="expression" dxfId="493" priority="471">
      <formula>C45="CSE"</formula>
    </cfRule>
    <cfRule type="expression" dxfId="492" priority="472">
      <formula>C45="CSC"</formula>
    </cfRule>
    <cfRule type="expression" dxfId="491" priority="473">
      <formula>C45="CSE"</formula>
    </cfRule>
    <cfRule type="expression" dxfId="490" priority="474">
      <formula>C45="CSC"</formula>
    </cfRule>
  </conditionalFormatting>
  <conditionalFormatting sqref="I50">
    <cfRule type="expression" dxfId="489" priority="459">
      <formula>C50="CSE"</formula>
    </cfRule>
    <cfRule type="expression" dxfId="488" priority="460">
      <formula>C50="CSC"</formula>
    </cfRule>
    <cfRule type="expression" dxfId="487" priority="461">
      <formula>C50="CSE"</formula>
    </cfRule>
    <cfRule type="expression" dxfId="486" priority="462">
      <formula>C50="CSC"</formula>
    </cfRule>
    <cfRule type="expression" dxfId="485" priority="463">
      <formula>C50="CSE"</formula>
    </cfRule>
    <cfRule type="expression" dxfId="484" priority="464">
      <formula>C50="CSC"</formula>
    </cfRule>
    <cfRule type="expression" dxfId="483" priority="465">
      <formula>C50="CSE"</formula>
    </cfRule>
    <cfRule type="expression" dxfId="482" priority="466">
      <formula>C50="CSC"</formula>
    </cfRule>
  </conditionalFormatting>
  <conditionalFormatting sqref="I55">
    <cfRule type="expression" dxfId="481" priority="451">
      <formula>C55="CSE"</formula>
    </cfRule>
    <cfRule type="expression" dxfId="480" priority="452">
      <formula>C55="CSC"</formula>
    </cfRule>
    <cfRule type="expression" dxfId="479" priority="453">
      <formula>C55="CSE"</formula>
    </cfRule>
    <cfRule type="expression" dxfId="478" priority="454">
      <formula>C55="CSC"</formula>
    </cfRule>
    <cfRule type="expression" dxfId="477" priority="455">
      <formula>C55="CSE"</formula>
    </cfRule>
    <cfRule type="expression" dxfId="476" priority="456">
      <formula>C55="CSC"</formula>
    </cfRule>
    <cfRule type="expression" dxfId="475" priority="457">
      <formula>C55="CSE"</formula>
    </cfRule>
    <cfRule type="expression" dxfId="474" priority="458">
      <formula>C55="CSC"</formula>
    </cfRule>
  </conditionalFormatting>
  <conditionalFormatting sqref="I60">
    <cfRule type="expression" dxfId="473" priority="443">
      <formula>C60="CSE"</formula>
    </cfRule>
    <cfRule type="expression" dxfId="472" priority="444">
      <formula>C60="CSC"</formula>
    </cfRule>
    <cfRule type="expression" dxfId="471" priority="445">
      <formula>C60="CSE"</formula>
    </cfRule>
    <cfRule type="expression" dxfId="470" priority="446">
      <formula>C60="CSC"</formula>
    </cfRule>
    <cfRule type="expression" dxfId="469" priority="447">
      <formula>C60="CSE"</formula>
    </cfRule>
    <cfRule type="expression" dxfId="468" priority="448">
      <formula>C60="CSC"</formula>
    </cfRule>
    <cfRule type="expression" dxfId="467" priority="449">
      <formula>C60="CSE"</formula>
    </cfRule>
    <cfRule type="expression" dxfId="466" priority="450">
      <formula>C60="CSC"</formula>
    </cfRule>
  </conditionalFormatting>
  <conditionalFormatting sqref="I65">
    <cfRule type="expression" dxfId="465" priority="435">
      <formula>C65="CSE"</formula>
    </cfRule>
    <cfRule type="expression" dxfId="464" priority="436">
      <formula>C65="CSC"</formula>
    </cfRule>
    <cfRule type="expression" dxfId="463" priority="437">
      <formula>C65="CSE"</formula>
    </cfRule>
    <cfRule type="expression" dxfId="462" priority="438">
      <formula>C65="CSC"</formula>
    </cfRule>
    <cfRule type="expression" dxfId="461" priority="439">
      <formula>C65="CSE"</formula>
    </cfRule>
    <cfRule type="expression" dxfId="460" priority="440">
      <formula>C65="CSC"</formula>
    </cfRule>
    <cfRule type="expression" dxfId="459" priority="441">
      <formula>C65="CSE"</formula>
    </cfRule>
    <cfRule type="expression" dxfId="458" priority="442">
      <formula>C65="CSC"</formula>
    </cfRule>
  </conditionalFormatting>
  <conditionalFormatting sqref="I70">
    <cfRule type="expression" dxfId="457" priority="427">
      <formula>C70="CSE"</formula>
    </cfRule>
    <cfRule type="expression" dxfId="456" priority="428">
      <formula>C70="CSC"</formula>
    </cfRule>
    <cfRule type="expression" dxfId="455" priority="429">
      <formula>C70="CSE"</formula>
    </cfRule>
    <cfRule type="expression" dxfId="454" priority="430">
      <formula>C70="CSC"</formula>
    </cfRule>
    <cfRule type="expression" dxfId="453" priority="431">
      <formula>C70="CSE"</formula>
    </cfRule>
    <cfRule type="expression" dxfId="452" priority="432">
      <formula>C70="CSC"</formula>
    </cfRule>
    <cfRule type="expression" dxfId="451" priority="433">
      <formula>C70="CSE"</formula>
    </cfRule>
    <cfRule type="expression" dxfId="450" priority="434">
      <formula>C70="CSC"</formula>
    </cfRule>
  </conditionalFormatting>
  <conditionalFormatting sqref="I75">
    <cfRule type="expression" dxfId="449" priority="419">
      <formula>C75="CSE"</formula>
    </cfRule>
    <cfRule type="expression" dxfId="448" priority="420">
      <formula>C75="CSC"</formula>
    </cfRule>
    <cfRule type="expression" dxfId="447" priority="421">
      <formula>C75="CSE"</formula>
    </cfRule>
    <cfRule type="expression" dxfId="446" priority="422">
      <formula>C75="CSC"</formula>
    </cfRule>
    <cfRule type="expression" dxfId="445" priority="423">
      <formula>C75="CSE"</formula>
    </cfRule>
    <cfRule type="expression" dxfId="444" priority="424">
      <formula>C75="CSC"</formula>
    </cfRule>
    <cfRule type="expression" dxfId="443" priority="425">
      <formula>C75="CSE"</formula>
    </cfRule>
    <cfRule type="expression" dxfId="442" priority="426">
      <formula>C75="CSC"</formula>
    </cfRule>
  </conditionalFormatting>
  <conditionalFormatting sqref="I80">
    <cfRule type="expression" dxfId="441" priority="411">
      <formula>C80="CSE"</formula>
    </cfRule>
    <cfRule type="expression" dxfId="440" priority="412">
      <formula>C80="CSC"</formula>
    </cfRule>
    <cfRule type="expression" dxfId="439" priority="413">
      <formula>C80="CSE"</formula>
    </cfRule>
    <cfRule type="expression" dxfId="438" priority="414">
      <formula>C80="CSC"</formula>
    </cfRule>
    <cfRule type="expression" dxfId="437" priority="415">
      <formula>C80="CSE"</formula>
    </cfRule>
    <cfRule type="expression" dxfId="436" priority="416">
      <formula>C80="CSC"</formula>
    </cfRule>
    <cfRule type="expression" dxfId="435" priority="417">
      <formula>C80="CSE"</formula>
    </cfRule>
    <cfRule type="expression" dxfId="434" priority="418">
      <formula>C80="CSC"</formula>
    </cfRule>
  </conditionalFormatting>
  <conditionalFormatting sqref="I85">
    <cfRule type="expression" dxfId="433" priority="403">
      <formula>C85="CSE"</formula>
    </cfRule>
    <cfRule type="expression" dxfId="432" priority="404">
      <formula>C85="CSC"</formula>
    </cfRule>
    <cfRule type="expression" dxfId="431" priority="405">
      <formula>C85="CSE"</formula>
    </cfRule>
    <cfRule type="expression" dxfId="430" priority="406">
      <formula>C85="CSC"</formula>
    </cfRule>
    <cfRule type="expression" dxfId="429" priority="407">
      <formula>C85="CSE"</formula>
    </cfRule>
    <cfRule type="expression" dxfId="428" priority="408">
      <formula>C85="CSC"</formula>
    </cfRule>
    <cfRule type="expression" dxfId="427" priority="409">
      <formula>C85="CSE"</formula>
    </cfRule>
    <cfRule type="expression" dxfId="426" priority="410">
      <formula>C85="CSC"</formula>
    </cfRule>
  </conditionalFormatting>
  <conditionalFormatting sqref="I90">
    <cfRule type="expression" dxfId="425" priority="395">
      <formula>C90="CSE"</formula>
    </cfRule>
    <cfRule type="expression" dxfId="424" priority="396">
      <formula>C90="CSC"</formula>
    </cfRule>
    <cfRule type="expression" dxfId="423" priority="397">
      <formula>C90="CSE"</formula>
    </cfRule>
    <cfRule type="expression" dxfId="422" priority="398">
      <formula>C90="CSC"</formula>
    </cfRule>
    <cfRule type="expression" dxfId="421" priority="399">
      <formula>C90="CSE"</formula>
    </cfRule>
    <cfRule type="expression" dxfId="420" priority="400">
      <formula>C90="CSC"</formula>
    </cfRule>
    <cfRule type="expression" dxfId="419" priority="401">
      <formula>C90="CSE"</formula>
    </cfRule>
    <cfRule type="expression" dxfId="418" priority="402">
      <formula>C90="CSC"</formula>
    </cfRule>
  </conditionalFormatting>
  <conditionalFormatting sqref="I95">
    <cfRule type="expression" dxfId="417" priority="387">
      <formula>C95="CSE"</formula>
    </cfRule>
    <cfRule type="expression" dxfId="416" priority="388">
      <formula>C95="CSC"</formula>
    </cfRule>
    <cfRule type="expression" dxfId="415" priority="389">
      <formula>C95="CSE"</formula>
    </cfRule>
    <cfRule type="expression" dxfId="414" priority="390">
      <formula>C95="CSC"</formula>
    </cfRule>
    <cfRule type="expression" dxfId="413" priority="391">
      <formula>C95="CSE"</formula>
    </cfRule>
    <cfRule type="expression" dxfId="412" priority="392">
      <formula>C95="CSC"</formula>
    </cfRule>
    <cfRule type="expression" dxfId="411" priority="393">
      <formula>C95="CSE"</formula>
    </cfRule>
    <cfRule type="expression" dxfId="410" priority="394">
      <formula>C95="CSC"</formula>
    </cfRule>
  </conditionalFormatting>
  <conditionalFormatting sqref="I100">
    <cfRule type="expression" dxfId="409" priority="379">
      <formula>C100="CSE"</formula>
    </cfRule>
    <cfRule type="expression" dxfId="408" priority="380">
      <formula>C100="CSC"</formula>
    </cfRule>
    <cfRule type="expression" dxfId="407" priority="381">
      <formula>C100="CSE"</formula>
    </cfRule>
    <cfRule type="expression" dxfId="406" priority="382">
      <formula>C100="CSC"</formula>
    </cfRule>
    <cfRule type="expression" dxfId="405" priority="383">
      <formula>C100="CSE"</formula>
    </cfRule>
    <cfRule type="expression" dxfId="404" priority="384">
      <formula>C100="CSC"</formula>
    </cfRule>
    <cfRule type="expression" dxfId="403" priority="385">
      <formula>C100="CSE"</formula>
    </cfRule>
    <cfRule type="expression" dxfId="402" priority="386">
      <formula>C100="CSC"</formula>
    </cfRule>
  </conditionalFormatting>
  <conditionalFormatting sqref="I105">
    <cfRule type="expression" dxfId="401" priority="371">
      <formula>C105="CSE"</formula>
    </cfRule>
    <cfRule type="expression" dxfId="400" priority="372">
      <formula>C105="CSC"</formula>
    </cfRule>
    <cfRule type="expression" dxfId="399" priority="373">
      <formula>C105="CSE"</formula>
    </cfRule>
    <cfRule type="expression" dxfId="398" priority="374">
      <formula>C105="CSC"</formula>
    </cfRule>
    <cfRule type="expression" dxfId="397" priority="375">
      <formula>C105="CSE"</formula>
    </cfRule>
    <cfRule type="expression" dxfId="396" priority="376">
      <formula>C105="CSC"</formula>
    </cfRule>
    <cfRule type="expression" dxfId="395" priority="377">
      <formula>C105="CSE"</formula>
    </cfRule>
    <cfRule type="expression" dxfId="394" priority="378">
      <formula>C105="CSC"</formula>
    </cfRule>
  </conditionalFormatting>
  <conditionalFormatting sqref="I110">
    <cfRule type="expression" dxfId="393" priority="363">
      <formula>C110="CSE"</formula>
    </cfRule>
    <cfRule type="expression" dxfId="392" priority="364">
      <formula>C110="CSC"</formula>
    </cfRule>
    <cfRule type="expression" dxfId="391" priority="365">
      <formula>C110="CSE"</formula>
    </cfRule>
    <cfRule type="expression" dxfId="390" priority="366">
      <formula>C110="CSC"</formula>
    </cfRule>
    <cfRule type="expression" dxfId="389" priority="367">
      <formula>C110="CSE"</formula>
    </cfRule>
    <cfRule type="expression" dxfId="388" priority="368">
      <formula>C110="CSC"</formula>
    </cfRule>
    <cfRule type="expression" dxfId="387" priority="369">
      <formula>C110="CSE"</formula>
    </cfRule>
    <cfRule type="expression" dxfId="386" priority="370">
      <formula>C110="CSC"</formula>
    </cfRule>
  </conditionalFormatting>
  <conditionalFormatting sqref="I115">
    <cfRule type="expression" dxfId="385" priority="355">
      <formula>C115="CSE"</formula>
    </cfRule>
    <cfRule type="expression" dxfId="384" priority="356">
      <formula>C115="CSC"</formula>
    </cfRule>
    <cfRule type="expression" dxfId="383" priority="357">
      <formula>C115="CSE"</formula>
    </cfRule>
    <cfRule type="expression" dxfId="382" priority="358">
      <formula>C115="CSC"</formula>
    </cfRule>
    <cfRule type="expression" dxfId="381" priority="359">
      <formula>C115="CSE"</formula>
    </cfRule>
    <cfRule type="expression" dxfId="380" priority="360">
      <formula>C115="CSC"</formula>
    </cfRule>
    <cfRule type="expression" dxfId="379" priority="361">
      <formula>C115="CSE"</formula>
    </cfRule>
    <cfRule type="expression" dxfId="378" priority="362">
      <formula>C115="CSC"</formula>
    </cfRule>
  </conditionalFormatting>
  <conditionalFormatting sqref="I120">
    <cfRule type="expression" dxfId="377" priority="347">
      <formula>C120="CSE"</formula>
    </cfRule>
    <cfRule type="expression" dxfId="376" priority="348">
      <formula>C120="CSC"</formula>
    </cfRule>
    <cfRule type="expression" dxfId="375" priority="349">
      <formula>C120="CSE"</formula>
    </cfRule>
    <cfRule type="expression" dxfId="374" priority="350">
      <formula>C120="CSC"</formula>
    </cfRule>
    <cfRule type="expression" dxfId="373" priority="351">
      <formula>C120="CSE"</formula>
    </cfRule>
    <cfRule type="expression" dxfId="372" priority="352">
      <formula>C120="CSC"</formula>
    </cfRule>
    <cfRule type="expression" dxfId="371" priority="353">
      <formula>C120="CSE"</formula>
    </cfRule>
    <cfRule type="expression" dxfId="370" priority="354">
      <formula>C120="CSC"</formula>
    </cfRule>
  </conditionalFormatting>
  <conditionalFormatting sqref="I125">
    <cfRule type="expression" dxfId="369" priority="339">
      <formula>C125="CSE"</formula>
    </cfRule>
    <cfRule type="expression" dxfId="368" priority="340">
      <formula>C125="CSC"</formula>
    </cfRule>
    <cfRule type="expression" dxfId="367" priority="341">
      <formula>C125="CSE"</formula>
    </cfRule>
    <cfRule type="expression" dxfId="366" priority="342">
      <formula>C125="CSC"</formula>
    </cfRule>
    <cfRule type="expression" dxfId="365" priority="343">
      <formula>C125="CSE"</formula>
    </cfRule>
    <cfRule type="expression" dxfId="364" priority="344">
      <formula>C125="CSC"</formula>
    </cfRule>
    <cfRule type="expression" dxfId="363" priority="345">
      <formula>C125="CSE"</formula>
    </cfRule>
    <cfRule type="expression" dxfId="362" priority="346">
      <formula>C125="CSC"</formula>
    </cfRule>
  </conditionalFormatting>
  <conditionalFormatting sqref="I130">
    <cfRule type="expression" dxfId="361" priority="331">
      <formula>C130="CSE"</formula>
    </cfRule>
    <cfRule type="expression" dxfId="360" priority="332">
      <formula>C130="CSC"</formula>
    </cfRule>
    <cfRule type="expression" dxfId="359" priority="333">
      <formula>C130="CSE"</formula>
    </cfRule>
    <cfRule type="expression" dxfId="358" priority="334">
      <formula>C130="CSC"</formula>
    </cfRule>
    <cfRule type="expression" dxfId="357" priority="335">
      <formula>C130="CSE"</formula>
    </cfRule>
    <cfRule type="expression" dxfId="356" priority="336">
      <formula>C130="CSC"</formula>
    </cfRule>
    <cfRule type="expression" dxfId="355" priority="337">
      <formula>C130="CSE"</formula>
    </cfRule>
    <cfRule type="expression" dxfId="354" priority="338">
      <formula>C130="CSC"</formula>
    </cfRule>
  </conditionalFormatting>
  <conditionalFormatting sqref="I135">
    <cfRule type="expression" dxfId="353" priority="323">
      <formula>C135="CSE"</formula>
    </cfRule>
    <cfRule type="expression" dxfId="352" priority="324">
      <formula>C135="CSC"</formula>
    </cfRule>
    <cfRule type="expression" dxfId="351" priority="325">
      <formula>C135="CSE"</formula>
    </cfRule>
    <cfRule type="expression" dxfId="350" priority="326">
      <formula>C135="CSC"</formula>
    </cfRule>
    <cfRule type="expression" dxfId="349" priority="327">
      <formula>C135="CSE"</formula>
    </cfRule>
    <cfRule type="expression" dxfId="348" priority="328">
      <formula>C135="CSC"</formula>
    </cfRule>
    <cfRule type="expression" dxfId="347" priority="329">
      <formula>C135="CSE"</formula>
    </cfRule>
    <cfRule type="expression" dxfId="346" priority="330">
      <formula>C135="CSC"</formula>
    </cfRule>
  </conditionalFormatting>
  <conditionalFormatting sqref="I140">
    <cfRule type="expression" dxfId="345" priority="315">
      <formula>C140="CSE"</formula>
    </cfRule>
    <cfRule type="expression" dxfId="344" priority="316">
      <formula>C140="CSC"</formula>
    </cfRule>
    <cfRule type="expression" dxfId="343" priority="317">
      <formula>C140="CSE"</formula>
    </cfRule>
    <cfRule type="expression" dxfId="342" priority="318">
      <formula>C140="CSC"</formula>
    </cfRule>
    <cfRule type="expression" dxfId="341" priority="319">
      <formula>C140="CSE"</formula>
    </cfRule>
    <cfRule type="expression" dxfId="340" priority="320">
      <formula>C140="CSC"</formula>
    </cfRule>
    <cfRule type="expression" dxfId="339" priority="321">
      <formula>C140="CSE"</formula>
    </cfRule>
    <cfRule type="expression" dxfId="338" priority="322">
      <formula>C140="CSC"</formula>
    </cfRule>
  </conditionalFormatting>
  <conditionalFormatting sqref="I145">
    <cfRule type="expression" dxfId="337" priority="307">
      <formula>C145="CSE"</formula>
    </cfRule>
    <cfRule type="expression" dxfId="336" priority="308">
      <formula>C145="CSC"</formula>
    </cfRule>
    <cfRule type="expression" dxfId="335" priority="309">
      <formula>C145="CSE"</formula>
    </cfRule>
    <cfRule type="expression" dxfId="334" priority="310">
      <formula>C145="CSC"</formula>
    </cfRule>
    <cfRule type="expression" dxfId="333" priority="311">
      <formula>C145="CSE"</formula>
    </cfRule>
    <cfRule type="expression" dxfId="332" priority="312">
      <formula>C145="CSC"</formula>
    </cfRule>
    <cfRule type="expression" dxfId="331" priority="313">
      <formula>C145="CSE"</formula>
    </cfRule>
    <cfRule type="expression" dxfId="330" priority="314">
      <formula>C145="CSC"</formula>
    </cfRule>
  </conditionalFormatting>
  <conditionalFormatting sqref="I150">
    <cfRule type="expression" dxfId="329" priority="299">
      <formula>C150="CSE"</formula>
    </cfRule>
    <cfRule type="expression" dxfId="328" priority="300">
      <formula>C150="CSC"</formula>
    </cfRule>
    <cfRule type="expression" dxfId="327" priority="301">
      <formula>C150="CSE"</formula>
    </cfRule>
    <cfRule type="expression" dxfId="326" priority="302">
      <formula>C150="CSC"</formula>
    </cfRule>
    <cfRule type="expression" dxfId="325" priority="303">
      <formula>C150="CSE"</formula>
    </cfRule>
    <cfRule type="expression" dxfId="324" priority="304">
      <formula>C150="CSC"</formula>
    </cfRule>
    <cfRule type="expression" dxfId="323" priority="305">
      <formula>C150="CSE"</formula>
    </cfRule>
    <cfRule type="expression" dxfId="322" priority="306">
      <formula>C150="CSC"</formula>
    </cfRule>
  </conditionalFormatting>
  <conditionalFormatting sqref="I155">
    <cfRule type="expression" dxfId="321" priority="291">
      <formula>C155="CSE"</formula>
    </cfRule>
    <cfRule type="expression" dxfId="320" priority="292">
      <formula>C155="CSC"</formula>
    </cfRule>
    <cfRule type="expression" dxfId="319" priority="293">
      <formula>C155="CSE"</formula>
    </cfRule>
    <cfRule type="expression" dxfId="318" priority="294">
      <formula>C155="CSC"</formula>
    </cfRule>
    <cfRule type="expression" dxfId="317" priority="295">
      <formula>C155="CSE"</formula>
    </cfRule>
    <cfRule type="expression" dxfId="316" priority="296">
      <formula>C155="CSC"</formula>
    </cfRule>
    <cfRule type="expression" dxfId="315" priority="297">
      <formula>C155="CSE"</formula>
    </cfRule>
    <cfRule type="expression" dxfId="314" priority="298">
      <formula>C155="CSC"</formula>
    </cfRule>
  </conditionalFormatting>
  <conditionalFormatting sqref="I160">
    <cfRule type="expression" dxfId="313" priority="283">
      <formula>C160="CSE"</formula>
    </cfRule>
    <cfRule type="expression" dxfId="312" priority="284">
      <formula>C160="CSC"</formula>
    </cfRule>
    <cfRule type="expression" dxfId="311" priority="285">
      <formula>C160="CSE"</formula>
    </cfRule>
    <cfRule type="expression" dxfId="310" priority="286">
      <formula>C160="CSC"</formula>
    </cfRule>
    <cfRule type="expression" dxfId="309" priority="287">
      <formula>C160="CSE"</formula>
    </cfRule>
    <cfRule type="expression" dxfId="308" priority="288">
      <formula>C160="CSC"</formula>
    </cfRule>
    <cfRule type="expression" dxfId="307" priority="289">
      <formula>C160="CSE"</formula>
    </cfRule>
    <cfRule type="expression" dxfId="306" priority="290">
      <formula>C160="CSC"</formula>
    </cfRule>
  </conditionalFormatting>
  <conditionalFormatting sqref="I165">
    <cfRule type="expression" dxfId="305" priority="275">
      <formula>C165="CSE"</formula>
    </cfRule>
    <cfRule type="expression" dxfId="304" priority="276">
      <formula>C165="CSC"</formula>
    </cfRule>
    <cfRule type="expression" dxfId="303" priority="277">
      <formula>C165="CSE"</formula>
    </cfRule>
    <cfRule type="expression" dxfId="302" priority="278">
      <formula>C165="CSC"</formula>
    </cfRule>
    <cfRule type="expression" dxfId="301" priority="279">
      <formula>C165="CSE"</formula>
    </cfRule>
    <cfRule type="expression" dxfId="300" priority="280">
      <formula>C165="CSC"</formula>
    </cfRule>
    <cfRule type="expression" dxfId="299" priority="281">
      <formula>C165="CSE"</formula>
    </cfRule>
    <cfRule type="expression" dxfId="298" priority="282">
      <formula>C165="CSC"</formula>
    </cfRule>
  </conditionalFormatting>
  <conditionalFormatting sqref="I170">
    <cfRule type="expression" dxfId="297" priority="267">
      <formula>C170="CSE"</formula>
    </cfRule>
    <cfRule type="expression" dxfId="296" priority="268">
      <formula>C170="CSC"</formula>
    </cfRule>
    <cfRule type="expression" dxfId="295" priority="269">
      <formula>C170="CSE"</formula>
    </cfRule>
    <cfRule type="expression" dxfId="294" priority="270">
      <formula>C170="CSC"</formula>
    </cfRule>
    <cfRule type="expression" dxfId="293" priority="271">
      <formula>C170="CSE"</formula>
    </cfRule>
    <cfRule type="expression" dxfId="292" priority="272">
      <formula>C170="CSC"</formula>
    </cfRule>
    <cfRule type="expression" dxfId="291" priority="273">
      <formula>C170="CSE"</formula>
    </cfRule>
    <cfRule type="expression" dxfId="290" priority="274">
      <formula>C170="CSC"</formula>
    </cfRule>
  </conditionalFormatting>
  <conditionalFormatting sqref="I175">
    <cfRule type="expression" dxfId="289" priority="259">
      <formula>C175="CSE"</formula>
    </cfRule>
    <cfRule type="expression" dxfId="288" priority="260">
      <formula>C175="CSC"</formula>
    </cfRule>
    <cfRule type="expression" dxfId="287" priority="261">
      <formula>C175="CSE"</formula>
    </cfRule>
    <cfRule type="expression" dxfId="286" priority="262">
      <formula>C175="CSC"</formula>
    </cfRule>
    <cfRule type="expression" dxfId="285" priority="263">
      <formula>C175="CSE"</formula>
    </cfRule>
    <cfRule type="expression" dxfId="284" priority="264">
      <formula>C175="CSC"</formula>
    </cfRule>
    <cfRule type="expression" dxfId="283" priority="265">
      <formula>C175="CSE"</formula>
    </cfRule>
    <cfRule type="expression" dxfId="282" priority="266">
      <formula>C175="CSC"</formula>
    </cfRule>
  </conditionalFormatting>
  <conditionalFormatting sqref="I180">
    <cfRule type="expression" dxfId="281" priority="251">
      <formula>C180="CSE"</formula>
    </cfRule>
    <cfRule type="expression" dxfId="280" priority="252">
      <formula>C180="CSC"</formula>
    </cfRule>
    <cfRule type="expression" dxfId="279" priority="253">
      <formula>C180="CSE"</formula>
    </cfRule>
    <cfRule type="expression" dxfId="278" priority="254">
      <formula>C180="CSC"</formula>
    </cfRule>
    <cfRule type="expression" dxfId="277" priority="255">
      <formula>C180="CSE"</formula>
    </cfRule>
    <cfRule type="expression" dxfId="276" priority="256">
      <formula>C180="CSC"</formula>
    </cfRule>
    <cfRule type="expression" dxfId="275" priority="257">
      <formula>C180="CSE"</formula>
    </cfRule>
    <cfRule type="expression" dxfId="274" priority="258">
      <formula>C180="CSC"</formula>
    </cfRule>
  </conditionalFormatting>
  <conditionalFormatting sqref="I185">
    <cfRule type="expression" dxfId="273" priority="243">
      <formula>C185="CSE"</formula>
    </cfRule>
    <cfRule type="expression" dxfId="272" priority="244">
      <formula>C185="CSC"</formula>
    </cfRule>
    <cfRule type="expression" dxfId="271" priority="245">
      <formula>C185="CSE"</formula>
    </cfRule>
    <cfRule type="expression" dxfId="270" priority="246">
      <formula>C185="CSC"</formula>
    </cfRule>
    <cfRule type="expression" dxfId="269" priority="247">
      <formula>C185="CSE"</formula>
    </cfRule>
    <cfRule type="expression" dxfId="268" priority="248">
      <formula>C185="CSC"</formula>
    </cfRule>
    <cfRule type="expression" dxfId="267" priority="249">
      <formula>C185="CSE"</formula>
    </cfRule>
    <cfRule type="expression" dxfId="266" priority="250">
      <formula>C185="CSC"</formula>
    </cfRule>
  </conditionalFormatting>
  <conditionalFormatting sqref="I190">
    <cfRule type="expression" dxfId="265" priority="235">
      <formula>C190="CSE"</formula>
    </cfRule>
    <cfRule type="expression" dxfId="264" priority="236">
      <formula>C190="CSC"</formula>
    </cfRule>
    <cfRule type="expression" dxfId="263" priority="237">
      <formula>C190="CSE"</formula>
    </cfRule>
    <cfRule type="expression" dxfId="262" priority="238">
      <formula>C190="CSC"</formula>
    </cfRule>
    <cfRule type="expression" dxfId="261" priority="239">
      <formula>C190="CSE"</formula>
    </cfRule>
    <cfRule type="expression" dxfId="260" priority="240">
      <formula>C190="CSC"</formula>
    </cfRule>
    <cfRule type="expression" dxfId="259" priority="241">
      <formula>C190="CSE"</formula>
    </cfRule>
    <cfRule type="expression" dxfId="258" priority="242">
      <formula>C190="CSC"</formula>
    </cfRule>
  </conditionalFormatting>
  <conditionalFormatting sqref="I195">
    <cfRule type="expression" dxfId="257" priority="227">
      <formula>C195="CSE"</formula>
    </cfRule>
    <cfRule type="expression" dxfId="256" priority="228">
      <formula>C195="CSC"</formula>
    </cfRule>
    <cfRule type="expression" dxfId="255" priority="229">
      <formula>C195="CSE"</formula>
    </cfRule>
    <cfRule type="expression" dxfId="254" priority="230">
      <formula>C195="CSC"</formula>
    </cfRule>
    <cfRule type="expression" dxfId="253" priority="231">
      <formula>C195="CSE"</formula>
    </cfRule>
    <cfRule type="expression" dxfId="252" priority="232">
      <formula>C195="CSC"</formula>
    </cfRule>
    <cfRule type="expression" dxfId="251" priority="233">
      <formula>C195="CSE"</formula>
    </cfRule>
    <cfRule type="expression" dxfId="250" priority="234">
      <formula>C195="CSC"</formula>
    </cfRule>
  </conditionalFormatting>
  <conditionalFormatting sqref="I200">
    <cfRule type="expression" dxfId="249" priority="219">
      <formula>C200="CSE"</formula>
    </cfRule>
    <cfRule type="expression" dxfId="248" priority="220">
      <formula>C200="CSC"</formula>
    </cfRule>
    <cfRule type="expression" dxfId="247" priority="221">
      <formula>C200="CSE"</formula>
    </cfRule>
    <cfRule type="expression" dxfId="246" priority="222">
      <formula>C200="CSC"</formula>
    </cfRule>
    <cfRule type="expression" dxfId="245" priority="223">
      <formula>C200="CSE"</formula>
    </cfRule>
    <cfRule type="expression" dxfId="244" priority="224">
      <formula>C200="CSC"</formula>
    </cfRule>
    <cfRule type="expression" dxfId="243" priority="225">
      <formula>C200="CSE"</formula>
    </cfRule>
    <cfRule type="expression" dxfId="242" priority="226">
      <formula>C200="CSC"</formula>
    </cfRule>
  </conditionalFormatting>
  <conditionalFormatting sqref="I205">
    <cfRule type="expression" dxfId="241" priority="211">
      <formula>C205="CSE"</formula>
    </cfRule>
    <cfRule type="expression" dxfId="240" priority="212">
      <formula>C205="CSC"</formula>
    </cfRule>
    <cfRule type="expression" dxfId="239" priority="213">
      <formula>C205="CSE"</formula>
    </cfRule>
    <cfRule type="expression" dxfId="238" priority="214">
      <formula>C205="CSC"</formula>
    </cfRule>
    <cfRule type="expression" dxfId="237" priority="215">
      <formula>C205="CSE"</formula>
    </cfRule>
    <cfRule type="expression" dxfId="236" priority="216">
      <formula>C205="CSC"</formula>
    </cfRule>
    <cfRule type="expression" dxfId="235" priority="217">
      <formula>C205="CSE"</formula>
    </cfRule>
    <cfRule type="expression" dxfId="234" priority="218">
      <formula>C205="CSC"</formula>
    </cfRule>
  </conditionalFormatting>
  <conditionalFormatting sqref="I210">
    <cfRule type="expression" dxfId="233" priority="203">
      <formula>C210="CSE"</formula>
    </cfRule>
    <cfRule type="expression" dxfId="232" priority="204">
      <formula>C210="CSC"</formula>
    </cfRule>
    <cfRule type="expression" dxfId="231" priority="205">
      <formula>C210="CSE"</formula>
    </cfRule>
    <cfRule type="expression" dxfId="230" priority="206">
      <formula>C210="CSC"</formula>
    </cfRule>
    <cfRule type="expression" dxfId="229" priority="207">
      <formula>C210="CSE"</formula>
    </cfRule>
    <cfRule type="expression" dxfId="228" priority="208">
      <formula>C210="CSC"</formula>
    </cfRule>
    <cfRule type="expression" dxfId="227" priority="209">
      <formula>C210="CSE"</formula>
    </cfRule>
    <cfRule type="expression" dxfId="226" priority="210">
      <formula>C210="CSC"</formula>
    </cfRule>
  </conditionalFormatting>
  <conditionalFormatting sqref="I215">
    <cfRule type="expression" dxfId="225" priority="195">
      <formula>C215="CSE"</formula>
    </cfRule>
    <cfRule type="expression" dxfId="224" priority="196">
      <formula>C215="CSC"</formula>
    </cfRule>
    <cfRule type="expression" dxfId="223" priority="197">
      <formula>C215="CSE"</formula>
    </cfRule>
    <cfRule type="expression" dxfId="222" priority="198">
      <formula>C215="CSC"</formula>
    </cfRule>
    <cfRule type="expression" dxfId="221" priority="199">
      <formula>C215="CSE"</formula>
    </cfRule>
    <cfRule type="expression" dxfId="220" priority="200">
      <formula>C215="CSC"</formula>
    </cfRule>
    <cfRule type="expression" dxfId="219" priority="201">
      <formula>C215="CSE"</formula>
    </cfRule>
    <cfRule type="expression" dxfId="218" priority="202">
      <formula>C215="CSC"</formula>
    </cfRule>
  </conditionalFormatting>
  <conditionalFormatting sqref="I220">
    <cfRule type="expression" dxfId="217" priority="187">
      <formula>C220="CSE"</formula>
    </cfRule>
    <cfRule type="expression" dxfId="216" priority="188">
      <formula>C220="CSC"</formula>
    </cfRule>
    <cfRule type="expression" dxfId="215" priority="189">
      <formula>C220="CSE"</formula>
    </cfRule>
    <cfRule type="expression" dxfId="214" priority="190">
      <formula>C220="CSC"</formula>
    </cfRule>
    <cfRule type="expression" dxfId="213" priority="191">
      <formula>C220="CSE"</formula>
    </cfRule>
    <cfRule type="expression" dxfId="212" priority="192">
      <formula>C220="CSC"</formula>
    </cfRule>
    <cfRule type="expression" dxfId="211" priority="193">
      <formula>C220="CSE"</formula>
    </cfRule>
    <cfRule type="expression" dxfId="210" priority="194">
      <formula>C220="CSC"</formula>
    </cfRule>
  </conditionalFormatting>
  <conditionalFormatting sqref="I225">
    <cfRule type="expression" dxfId="209" priority="179">
      <formula>C225="CSE"</formula>
    </cfRule>
    <cfRule type="expression" dxfId="208" priority="180">
      <formula>C225="CSC"</formula>
    </cfRule>
    <cfRule type="expression" dxfId="207" priority="181">
      <formula>C225="CSE"</formula>
    </cfRule>
    <cfRule type="expression" dxfId="206" priority="182">
      <formula>C225="CSC"</formula>
    </cfRule>
    <cfRule type="expression" dxfId="205" priority="183">
      <formula>C225="CSE"</formula>
    </cfRule>
    <cfRule type="expression" dxfId="204" priority="184">
      <formula>C225="CSC"</formula>
    </cfRule>
    <cfRule type="expression" dxfId="203" priority="185">
      <formula>C225="CSE"</formula>
    </cfRule>
    <cfRule type="expression" dxfId="202" priority="186">
      <formula>C225="CSC"</formula>
    </cfRule>
  </conditionalFormatting>
  <conditionalFormatting sqref="I230">
    <cfRule type="expression" dxfId="201" priority="171">
      <formula>C230="CSE"</formula>
    </cfRule>
    <cfRule type="expression" dxfId="200" priority="172">
      <formula>C230="CSC"</formula>
    </cfRule>
    <cfRule type="expression" dxfId="199" priority="173">
      <formula>C230="CSE"</formula>
    </cfRule>
    <cfRule type="expression" dxfId="198" priority="174">
      <formula>C230="CSC"</formula>
    </cfRule>
    <cfRule type="expression" dxfId="197" priority="175">
      <formula>C230="CSE"</formula>
    </cfRule>
    <cfRule type="expression" dxfId="196" priority="176">
      <formula>C230="CSC"</formula>
    </cfRule>
    <cfRule type="expression" dxfId="195" priority="177">
      <formula>C230="CSE"</formula>
    </cfRule>
    <cfRule type="expression" dxfId="194" priority="178">
      <formula>C230="CSC"</formula>
    </cfRule>
  </conditionalFormatting>
  <conditionalFormatting sqref="I235">
    <cfRule type="expression" dxfId="193" priority="163">
      <formula>C235="CSE"</formula>
    </cfRule>
    <cfRule type="expression" dxfId="192" priority="164">
      <formula>C235="CSC"</formula>
    </cfRule>
    <cfRule type="expression" dxfId="191" priority="165">
      <formula>C235="CSE"</formula>
    </cfRule>
    <cfRule type="expression" dxfId="190" priority="166">
      <formula>C235="CSC"</formula>
    </cfRule>
    <cfRule type="expression" dxfId="189" priority="167">
      <formula>C235="CSE"</formula>
    </cfRule>
    <cfRule type="expression" dxfId="188" priority="168">
      <formula>C235="CSC"</formula>
    </cfRule>
    <cfRule type="expression" dxfId="187" priority="169">
      <formula>C235="CSE"</formula>
    </cfRule>
    <cfRule type="expression" dxfId="186" priority="170">
      <formula>C235="CSC"</formula>
    </cfRule>
  </conditionalFormatting>
  <conditionalFormatting sqref="I240">
    <cfRule type="expression" dxfId="185" priority="155">
      <formula>C240="CSE"</formula>
    </cfRule>
    <cfRule type="expression" dxfId="184" priority="156">
      <formula>C240="CSC"</formula>
    </cfRule>
    <cfRule type="expression" dxfId="183" priority="157">
      <formula>C240="CSE"</formula>
    </cfRule>
    <cfRule type="expression" dxfId="182" priority="158">
      <formula>C240="CSC"</formula>
    </cfRule>
    <cfRule type="expression" dxfId="181" priority="159">
      <formula>C240="CSE"</formula>
    </cfRule>
    <cfRule type="expression" dxfId="180" priority="160">
      <formula>C240="CSC"</formula>
    </cfRule>
    <cfRule type="expression" dxfId="179" priority="161">
      <formula>C240="CSE"</formula>
    </cfRule>
    <cfRule type="expression" dxfId="178" priority="162">
      <formula>C240="CSC"</formula>
    </cfRule>
  </conditionalFormatting>
  <conditionalFormatting sqref="I245">
    <cfRule type="expression" dxfId="177" priority="147">
      <formula>C245="CSE"</formula>
    </cfRule>
    <cfRule type="expression" dxfId="176" priority="148">
      <formula>C245="CSC"</formula>
    </cfRule>
    <cfRule type="expression" dxfId="175" priority="149">
      <formula>C245="CSE"</formula>
    </cfRule>
    <cfRule type="expression" dxfId="174" priority="150">
      <formula>C245="CSC"</formula>
    </cfRule>
    <cfRule type="expression" dxfId="173" priority="151">
      <formula>C245="CSE"</formula>
    </cfRule>
    <cfRule type="expression" dxfId="172" priority="152">
      <formula>C245="CSC"</formula>
    </cfRule>
    <cfRule type="expression" dxfId="171" priority="153">
      <formula>C245="CSE"</formula>
    </cfRule>
    <cfRule type="expression" dxfId="170" priority="154">
      <formula>C245="CSC"</formula>
    </cfRule>
  </conditionalFormatting>
  <conditionalFormatting sqref="I250">
    <cfRule type="expression" dxfId="169" priority="139">
      <formula>C250="CSE"</formula>
    </cfRule>
    <cfRule type="expression" dxfId="168" priority="140">
      <formula>C250="CSC"</formula>
    </cfRule>
    <cfRule type="expression" dxfId="167" priority="141">
      <formula>C250="CSE"</formula>
    </cfRule>
    <cfRule type="expression" dxfId="166" priority="142">
      <formula>C250="CSC"</formula>
    </cfRule>
    <cfRule type="expression" dxfId="165" priority="143">
      <formula>C250="CSE"</formula>
    </cfRule>
    <cfRule type="expression" dxfId="164" priority="144">
      <formula>C250="CSC"</formula>
    </cfRule>
    <cfRule type="expression" dxfId="163" priority="145">
      <formula>C250="CSE"</formula>
    </cfRule>
    <cfRule type="expression" dxfId="162" priority="146">
      <formula>C250="CSC"</formula>
    </cfRule>
  </conditionalFormatting>
  <conditionalFormatting sqref="I255">
    <cfRule type="expression" dxfId="161" priority="131">
      <formula>C255="CSE"</formula>
    </cfRule>
    <cfRule type="expression" dxfId="160" priority="132">
      <formula>C255="CSC"</formula>
    </cfRule>
    <cfRule type="expression" dxfId="159" priority="133">
      <formula>C255="CSE"</formula>
    </cfRule>
    <cfRule type="expression" dxfId="158" priority="134">
      <formula>C255="CSC"</formula>
    </cfRule>
    <cfRule type="expression" dxfId="157" priority="135">
      <formula>C255="CSE"</formula>
    </cfRule>
    <cfRule type="expression" dxfId="156" priority="136">
      <formula>C255="CSC"</formula>
    </cfRule>
    <cfRule type="expression" dxfId="155" priority="137">
      <formula>C255="CSE"</formula>
    </cfRule>
    <cfRule type="expression" dxfId="154" priority="138">
      <formula>C255="CSC"</formula>
    </cfRule>
  </conditionalFormatting>
  <conditionalFormatting sqref="I260">
    <cfRule type="expression" dxfId="153" priority="123">
      <formula>C260="CSE"</formula>
    </cfRule>
    <cfRule type="expression" dxfId="152" priority="124">
      <formula>C260="CSC"</formula>
    </cfRule>
    <cfRule type="expression" dxfId="151" priority="125">
      <formula>C260="CSE"</formula>
    </cfRule>
    <cfRule type="expression" dxfId="150" priority="126">
      <formula>C260="CSC"</formula>
    </cfRule>
    <cfRule type="expression" dxfId="149" priority="127">
      <formula>C260="CSE"</formula>
    </cfRule>
    <cfRule type="expression" dxfId="148" priority="128">
      <formula>C260="CSC"</formula>
    </cfRule>
    <cfRule type="expression" dxfId="147" priority="129">
      <formula>C260="CSE"</formula>
    </cfRule>
    <cfRule type="expression" dxfId="146" priority="130">
      <formula>C260="CSC"</formula>
    </cfRule>
  </conditionalFormatting>
  <conditionalFormatting sqref="I265">
    <cfRule type="expression" dxfId="145" priority="115">
      <formula>C265="CSE"</formula>
    </cfRule>
    <cfRule type="expression" dxfId="144" priority="116">
      <formula>C265="CSC"</formula>
    </cfRule>
    <cfRule type="expression" dxfId="143" priority="117">
      <formula>C265="CSE"</formula>
    </cfRule>
    <cfRule type="expression" dxfId="142" priority="118">
      <formula>C265="CSC"</formula>
    </cfRule>
    <cfRule type="expression" dxfId="141" priority="119">
      <formula>C265="CSE"</formula>
    </cfRule>
    <cfRule type="expression" dxfId="140" priority="120">
      <formula>C265="CSC"</formula>
    </cfRule>
    <cfRule type="expression" dxfId="139" priority="121">
      <formula>C265="CSE"</formula>
    </cfRule>
    <cfRule type="expression" dxfId="138" priority="122">
      <formula>C265="CSC"</formula>
    </cfRule>
  </conditionalFormatting>
  <conditionalFormatting sqref="J6:J265">
    <cfRule type="cellIs" dxfId="137" priority="109" operator="equal">
      <formula>"CRECHE"</formula>
    </cfRule>
    <cfRule type="cellIs" dxfId="136" priority="110" operator="equal">
      <formula>"ADAPTADO"</formula>
    </cfRule>
    <cfRule type="cellIs" dxfId="135" priority="111" operator="equal">
      <formula>"CRECHE"</formula>
    </cfRule>
    <cfRule type="cellIs" dxfId="134" priority="112" operator="equal">
      <formula>"ADAPTADO"</formula>
    </cfRule>
    <cfRule type="cellIs" dxfId="133" priority="113" operator="equal">
      <formula>"CRECHE"</formula>
    </cfRule>
    <cfRule type="cellIs" dxfId="132" priority="114" operator="equal">
      <formula>"ADAPTADO"</formula>
    </cfRule>
  </conditionalFormatting>
  <conditionalFormatting sqref="J6:K10">
    <cfRule type="expression" dxfId="131" priority="105">
      <formula>NOT(ISERROR(SEARCH("NORMAL",J6)))</formula>
    </cfRule>
    <cfRule type="expression" dxfId="130" priority="106">
      <formula>NOT(ISERROR(SEARCH("ADAPTADO",J6)))</formula>
    </cfRule>
    <cfRule type="expression" dxfId="129" priority="107">
      <formula>NOT(ISERROR(SEARCH("NORMAL",J6)))</formula>
    </cfRule>
    <cfRule type="expression" dxfId="128" priority="108">
      <formula>NOT(ISERROR(SEARCH("ADAPTADO",J6)))</formula>
    </cfRule>
  </conditionalFormatting>
  <conditionalFormatting sqref="J11:K15">
    <cfRule type="expression" dxfId="127" priority="103">
      <formula>NOT(ISERROR(SEARCH("NORMAL",J11)))</formula>
    </cfRule>
    <cfRule type="expression" dxfId="126" priority="104">
      <formula>NOT(ISERROR(SEARCH("ADAPTADO",J11)))</formula>
    </cfRule>
  </conditionalFormatting>
  <conditionalFormatting sqref="J11:K20">
    <cfRule type="expression" dxfId="125" priority="101">
      <formula>NOT(ISERROR(SEARCH("NORMAL",J11)))</formula>
    </cfRule>
    <cfRule type="expression" dxfId="124" priority="102">
      <formula>NOT(ISERROR(SEARCH("ADAPTADO",J11)))</formula>
    </cfRule>
  </conditionalFormatting>
  <conditionalFormatting sqref="J16:K25">
    <cfRule type="expression" dxfId="123" priority="99">
      <formula>NOT(ISERROR(SEARCH("NORMAL",J16)))</formula>
    </cfRule>
    <cfRule type="expression" dxfId="122" priority="100">
      <formula>NOT(ISERROR(SEARCH("ADAPTADO",J16)))</formula>
    </cfRule>
  </conditionalFormatting>
  <conditionalFormatting sqref="J21:K30">
    <cfRule type="expression" dxfId="121" priority="97">
      <formula>NOT(ISERROR(SEARCH("NORMAL",J21)))</formula>
    </cfRule>
    <cfRule type="expression" dxfId="120" priority="98">
      <formula>NOT(ISERROR(SEARCH("ADAPTADO",J21)))</formula>
    </cfRule>
  </conditionalFormatting>
  <conditionalFormatting sqref="J26:K35">
    <cfRule type="expression" dxfId="119" priority="95">
      <formula>NOT(ISERROR(SEARCH("NORMAL",J26)))</formula>
    </cfRule>
    <cfRule type="expression" dxfId="118" priority="96">
      <formula>NOT(ISERROR(SEARCH("ADAPTADO",J26)))</formula>
    </cfRule>
  </conditionalFormatting>
  <conditionalFormatting sqref="J31:K40">
    <cfRule type="expression" dxfId="117" priority="93">
      <formula>NOT(ISERROR(SEARCH("NORMAL",J31)))</formula>
    </cfRule>
    <cfRule type="expression" dxfId="116" priority="94">
      <formula>NOT(ISERROR(SEARCH("ADAPTADO",J31)))</formula>
    </cfRule>
  </conditionalFormatting>
  <conditionalFormatting sqref="J36:K45">
    <cfRule type="expression" dxfId="115" priority="91">
      <formula>NOT(ISERROR(SEARCH("NORMAL",J36)))</formula>
    </cfRule>
    <cfRule type="expression" dxfId="114" priority="92">
      <formula>NOT(ISERROR(SEARCH("ADAPTADO",J36)))</formula>
    </cfRule>
  </conditionalFormatting>
  <conditionalFormatting sqref="J41:K50">
    <cfRule type="expression" dxfId="113" priority="89">
      <formula>NOT(ISERROR(SEARCH("NORMAL",J41)))</formula>
    </cfRule>
    <cfRule type="expression" dxfId="112" priority="90">
      <formula>NOT(ISERROR(SEARCH("ADAPTADO",J41)))</formula>
    </cfRule>
  </conditionalFormatting>
  <conditionalFormatting sqref="J46:K55">
    <cfRule type="expression" dxfId="111" priority="87">
      <formula>NOT(ISERROR(SEARCH("NORMAL",J46)))</formula>
    </cfRule>
    <cfRule type="expression" dxfId="110" priority="88">
      <formula>NOT(ISERROR(SEARCH("ADAPTADO",J46)))</formula>
    </cfRule>
  </conditionalFormatting>
  <conditionalFormatting sqref="J51:K60">
    <cfRule type="expression" dxfId="109" priority="85">
      <formula>NOT(ISERROR(SEARCH("NORMAL",J51)))</formula>
    </cfRule>
    <cfRule type="expression" dxfId="108" priority="86">
      <formula>NOT(ISERROR(SEARCH("ADAPTADO",J51)))</formula>
    </cfRule>
  </conditionalFormatting>
  <conditionalFormatting sqref="J56:K65">
    <cfRule type="expression" dxfId="107" priority="83">
      <formula>NOT(ISERROR(SEARCH("NORMAL",J56)))</formula>
    </cfRule>
    <cfRule type="expression" dxfId="106" priority="84">
      <formula>NOT(ISERROR(SEARCH("ADAPTADO",J56)))</formula>
    </cfRule>
  </conditionalFormatting>
  <conditionalFormatting sqref="J61:K70">
    <cfRule type="expression" dxfId="105" priority="81">
      <formula>NOT(ISERROR(SEARCH("NORMAL",J61)))</formula>
    </cfRule>
    <cfRule type="expression" dxfId="104" priority="82">
      <formula>NOT(ISERROR(SEARCH("ADAPTADO",J61)))</formula>
    </cfRule>
  </conditionalFormatting>
  <conditionalFormatting sqref="J66:K75">
    <cfRule type="expression" dxfId="103" priority="79">
      <formula>NOT(ISERROR(SEARCH("NORMAL",J66)))</formula>
    </cfRule>
    <cfRule type="expression" dxfId="102" priority="80">
      <formula>NOT(ISERROR(SEARCH("ADAPTADO",J66)))</formula>
    </cfRule>
  </conditionalFormatting>
  <conditionalFormatting sqref="J71:K80">
    <cfRule type="expression" dxfId="101" priority="77">
      <formula>NOT(ISERROR(SEARCH("NORMAL",J71)))</formula>
    </cfRule>
    <cfRule type="expression" dxfId="100" priority="78">
      <formula>NOT(ISERROR(SEARCH("ADAPTADO",J71)))</formula>
    </cfRule>
  </conditionalFormatting>
  <conditionalFormatting sqref="J76:K85">
    <cfRule type="expression" dxfId="99" priority="75">
      <formula>NOT(ISERROR(SEARCH("NORMAL",J76)))</formula>
    </cfRule>
    <cfRule type="expression" dxfId="98" priority="76">
      <formula>NOT(ISERROR(SEARCH("ADAPTADO",J76)))</formula>
    </cfRule>
  </conditionalFormatting>
  <conditionalFormatting sqref="J81:K90">
    <cfRule type="expression" dxfId="97" priority="73">
      <formula>NOT(ISERROR(SEARCH("NORMAL",J81)))</formula>
    </cfRule>
    <cfRule type="expression" dxfId="96" priority="74">
      <formula>NOT(ISERROR(SEARCH("ADAPTADO",J81)))</formula>
    </cfRule>
  </conditionalFormatting>
  <conditionalFormatting sqref="J86:K95">
    <cfRule type="expression" dxfId="95" priority="71">
      <formula>NOT(ISERROR(SEARCH("NORMAL",J86)))</formula>
    </cfRule>
    <cfRule type="expression" dxfId="94" priority="72">
      <formula>NOT(ISERROR(SEARCH("ADAPTADO",J86)))</formula>
    </cfRule>
  </conditionalFormatting>
  <conditionalFormatting sqref="J91:K100">
    <cfRule type="expression" dxfId="93" priority="69">
      <formula>NOT(ISERROR(SEARCH("NORMAL",J91)))</formula>
    </cfRule>
    <cfRule type="expression" dxfId="92" priority="70">
      <formula>NOT(ISERROR(SEARCH("ADAPTADO",J91)))</formula>
    </cfRule>
  </conditionalFormatting>
  <conditionalFormatting sqref="J96:K105">
    <cfRule type="expression" dxfId="91" priority="67">
      <formula>NOT(ISERROR(SEARCH("NORMAL",J96)))</formula>
    </cfRule>
    <cfRule type="expression" dxfId="90" priority="68">
      <formula>NOT(ISERROR(SEARCH("ADAPTADO",J96)))</formula>
    </cfRule>
  </conditionalFormatting>
  <conditionalFormatting sqref="J101:K110">
    <cfRule type="expression" dxfId="89" priority="65">
      <formula>NOT(ISERROR(SEARCH("NORMAL",J101)))</formula>
    </cfRule>
    <cfRule type="expression" dxfId="88" priority="66">
      <formula>NOT(ISERROR(SEARCH("ADAPTADO",J101)))</formula>
    </cfRule>
  </conditionalFormatting>
  <conditionalFormatting sqref="J106:K115">
    <cfRule type="expression" dxfId="87" priority="63">
      <formula>NOT(ISERROR(SEARCH("NORMAL",J106)))</formula>
    </cfRule>
    <cfRule type="expression" dxfId="86" priority="64">
      <formula>NOT(ISERROR(SEARCH("ADAPTADO",J106)))</formula>
    </cfRule>
  </conditionalFormatting>
  <conditionalFormatting sqref="J111:K120">
    <cfRule type="expression" dxfId="85" priority="61">
      <formula>NOT(ISERROR(SEARCH("NORMAL",J111)))</formula>
    </cfRule>
    <cfRule type="expression" dxfId="84" priority="62">
      <formula>NOT(ISERROR(SEARCH("ADAPTADO",J111)))</formula>
    </cfRule>
  </conditionalFormatting>
  <conditionalFormatting sqref="J116:K125">
    <cfRule type="expression" dxfId="83" priority="59">
      <formula>NOT(ISERROR(SEARCH("NORMAL",J116)))</formula>
    </cfRule>
    <cfRule type="expression" dxfId="82" priority="60">
      <formula>NOT(ISERROR(SEARCH("ADAPTADO",J116)))</formula>
    </cfRule>
  </conditionalFormatting>
  <conditionalFormatting sqref="J121:K130">
    <cfRule type="expression" dxfId="81" priority="57">
      <formula>NOT(ISERROR(SEARCH("NORMAL",J121)))</formula>
    </cfRule>
    <cfRule type="expression" dxfId="80" priority="58">
      <formula>NOT(ISERROR(SEARCH("ADAPTADO",J121)))</formula>
    </cfRule>
  </conditionalFormatting>
  <conditionalFormatting sqref="J126:K135">
    <cfRule type="expression" dxfId="79" priority="55">
      <formula>NOT(ISERROR(SEARCH("NORMAL",J126)))</formula>
    </cfRule>
    <cfRule type="expression" dxfId="78" priority="56">
      <formula>NOT(ISERROR(SEARCH("ADAPTADO",J126)))</formula>
    </cfRule>
  </conditionalFormatting>
  <conditionalFormatting sqref="J131:K140">
    <cfRule type="expression" dxfId="77" priority="53">
      <formula>NOT(ISERROR(SEARCH("NORMAL",J131)))</formula>
    </cfRule>
    <cfRule type="expression" dxfId="76" priority="54">
      <formula>NOT(ISERROR(SEARCH("ADAPTADO",J131)))</formula>
    </cfRule>
  </conditionalFormatting>
  <conditionalFormatting sqref="J136:K145">
    <cfRule type="expression" dxfId="75" priority="51">
      <formula>NOT(ISERROR(SEARCH("NORMAL",J136)))</formula>
    </cfRule>
    <cfRule type="expression" dxfId="74" priority="52">
      <formula>NOT(ISERROR(SEARCH("ADAPTADO",J136)))</formula>
    </cfRule>
  </conditionalFormatting>
  <conditionalFormatting sqref="J141:K150">
    <cfRule type="expression" dxfId="73" priority="49">
      <formula>NOT(ISERROR(SEARCH("NORMAL",J141)))</formula>
    </cfRule>
    <cfRule type="expression" dxfId="72" priority="50">
      <formula>NOT(ISERROR(SEARCH("ADAPTADO",J141)))</formula>
    </cfRule>
  </conditionalFormatting>
  <conditionalFormatting sqref="J146:K155">
    <cfRule type="expression" dxfId="71" priority="47">
      <formula>NOT(ISERROR(SEARCH("NORMAL",J146)))</formula>
    </cfRule>
    <cfRule type="expression" dxfId="70" priority="48">
      <formula>NOT(ISERROR(SEARCH("ADAPTADO",J146)))</formula>
    </cfRule>
  </conditionalFormatting>
  <conditionalFormatting sqref="J151:K160">
    <cfRule type="expression" dxfId="69" priority="45">
      <formula>NOT(ISERROR(SEARCH("NORMAL",J151)))</formula>
    </cfRule>
    <cfRule type="expression" dxfId="68" priority="46">
      <formula>NOT(ISERROR(SEARCH("ADAPTADO",J151)))</formula>
    </cfRule>
  </conditionalFormatting>
  <conditionalFormatting sqref="J156:K165">
    <cfRule type="expression" dxfId="67" priority="43">
      <formula>NOT(ISERROR(SEARCH("NORMAL",J156)))</formula>
    </cfRule>
    <cfRule type="expression" dxfId="66" priority="44">
      <formula>NOT(ISERROR(SEARCH("ADAPTADO",J156)))</formula>
    </cfRule>
  </conditionalFormatting>
  <conditionalFormatting sqref="J161:K170">
    <cfRule type="expression" dxfId="65" priority="41">
      <formula>NOT(ISERROR(SEARCH("NORMAL",J161)))</formula>
    </cfRule>
    <cfRule type="expression" dxfId="64" priority="42">
      <formula>NOT(ISERROR(SEARCH("ADAPTADO",J161)))</formula>
    </cfRule>
  </conditionalFormatting>
  <conditionalFormatting sqref="J166:K175">
    <cfRule type="expression" dxfId="63" priority="39">
      <formula>NOT(ISERROR(SEARCH("NORMAL",J166)))</formula>
    </cfRule>
    <cfRule type="expression" dxfId="62" priority="40">
      <formula>NOT(ISERROR(SEARCH("ADAPTADO",J166)))</formula>
    </cfRule>
  </conditionalFormatting>
  <conditionalFormatting sqref="J171:K180">
    <cfRule type="expression" dxfId="61" priority="37">
      <formula>NOT(ISERROR(SEARCH("NORMAL",J171)))</formula>
    </cfRule>
    <cfRule type="expression" dxfId="60" priority="38">
      <formula>NOT(ISERROR(SEARCH("ADAPTADO",J171)))</formula>
    </cfRule>
  </conditionalFormatting>
  <conditionalFormatting sqref="J176:K185">
    <cfRule type="expression" dxfId="59" priority="35">
      <formula>NOT(ISERROR(SEARCH("NORMAL",J176)))</formula>
    </cfRule>
    <cfRule type="expression" dxfId="58" priority="36">
      <formula>NOT(ISERROR(SEARCH("ADAPTADO",J176)))</formula>
    </cfRule>
  </conditionalFormatting>
  <conditionalFormatting sqref="J181:K190">
    <cfRule type="expression" dxfId="57" priority="33">
      <formula>NOT(ISERROR(SEARCH("NORMAL",J181)))</formula>
    </cfRule>
    <cfRule type="expression" dxfId="56" priority="34">
      <formula>NOT(ISERROR(SEARCH("ADAPTADO",J181)))</formula>
    </cfRule>
  </conditionalFormatting>
  <conditionalFormatting sqref="J186:K195">
    <cfRule type="expression" dxfId="55" priority="31">
      <formula>NOT(ISERROR(SEARCH("NORMAL",J186)))</formula>
    </cfRule>
    <cfRule type="expression" dxfId="54" priority="32">
      <formula>NOT(ISERROR(SEARCH("ADAPTADO",J186)))</formula>
    </cfRule>
  </conditionalFormatting>
  <conditionalFormatting sqref="J191:K200">
    <cfRule type="expression" dxfId="53" priority="29">
      <formula>NOT(ISERROR(SEARCH("NORMAL",J191)))</formula>
    </cfRule>
    <cfRule type="expression" dxfId="52" priority="30">
      <formula>NOT(ISERROR(SEARCH("ADAPTADO",J191)))</formula>
    </cfRule>
  </conditionalFormatting>
  <conditionalFormatting sqref="J196:K205">
    <cfRule type="expression" dxfId="51" priority="27">
      <formula>NOT(ISERROR(SEARCH("NORMAL",J196)))</formula>
    </cfRule>
    <cfRule type="expression" dxfId="50" priority="28">
      <formula>NOT(ISERROR(SEARCH("ADAPTADO",J196)))</formula>
    </cfRule>
  </conditionalFormatting>
  <conditionalFormatting sqref="J201:K210">
    <cfRule type="expression" dxfId="49" priority="25">
      <formula>NOT(ISERROR(SEARCH("NORMAL",J201)))</formula>
    </cfRule>
    <cfRule type="expression" dxfId="48" priority="26">
      <formula>NOT(ISERROR(SEARCH("ADAPTADO",J201)))</formula>
    </cfRule>
  </conditionalFormatting>
  <conditionalFormatting sqref="J206:K215">
    <cfRule type="expression" dxfId="47" priority="23">
      <formula>NOT(ISERROR(SEARCH("NORMAL",J206)))</formula>
    </cfRule>
    <cfRule type="expression" dxfId="46" priority="24">
      <formula>NOT(ISERROR(SEARCH("ADAPTADO",J206)))</formula>
    </cfRule>
  </conditionalFormatting>
  <conditionalFormatting sqref="J211:K220">
    <cfRule type="expression" dxfId="45" priority="21">
      <formula>NOT(ISERROR(SEARCH("NORMAL",J211)))</formula>
    </cfRule>
    <cfRule type="expression" dxfId="44" priority="22">
      <formula>NOT(ISERROR(SEARCH("ADAPTADO",J211)))</formula>
    </cfRule>
  </conditionalFormatting>
  <conditionalFormatting sqref="J216:K225">
    <cfRule type="expression" dxfId="43" priority="19">
      <formula>NOT(ISERROR(SEARCH("NORMAL",J216)))</formula>
    </cfRule>
    <cfRule type="expression" dxfId="42" priority="20">
      <formula>NOT(ISERROR(SEARCH("ADAPTADO",J216)))</formula>
    </cfRule>
  </conditionalFormatting>
  <conditionalFormatting sqref="J221:K230">
    <cfRule type="expression" dxfId="41" priority="17">
      <formula>NOT(ISERROR(SEARCH("NORMAL",J221)))</formula>
    </cfRule>
    <cfRule type="expression" dxfId="40" priority="18">
      <formula>NOT(ISERROR(SEARCH("ADAPTADO",J221)))</formula>
    </cfRule>
  </conditionalFormatting>
  <conditionalFormatting sqref="J226:K235">
    <cfRule type="expression" dxfId="39" priority="15">
      <formula>NOT(ISERROR(SEARCH("NORMAL",J226)))</formula>
    </cfRule>
    <cfRule type="expression" dxfId="38" priority="16">
      <formula>NOT(ISERROR(SEARCH("ADAPTADO",J226)))</formula>
    </cfRule>
  </conditionalFormatting>
  <conditionalFormatting sqref="J231:K240">
    <cfRule type="expression" dxfId="37" priority="13">
      <formula>NOT(ISERROR(SEARCH("NORMAL",J231)))</formula>
    </cfRule>
    <cfRule type="expression" dxfId="36" priority="14">
      <formula>NOT(ISERROR(SEARCH("ADAPTADO",J231)))</formula>
    </cfRule>
  </conditionalFormatting>
  <conditionalFormatting sqref="J236:K245">
    <cfRule type="expression" dxfId="35" priority="11">
      <formula>NOT(ISERROR(SEARCH("NORMAL",J236)))</formula>
    </cfRule>
    <cfRule type="expression" dxfId="34" priority="12">
      <formula>NOT(ISERROR(SEARCH("ADAPTADO",J236)))</formula>
    </cfRule>
  </conditionalFormatting>
  <conditionalFormatting sqref="J241:K250">
    <cfRule type="expression" dxfId="33" priority="9">
      <formula>NOT(ISERROR(SEARCH("NORMAL",J241)))</formula>
    </cfRule>
    <cfRule type="expression" dxfId="32" priority="10">
      <formula>NOT(ISERROR(SEARCH("ADAPTADO",J241)))</formula>
    </cfRule>
  </conditionalFormatting>
  <conditionalFormatting sqref="J246:K255">
    <cfRule type="expression" dxfId="31" priority="7">
      <formula>NOT(ISERROR(SEARCH("NORMAL",J246)))</formula>
    </cfRule>
    <cfRule type="expression" dxfId="30" priority="8">
      <formula>NOT(ISERROR(SEARCH("ADAPTADO",J246)))</formula>
    </cfRule>
  </conditionalFormatting>
  <conditionalFormatting sqref="J251:K260">
    <cfRule type="expression" dxfId="29" priority="5">
      <formula>NOT(ISERROR(SEARCH("NORMAL",J251)))</formula>
    </cfRule>
    <cfRule type="expression" dxfId="28" priority="6">
      <formula>NOT(ISERROR(SEARCH("ADAPTADO",J251)))</formula>
    </cfRule>
  </conditionalFormatting>
  <conditionalFormatting sqref="J256:K265">
    <cfRule type="expression" dxfId="27" priority="3">
      <formula>NOT(ISERROR(SEARCH("NORMAL",J256)))</formula>
    </cfRule>
    <cfRule type="expression" dxfId="26" priority="4">
      <formula>NOT(ISERROR(SEARCH("ADAPTADO",J256)))</formula>
    </cfRule>
  </conditionalFormatting>
  <conditionalFormatting sqref="J261:K265">
    <cfRule type="expression" dxfId="25" priority="1">
      <formula>NOT(ISERROR(SEARCH("NORMAL",J261)))</formula>
    </cfRule>
    <cfRule type="expression" dxfId="24" priority="2">
      <formula>NOT(ISERROR(SEARCH("ADAPTADO",J261)))</formula>
    </cfRule>
  </conditionalFormatting>
  <printOptions horizontalCentered="1"/>
  <pageMargins left="0" right="0" top="0.35416666666666669" bottom="0.39374999999999999" header="0.51180555555555551" footer="0.51180555555555551"/>
  <pageSetup paperSize="9" firstPageNumber="0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6"/>
  <dimension ref="A1:U139"/>
  <sheetViews>
    <sheetView workbookViewId="0">
      <selection activeCell="D11" sqref="D11:N11"/>
    </sheetView>
  </sheetViews>
  <sheetFormatPr defaultColWidth="9" defaultRowHeight="12.75" x14ac:dyDescent="0.2"/>
  <cols>
    <col min="1" max="1" width="20.85546875" customWidth="1"/>
    <col min="2" max="2" width="10.85546875" customWidth="1"/>
    <col min="3" max="3" width="12" customWidth="1"/>
    <col min="4" max="4" width="79.140625" bestFit="1" customWidth="1"/>
    <col min="5" max="5" width="24.7109375" customWidth="1"/>
    <col min="6" max="6" width="18.5703125" customWidth="1"/>
    <col min="7" max="8" width="15.42578125" customWidth="1"/>
    <col min="9" max="9" width="32.85546875" customWidth="1"/>
    <col min="10" max="10" width="36.5703125" customWidth="1"/>
    <col min="11" max="11" width="14.42578125" customWidth="1"/>
    <col min="12" max="12" width="10.7109375" bestFit="1" customWidth="1"/>
    <col min="14" max="15" width="10.7109375" bestFit="1" customWidth="1"/>
  </cols>
  <sheetData>
    <row r="1" spans="1:21" ht="24" thickBot="1" x14ac:dyDescent="0.4">
      <c r="A1" s="310" t="s">
        <v>176</v>
      </c>
      <c r="B1" s="311"/>
      <c r="C1" s="311"/>
      <c r="D1" s="311"/>
      <c r="E1" t="s">
        <v>306</v>
      </c>
      <c r="F1" s="435" t="str">
        <f>IFERROR(VLOOKUP(D4,APELIDOS!A:B,2,FALSE),D4)</f>
        <v>MARIA ALBERTINA DE OLIVEIRA DE LIMA</v>
      </c>
      <c r="G1" s="311"/>
      <c r="H1" s="311"/>
      <c r="I1" s="311"/>
      <c r="J1" s="311"/>
      <c r="K1" s="311"/>
      <c r="L1" s="312"/>
    </row>
    <row r="2" spans="1:21" ht="42.75" customHeight="1" thickBot="1" x14ac:dyDescent="0.25">
      <c r="A2" s="682" t="s">
        <v>0</v>
      </c>
      <c r="B2" s="683"/>
      <c r="C2" s="307" t="str">
        <f>UPPER(MID('APONTAMENTO CREDENCIAMENTO'!C7,1,2))</f>
        <v>SA</v>
      </c>
      <c r="D2" s="682" t="str">
        <f>UPPER('APONTAMENTO CREDENCIAMENTO'!A1)</f>
        <v>SANTO AMARO</v>
      </c>
      <c r="E2" s="684"/>
      <c r="F2" s="684"/>
      <c r="G2" s="685"/>
      <c r="H2" s="316"/>
      <c r="I2" s="308" t="s">
        <v>173</v>
      </c>
      <c r="J2" s="309" t="s">
        <v>174</v>
      </c>
      <c r="K2" s="314"/>
      <c r="L2" s="315"/>
      <c r="N2" s="681" t="s">
        <v>1</v>
      </c>
      <c r="O2" s="681"/>
      <c r="P2" s="303" t="s">
        <v>2</v>
      </c>
      <c r="Q2" s="672" t="s">
        <v>3</v>
      </c>
      <c r="R2" s="672"/>
      <c r="S2" s="672"/>
      <c r="T2" s="672"/>
      <c r="U2" s="672"/>
    </row>
    <row r="3" spans="1:21" ht="20.25" customHeight="1" thickBot="1" x14ac:dyDescent="0.3">
      <c r="A3" s="295" t="s">
        <v>4</v>
      </c>
      <c r="B3" s="420" t="s">
        <v>3325</v>
      </c>
      <c r="C3" s="419"/>
      <c r="D3" s="296" t="s">
        <v>5</v>
      </c>
      <c r="E3" s="673" t="s">
        <v>175</v>
      </c>
      <c r="F3" s="674"/>
      <c r="G3" s="675"/>
      <c r="H3" s="678" t="s">
        <v>181</v>
      </c>
      <c r="I3" s="690" t="str">
        <f>N3</f>
        <v>01/04/2026</v>
      </c>
      <c r="J3" s="692" t="str">
        <f>O3</f>
        <v>30/04/2026</v>
      </c>
      <c r="K3" s="699" t="s">
        <v>180</v>
      </c>
      <c r="L3" s="700"/>
      <c r="N3" s="1" t="str">
        <f>'APONTAMENTO CREDENCIAMENTO'!F5</f>
        <v>01/04/2026</v>
      </c>
      <c r="O3" s="1" t="str">
        <f>'APONTAMENTO CREDENCIAMENTO'!G5</f>
        <v>30/04/2026</v>
      </c>
      <c r="P3" s="304"/>
      <c r="Q3" s="2"/>
      <c r="R3" s="2"/>
      <c r="S3" s="2"/>
      <c r="T3" s="2"/>
      <c r="U3" s="2"/>
    </row>
    <row r="4" spans="1:21" ht="22.5" customHeight="1" x14ac:dyDescent="0.25">
      <c r="A4" s="293" t="s">
        <v>6</v>
      </c>
      <c r="B4" s="294" t="str">
        <f>I3</f>
        <v>01/04/2026</v>
      </c>
      <c r="C4" s="294" t="str">
        <f>J3</f>
        <v>30/04/2026</v>
      </c>
      <c r="D4" s="696" t="str">
        <f>D10</f>
        <v>MARIA ALBERTINA DE OLIVEIRA DE LIMA</v>
      </c>
      <c r="E4" s="678" t="str">
        <f>UPPER(TEXT(B4,"MMMM"))</f>
        <v>ABRIL</v>
      </c>
      <c r="F4" s="686"/>
      <c r="G4" s="687"/>
      <c r="H4" s="679"/>
      <c r="I4" s="691"/>
      <c r="J4" s="693"/>
      <c r="K4" s="699"/>
      <c r="L4" s="700"/>
      <c r="P4" s="304"/>
      <c r="Q4" s="3"/>
      <c r="R4" s="3"/>
      <c r="S4" s="3"/>
      <c r="T4" s="3"/>
      <c r="U4" s="3"/>
    </row>
    <row r="5" spans="1:21" ht="24.75" customHeight="1" x14ac:dyDescent="0.2">
      <c r="A5" s="291" t="s">
        <v>7</v>
      </c>
      <c r="B5" s="676">
        <v>45868</v>
      </c>
      <c r="C5" s="676"/>
      <c r="D5" s="697"/>
      <c r="E5" s="679"/>
      <c r="F5" s="688"/>
      <c r="G5" s="689"/>
      <c r="H5" s="679"/>
      <c r="I5" s="691"/>
      <c r="J5" s="693"/>
      <c r="K5" s="699"/>
      <c r="L5" s="700"/>
      <c r="P5" s="304"/>
      <c r="Q5" s="3"/>
      <c r="R5" s="3"/>
      <c r="S5" s="3"/>
      <c r="T5" s="3"/>
      <c r="U5" s="3"/>
    </row>
    <row r="6" spans="1:21" ht="21.75" customHeight="1" x14ac:dyDescent="0.2">
      <c r="A6" s="291" t="s">
        <v>8</v>
      </c>
      <c r="B6" s="677" t="s">
        <v>179</v>
      </c>
      <c r="C6" s="677"/>
      <c r="D6" s="697"/>
      <c r="E6" s="679"/>
      <c r="F6" s="688"/>
      <c r="G6" s="689"/>
      <c r="H6" s="679"/>
      <c r="I6" s="691"/>
      <c r="J6" s="693"/>
      <c r="K6" s="699"/>
      <c r="L6" s="700"/>
      <c r="P6" s="304"/>
      <c r="Q6" s="3"/>
      <c r="R6" t="s">
        <v>177</v>
      </c>
      <c r="S6" s="3"/>
      <c r="T6" s="3"/>
      <c r="U6" s="3"/>
    </row>
    <row r="7" spans="1:21" ht="17.25" customHeight="1" x14ac:dyDescent="0.2">
      <c r="A7" s="291" t="s">
        <v>9</v>
      </c>
      <c r="B7" s="680">
        <f>IF(N10="C",'VALORES TABELA'!B17,IF(N10="N",'VALORES TABELA'!B18,0))</f>
        <v>0</v>
      </c>
      <c r="C7" s="680"/>
      <c r="D7" s="697"/>
      <c r="E7" s="679"/>
      <c r="F7" s="688"/>
      <c r="G7" s="689"/>
      <c r="H7" s="679"/>
      <c r="I7" s="691"/>
      <c r="J7" s="693"/>
      <c r="K7" s="699"/>
      <c r="L7" s="700"/>
      <c r="R7" s="305"/>
    </row>
    <row r="8" spans="1:21" ht="18" customHeight="1" x14ac:dyDescent="0.2">
      <c r="A8" s="694" t="s">
        <v>10</v>
      </c>
      <c r="B8" s="695"/>
      <c r="C8" s="695"/>
      <c r="D8" s="698"/>
      <c r="E8" s="679"/>
      <c r="F8" s="688"/>
      <c r="G8" s="689"/>
      <c r="H8" s="679"/>
      <c r="I8" s="691"/>
      <c r="J8" s="693"/>
      <c r="K8" s="699"/>
      <c r="L8" s="700"/>
    </row>
    <row r="9" spans="1:21" ht="33" customHeight="1" x14ac:dyDescent="0.25">
      <c r="A9" s="297" t="s">
        <v>178</v>
      </c>
      <c r="B9" s="297" t="s">
        <v>178</v>
      </c>
      <c r="C9" s="298" t="s">
        <v>11</v>
      </c>
      <c r="D9" s="299" t="str">
        <f>VLOOKUP($C9,'APONTAMENTO CREDENCIAMENTO'!$A:$J,8,0)</f>
        <v>EMPRESA</v>
      </c>
      <c r="E9" s="299" t="str">
        <f>VLOOKUP($C9,'APONTAMENTO CREDENCIAMENTO'!$A:$J,9,0)</f>
        <v>NOME CONDUTOR</v>
      </c>
      <c r="F9" s="300" t="str">
        <f>VLOOKUP($C9,'APONTAMENTO CREDENCIAMENTO'!$A:$P,15,0)</f>
        <v>SEI</v>
      </c>
      <c r="G9" s="301" t="str">
        <f>VLOOKUP($C9,'APONTAMENTO CREDENCIAMENTO'!$A:$P,4,0)</f>
        <v>CONTRATO</v>
      </c>
      <c r="H9" s="317" t="s">
        <v>182</v>
      </c>
      <c r="I9" s="285" t="s">
        <v>43</v>
      </c>
      <c r="J9" s="302"/>
      <c r="K9" s="313" t="str">
        <f>VLOOKUP($C9,'APONTAMENTO CREDENCIAMENTO'!$A:$J,6,0)</f>
        <v>PERÍODO</v>
      </c>
      <c r="L9" s="313"/>
      <c r="M9" s="292" t="str">
        <f t="shared" ref="M9:M10" si="0">MID(D9,1,3)</f>
        <v>EMP</v>
      </c>
      <c r="N9" t="str">
        <f>VLOOKUP($C9,'APONTAMENTO CREDENCIAMENTO'!$A:$P,16,0)</f>
        <v>Tipo Optante</v>
      </c>
    </row>
    <row r="10" spans="1:21" ht="31.5" customHeight="1" x14ac:dyDescent="0.25">
      <c r="A10" s="306">
        <v>1</v>
      </c>
      <c r="B10" s="306">
        <v>1</v>
      </c>
      <c r="C10" s="349" t="s">
        <v>3323</v>
      </c>
      <c r="D10" s="299" t="str">
        <f>VLOOKUP($C10,'APONTAMENTO CREDENCIAMENTO'!$A:$J,8,0)</f>
        <v>MARIA ALBERTINA DE OLIVEIRA DE LIMA</v>
      </c>
      <c r="E10" s="299" t="str">
        <f>VLOOKUP($C10,'APONTAMENTO CREDENCIAMENTO'!$A:$J,9,0)</f>
        <v>MARIA ALBERTINA DE OLIVEIRA DE LIMA</v>
      </c>
      <c r="F10" s="300" t="str">
        <f>VLOOKUP($C10,'APONTAMENTO CREDENCIAMENTO'!$A:$P,15,0)</f>
        <v>6020.2023/0033067-1</v>
      </c>
      <c r="G10" s="301" t="str">
        <f>VLOOKUP($C10,'APONTAMENTO CREDENCIAMENTO'!$A:$P,4,0)</f>
        <v>2023/0033067</v>
      </c>
      <c r="H10" s="301" t="str">
        <f>VLOOKUP($C10,'APONTAMENTO CREDENCIAMENTO'!$A:$P,5,0)</f>
        <v>SUR1E21</v>
      </c>
      <c r="I10" s="301" t="str">
        <f>IF(VLOOKUP($C10,'APONTAMENTO CREDENCIAMENTO'!$A:$J,10,0)="NORMAL","NORMAL","ADAPTADO")</f>
        <v>NORMAL</v>
      </c>
      <c r="J10" s="302">
        <f>VLOOKUP($C10,'APONTAMENTO CREDENCIAMENTO'!$A:$EL,142,0)</f>
        <v>0</v>
      </c>
      <c r="K10" s="313" t="str">
        <f>VLOOKUP($C10,'APONTAMENTO CREDENCIAMENTO'!$A:$J,6,0)</f>
        <v>01/04/2026</v>
      </c>
      <c r="L10" s="313" t="str">
        <f>VLOOKUP($C10,'APONTAMENTO CREDENCIAMENTO'!$A:$J,7,0)</f>
        <v>30/04/2026</v>
      </c>
      <c r="M10" s="292" t="str">
        <f t="shared" si="0"/>
        <v>MAR</v>
      </c>
      <c r="N10">
        <f>VLOOKUP($C10,'APONTAMENTO CREDENCIAMENTO'!$A:$P,16,0)</f>
        <v>0</v>
      </c>
    </row>
    <row r="11" spans="1:21" ht="15" x14ac:dyDescent="0.25">
      <c r="D11" s="299"/>
      <c r="E11" s="299"/>
      <c r="F11" s="300"/>
      <c r="G11" s="301"/>
      <c r="H11" s="301"/>
      <c r="I11" s="301"/>
      <c r="J11" s="302"/>
      <c r="K11" s="313"/>
      <c r="L11" s="313"/>
      <c r="M11" s="292"/>
    </row>
    <row r="12" spans="1:21" ht="15" x14ac:dyDescent="0.25">
      <c r="D12" s="299"/>
      <c r="E12" s="299"/>
      <c r="F12" s="300"/>
      <c r="G12" s="301"/>
      <c r="H12" s="301"/>
      <c r="I12" s="301"/>
      <c r="J12" s="302"/>
      <c r="K12" s="313"/>
      <c r="L12" s="313"/>
      <c r="M12" s="292"/>
    </row>
    <row r="13" spans="1:21" ht="15" x14ac:dyDescent="0.25">
      <c r="D13" s="299"/>
      <c r="E13" s="299"/>
      <c r="F13" s="300"/>
      <c r="G13" s="301"/>
      <c r="H13" s="301"/>
      <c r="I13" s="301"/>
      <c r="J13" s="302"/>
      <c r="K13" s="313"/>
      <c r="L13" s="313"/>
      <c r="M13" s="292"/>
    </row>
    <row r="14" spans="1:21" ht="15" x14ac:dyDescent="0.25">
      <c r="D14" s="299"/>
      <c r="E14" s="299"/>
      <c r="F14" s="300"/>
      <c r="G14" s="301"/>
      <c r="H14" s="301"/>
      <c r="I14" s="301"/>
      <c r="J14" s="302"/>
      <c r="K14" s="313"/>
      <c r="L14" s="313"/>
      <c r="M14" s="292"/>
    </row>
    <row r="15" spans="1:21" ht="15" x14ac:dyDescent="0.25">
      <c r="D15" s="299"/>
      <c r="E15" s="299"/>
      <c r="F15" s="300"/>
      <c r="G15" s="301"/>
      <c r="H15" s="301"/>
      <c r="I15" s="301"/>
      <c r="J15" s="302"/>
      <c r="K15" s="313"/>
      <c r="L15" s="313"/>
      <c r="M15" s="292"/>
    </row>
    <row r="16" spans="1:21" ht="15" x14ac:dyDescent="0.25">
      <c r="D16" s="299"/>
      <c r="E16" s="299"/>
      <c r="F16" s="300"/>
      <c r="G16" s="301"/>
      <c r="H16" s="301"/>
      <c r="I16" s="301"/>
      <c r="J16" s="302"/>
      <c r="K16" s="313"/>
      <c r="L16" s="313"/>
      <c r="M16" s="292"/>
    </row>
    <row r="17" spans="4:13" ht="15" x14ac:dyDescent="0.25">
      <c r="D17" s="299"/>
      <c r="E17" s="299"/>
      <c r="F17" s="300"/>
      <c r="G17" s="301"/>
      <c r="H17" s="301"/>
      <c r="I17" s="301"/>
      <c r="J17" s="302"/>
      <c r="K17" s="313"/>
      <c r="L17" s="313"/>
      <c r="M17" s="292"/>
    </row>
    <row r="18" spans="4:13" ht="15" x14ac:dyDescent="0.25">
      <c r="D18" s="299"/>
      <c r="E18" s="299"/>
      <c r="F18" s="300"/>
      <c r="G18" s="301"/>
      <c r="H18" s="301"/>
      <c r="I18" s="301"/>
      <c r="J18" s="302"/>
      <c r="K18" s="313"/>
      <c r="L18" s="313"/>
      <c r="M18" s="292"/>
    </row>
    <row r="19" spans="4:13" ht="15" x14ac:dyDescent="0.25">
      <c r="D19" s="299"/>
      <c r="E19" s="299"/>
      <c r="F19" s="300"/>
      <c r="G19" s="301"/>
      <c r="H19" s="301"/>
      <c r="I19" s="301"/>
      <c r="J19" s="302"/>
      <c r="K19" s="313"/>
      <c r="L19" s="313"/>
      <c r="M19" s="292"/>
    </row>
    <row r="20" spans="4:13" ht="15" x14ac:dyDescent="0.25">
      <c r="D20" s="299"/>
      <c r="E20" s="299"/>
      <c r="F20" s="300"/>
      <c r="G20" s="301"/>
      <c r="H20" s="301"/>
      <c r="I20" s="301"/>
      <c r="J20" s="302"/>
      <c r="K20" s="313"/>
      <c r="L20" s="313"/>
      <c r="M20" s="292"/>
    </row>
    <row r="21" spans="4:13" ht="15" x14ac:dyDescent="0.25">
      <c r="D21" s="299"/>
      <c r="E21" s="299"/>
      <c r="F21" s="300"/>
      <c r="G21" s="301"/>
      <c r="H21" s="301"/>
      <c r="I21" s="301"/>
      <c r="J21" s="302"/>
      <c r="K21" s="313"/>
      <c r="L21" s="313"/>
      <c r="M21" s="292"/>
    </row>
    <row r="22" spans="4:13" ht="15" x14ac:dyDescent="0.25">
      <c r="D22" s="299"/>
      <c r="E22" s="299"/>
      <c r="F22" s="300"/>
      <c r="G22" s="301"/>
      <c r="H22" s="301"/>
      <c r="I22" s="301"/>
      <c r="J22" s="302"/>
      <c r="K22" s="313"/>
      <c r="L22" s="313"/>
      <c r="M22" s="292"/>
    </row>
    <row r="23" spans="4:13" ht="15" x14ac:dyDescent="0.25">
      <c r="D23" s="299"/>
      <c r="E23" s="299"/>
      <c r="F23" s="300"/>
      <c r="G23" s="301"/>
      <c r="H23" s="301"/>
      <c r="I23" s="301"/>
      <c r="J23" s="302"/>
      <c r="K23" s="313"/>
      <c r="L23" s="313"/>
      <c r="M23" s="292"/>
    </row>
    <row r="24" spans="4:13" ht="15" x14ac:dyDescent="0.25">
      <c r="D24" s="299"/>
      <c r="E24" s="299"/>
      <c r="F24" s="300"/>
      <c r="G24" s="301"/>
      <c r="H24" s="301"/>
      <c r="I24" s="301"/>
      <c r="J24" s="302"/>
      <c r="K24" s="313"/>
      <c r="L24" s="313"/>
      <c r="M24" s="292"/>
    </row>
    <row r="25" spans="4:13" ht="15" x14ac:dyDescent="0.25">
      <c r="D25" s="299"/>
      <c r="E25" s="299"/>
      <c r="F25" s="300"/>
      <c r="G25" s="301"/>
      <c r="H25" s="301"/>
      <c r="I25" s="301"/>
      <c r="J25" s="302"/>
      <c r="K25" s="313"/>
      <c r="L25" s="313"/>
      <c r="M25" s="292"/>
    </row>
    <row r="26" spans="4:13" ht="15" x14ac:dyDescent="0.25">
      <c r="D26" s="299"/>
      <c r="E26" s="299"/>
      <c r="F26" s="300"/>
      <c r="G26" s="301"/>
      <c r="H26" s="301"/>
      <c r="I26" s="301"/>
      <c r="J26" s="302"/>
      <c r="K26" s="313"/>
      <c r="L26" s="313"/>
      <c r="M26" s="292"/>
    </row>
    <row r="27" spans="4:13" ht="15" x14ac:dyDescent="0.25">
      <c r="D27" s="299"/>
      <c r="E27" s="299"/>
      <c r="F27" s="300"/>
      <c r="G27" s="301"/>
      <c r="H27" s="301"/>
      <c r="I27" s="301"/>
      <c r="J27" s="302"/>
      <c r="K27" s="313"/>
      <c r="L27" s="313"/>
      <c r="M27" s="292"/>
    </row>
    <row r="28" spans="4:13" ht="15" x14ac:dyDescent="0.25">
      <c r="D28" s="299"/>
      <c r="E28" s="299"/>
      <c r="F28" s="300"/>
      <c r="G28" s="301"/>
      <c r="H28" s="301"/>
      <c r="I28" s="301"/>
      <c r="J28" s="302"/>
      <c r="K28" s="313"/>
      <c r="L28" s="313"/>
      <c r="M28" s="292"/>
    </row>
    <row r="29" spans="4:13" ht="15" x14ac:dyDescent="0.25">
      <c r="D29" s="299"/>
      <c r="E29" s="299"/>
      <c r="F29" s="300"/>
      <c r="G29" s="301"/>
      <c r="H29" s="301"/>
      <c r="I29" s="301"/>
      <c r="J29" s="302"/>
      <c r="K29" s="313"/>
      <c r="L29" s="313"/>
      <c r="M29" s="292"/>
    </row>
    <row r="30" spans="4:13" ht="15" x14ac:dyDescent="0.25">
      <c r="D30" s="299"/>
      <c r="E30" s="299"/>
      <c r="F30" s="300"/>
      <c r="G30" s="301"/>
      <c r="H30" s="301"/>
      <c r="I30" s="301"/>
      <c r="J30" s="302"/>
      <c r="K30" s="313"/>
      <c r="L30" s="313"/>
      <c r="M30" s="292"/>
    </row>
    <row r="31" spans="4:13" ht="15" x14ac:dyDescent="0.25">
      <c r="D31" s="299"/>
      <c r="E31" s="299"/>
      <c r="F31" s="300"/>
      <c r="G31" s="301"/>
      <c r="H31" s="301"/>
      <c r="I31" s="301"/>
      <c r="J31" s="302"/>
      <c r="K31" s="313"/>
      <c r="L31" s="313"/>
      <c r="M31" s="292"/>
    </row>
    <row r="32" spans="4:13" ht="15" x14ac:dyDescent="0.25">
      <c r="D32" s="299"/>
      <c r="E32" s="299"/>
      <c r="F32" s="300"/>
      <c r="G32" s="301"/>
      <c r="H32" s="301"/>
      <c r="I32" s="301"/>
      <c r="J32" s="302"/>
      <c r="K32" s="313"/>
      <c r="L32" s="313"/>
      <c r="M32" s="292"/>
    </row>
    <row r="33" spans="4:13" ht="15" x14ac:dyDescent="0.25">
      <c r="D33" s="299"/>
      <c r="E33" s="299"/>
      <c r="F33" s="300"/>
      <c r="G33" s="301"/>
      <c r="H33" s="301"/>
      <c r="I33" s="301"/>
      <c r="J33" s="302"/>
      <c r="K33" s="313"/>
      <c r="L33" s="313"/>
      <c r="M33" s="292"/>
    </row>
    <row r="34" spans="4:13" ht="15" x14ac:dyDescent="0.25">
      <c r="D34" s="299"/>
      <c r="E34" s="299"/>
      <c r="F34" s="300"/>
      <c r="G34" s="301"/>
      <c r="H34" s="301"/>
      <c r="I34" s="301"/>
      <c r="J34" s="302"/>
      <c r="K34" s="313"/>
      <c r="L34" s="313"/>
      <c r="M34" s="292"/>
    </row>
    <row r="35" spans="4:13" ht="15" x14ac:dyDescent="0.25">
      <c r="D35" s="299"/>
      <c r="E35" s="299"/>
      <c r="F35" s="300"/>
      <c r="G35" s="301"/>
      <c r="H35" s="301"/>
      <c r="I35" s="301"/>
      <c r="J35" s="302"/>
      <c r="K35" s="313"/>
      <c r="L35" s="313"/>
      <c r="M35" s="292"/>
    </row>
    <row r="36" spans="4:13" ht="15" x14ac:dyDescent="0.25">
      <c r="D36" s="299"/>
      <c r="E36" s="299"/>
      <c r="F36" s="300"/>
      <c r="G36" s="301"/>
      <c r="H36" s="301"/>
      <c r="I36" s="301"/>
      <c r="J36" s="302"/>
      <c r="K36" s="313"/>
      <c r="L36" s="313"/>
      <c r="M36" s="292"/>
    </row>
    <row r="37" spans="4:13" ht="15" x14ac:dyDescent="0.25">
      <c r="D37" s="299"/>
      <c r="E37" s="299"/>
      <c r="F37" s="300"/>
      <c r="G37" s="301"/>
      <c r="H37" s="301"/>
      <c r="I37" s="301"/>
      <c r="J37" s="302"/>
      <c r="K37" s="313"/>
      <c r="L37" s="313"/>
      <c r="M37" s="292"/>
    </row>
    <row r="38" spans="4:13" ht="15" x14ac:dyDescent="0.25">
      <c r="D38" s="299"/>
      <c r="E38" s="299"/>
      <c r="F38" s="300"/>
      <c r="G38" s="301"/>
      <c r="H38" s="301"/>
      <c r="I38" s="301"/>
      <c r="J38" s="302"/>
      <c r="K38" s="313"/>
      <c r="L38" s="313"/>
      <c r="M38" s="292"/>
    </row>
    <row r="39" spans="4:13" ht="15" x14ac:dyDescent="0.25">
      <c r="D39" s="299"/>
      <c r="E39" s="299"/>
      <c r="F39" s="300"/>
      <c r="G39" s="301"/>
      <c r="H39" s="301"/>
      <c r="I39" s="301"/>
      <c r="J39" s="302"/>
      <c r="K39" s="313"/>
      <c r="L39" s="313"/>
      <c r="M39" s="292"/>
    </row>
    <row r="40" spans="4:13" ht="15" x14ac:dyDescent="0.25">
      <c r="D40" s="299"/>
      <c r="E40" s="299"/>
      <c r="F40" s="300"/>
      <c r="G40" s="301"/>
      <c r="H40" s="301"/>
      <c r="I40" s="301"/>
      <c r="J40" s="302"/>
      <c r="K40" s="313"/>
      <c r="L40" s="313"/>
      <c r="M40" s="292"/>
    </row>
    <row r="41" spans="4:13" ht="15" x14ac:dyDescent="0.25">
      <c r="D41" s="299"/>
      <c r="E41" s="299"/>
      <c r="F41" s="300"/>
      <c r="G41" s="301"/>
      <c r="H41" s="301"/>
      <c r="I41" s="301"/>
      <c r="J41" s="302"/>
      <c r="K41" s="313"/>
      <c r="L41" s="313"/>
      <c r="M41" s="292"/>
    </row>
    <row r="42" spans="4:13" ht="15" x14ac:dyDescent="0.25">
      <c r="D42" s="299"/>
      <c r="E42" s="299"/>
      <c r="F42" s="300"/>
      <c r="G42" s="301"/>
      <c r="H42" s="301"/>
      <c r="I42" s="301"/>
      <c r="J42" s="302"/>
      <c r="K42" s="313"/>
      <c r="L42" s="313"/>
      <c r="M42" s="292"/>
    </row>
    <row r="43" spans="4:13" ht="15" x14ac:dyDescent="0.25">
      <c r="D43" s="299"/>
      <c r="E43" s="299"/>
      <c r="F43" s="300"/>
      <c r="G43" s="301"/>
      <c r="H43" s="301"/>
      <c r="I43" s="301"/>
      <c r="J43" s="302"/>
      <c r="K43" s="313"/>
      <c r="L43" s="313"/>
      <c r="M43" s="292"/>
    </row>
    <row r="44" spans="4:13" ht="15" x14ac:dyDescent="0.25">
      <c r="D44" s="299"/>
      <c r="E44" s="299"/>
      <c r="F44" s="300"/>
      <c r="G44" s="301"/>
      <c r="H44" s="301"/>
      <c r="I44" s="301"/>
      <c r="J44" s="302"/>
      <c r="K44" s="313"/>
      <c r="L44" s="313"/>
      <c r="M44" s="292"/>
    </row>
    <row r="45" spans="4:13" ht="15" x14ac:dyDescent="0.25">
      <c r="D45" s="299"/>
      <c r="E45" s="299"/>
      <c r="F45" s="300"/>
      <c r="G45" s="301"/>
      <c r="H45" s="301"/>
      <c r="I45" s="301"/>
      <c r="J45" s="302"/>
      <c r="K45" s="313"/>
      <c r="L45" s="313"/>
      <c r="M45" s="292"/>
    </row>
    <row r="46" spans="4:13" ht="15" x14ac:dyDescent="0.25">
      <c r="D46" s="299"/>
      <c r="E46" s="299"/>
      <c r="F46" s="300"/>
      <c r="G46" s="301"/>
      <c r="H46" s="301"/>
      <c r="I46" s="301"/>
      <c r="J46" s="302"/>
      <c r="K46" s="313"/>
      <c r="L46" s="313"/>
      <c r="M46" s="292"/>
    </row>
    <row r="47" spans="4:13" ht="15" x14ac:dyDescent="0.25">
      <c r="D47" s="299"/>
      <c r="E47" s="299"/>
      <c r="F47" s="300"/>
      <c r="G47" s="301"/>
      <c r="H47" s="301"/>
      <c r="I47" s="301"/>
      <c r="J47" s="302"/>
      <c r="K47" s="313"/>
      <c r="L47" s="313"/>
      <c r="M47" s="292"/>
    </row>
    <row r="48" spans="4:13" ht="15" x14ac:dyDescent="0.25">
      <c r="D48" s="299"/>
      <c r="E48" s="299"/>
      <c r="F48" s="300"/>
      <c r="G48" s="301"/>
      <c r="H48" s="301"/>
      <c r="I48" s="301"/>
      <c r="J48" s="302"/>
      <c r="K48" s="313"/>
      <c r="L48" s="313"/>
      <c r="M48" s="292"/>
    </row>
    <row r="49" spans="4:13" ht="15" x14ac:dyDescent="0.25">
      <c r="D49" s="299"/>
      <c r="E49" s="299"/>
      <c r="F49" s="300"/>
      <c r="G49" s="301"/>
      <c r="H49" s="301"/>
      <c r="I49" s="301"/>
      <c r="J49" s="302"/>
      <c r="K49" s="313"/>
      <c r="L49" s="313"/>
      <c r="M49" s="292"/>
    </row>
    <row r="50" spans="4:13" ht="15" x14ac:dyDescent="0.25">
      <c r="D50" s="299"/>
      <c r="E50" s="299"/>
      <c r="F50" s="300"/>
      <c r="G50" s="301"/>
      <c r="H50" s="301"/>
      <c r="I50" s="301"/>
      <c r="J50" s="302"/>
      <c r="K50" s="313"/>
      <c r="L50" s="313"/>
      <c r="M50" s="292"/>
    </row>
    <row r="51" spans="4:13" ht="15" x14ac:dyDescent="0.25">
      <c r="D51" s="299"/>
      <c r="E51" s="299"/>
      <c r="F51" s="300"/>
      <c r="G51" s="301"/>
      <c r="H51" s="301"/>
      <c r="I51" s="301"/>
      <c r="J51" s="302"/>
      <c r="K51" s="313"/>
      <c r="L51" s="313"/>
      <c r="M51" s="292"/>
    </row>
    <row r="52" spans="4:13" ht="15" x14ac:dyDescent="0.25">
      <c r="D52" s="299"/>
      <c r="E52" s="299"/>
      <c r="F52" s="300"/>
      <c r="G52" s="301"/>
      <c r="H52" s="301"/>
      <c r="I52" s="301"/>
      <c r="J52" s="302"/>
      <c r="K52" s="313"/>
      <c r="L52" s="313"/>
      <c r="M52" s="292"/>
    </row>
    <row r="53" spans="4:13" ht="15" x14ac:dyDescent="0.25">
      <c r="D53" s="299"/>
      <c r="E53" s="299"/>
      <c r="F53" s="300"/>
      <c r="G53" s="301"/>
      <c r="H53" s="301"/>
      <c r="I53" s="301"/>
      <c r="J53" s="302"/>
      <c r="K53" s="313"/>
      <c r="L53" s="313"/>
      <c r="M53" s="292"/>
    </row>
    <row r="54" spans="4:13" ht="15" x14ac:dyDescent="0.25">
      <c r="D54" s="299"/>
      <c r="E54" s="299"/>
      <c r="F54" s="300"/>
      <c r="G54" s="301"/>
      <c r="H54" s="301"/>
      <c r="I54" s="301"/>
      <c r="J54" s="302"/>
      <c r="K54" s="313"/>
      <c r="L54" s="313"/>
      <c r="M54" s="292"/>
    </row>
    <row r="55" spans="4:13" ht="15" x14ac:dyDescent="0.25">
      <c r="D55" s="299"/>
      <c r="E55" s="299"/>
      <c r="F55" s="300"/>
      <c r="G55" s="301"/>
      <c r="H55" s="301"/>
      <c r="I55" s="301"/>
      <c r="J55" s="302"/>
      <c r="K55" s="313"/>
      <c r="L55" s="313"/>
      <c r="M55" s="292"/>
    </row>
    <row r="56" spans="4:13" ht="15" x14ac:dyDescent="0.25">
      <c r="D56" s="299"/>
      <c r="E56" s="299"/>
      <c r="F56" s="300"/>
      <c r="G56" s="301"/>
      <c r="H56" s="301"/>
      <c r="I56" s="301"/>
      <c r="J56" s="302"/>
      <c r="K56" s="313"/>
      <c r="L56" s="313"/>
      <c r="M56" s="292"/>
    </row>
    <row r="57" spans="4:13" ht="15" x14ac:dyDescent="0.25">
      <c r="D57" s="299"/>
      <c r="E57" s="299"/>
      <c r="F57" s="300"/>
      <c r="G57" s="301"/>
      <c r="H57" s="301"/>
      <c r="I57" s="301"/>
      <c r="J57" s="302"/>
      <c r="K57" s="313"/>
      <c r="L57" s="313"/>
      <c r="M57" s="292"/>
    </row>
    <row r="58" spans="4:13" ht="15" x14ac:dyDescent="0.25">
      <c r="D58" s="299"/>
      <c r="E58" s="299"/>
      <c r="F58" s="300"/>
      <c r="G58" s="301"/>
      <c r="H58" s="301"/>
      <c r="I58" s="301"/>
      <c r="J58" s="302"/>
      <c r="K58" s="313"/>
      <c r="L58" s="313"/>
      <c r="M58" s="292"/>
    </row>
    <row r="59" spans="4:13" ht="15" x14ac:dyDescent="0.25">
      <c r="D59" s="299"/>
      <c r="E59" s="299"/>
      <c r="F59" s="300"/>
      <c r="G59" s="301"/>
      <c r="H59" s="301"/>
      <c r="I59" s="301"/>
      <c r="J59" s="302"/>
      <c r="K59" s="313"/>
      <c r="L59" s="313"/>
      <c r="M59" s="292"/>
    </row>
    <row r="60" spans="4:13" ht="15" x14ac:dyDescent="0.25">
      <c r="D60" s="299"/>
      <c r="E60" s="299"/>
      <c r="F60" s="300"/>
      <c r="G60" s="301"/>
      <c r="H60" s="301"/>
      <c r="I60" s="301"/>
      <c r="J60" s="302"/>
      <c r="K60" s="313"/>
      <c r="L60" s="313"/>
      <c r="M60" s="292"/>
    </row>
    <row r="61" spans="4:13" ht="15" x14ac:dyDescent="0.25">
      <c r="D61" s="299"/>
      <c r="E61" s="299"/>
      <c r="F61" s="300"/>
      <c r="G61" s="301"/>
      <c r="H61" s="301"/>
      <c r="I61" s="301"/>
      <c r="J61" s="302"/>
      <c r="K61" s="313"/>
      <c r="L61" s="313"/>
      <c r="M61" s="292"/>
    </row>
    <row r="62" spans="4:13" ht="15" x14ac:dyDescent="0.25">
      <c r="D62" s="299"/>
      <c r="E62" s="299"/>
      <c r="F62" s="300"/>
      <c r="G62" s="301"/>
      <c r="H62" s="301"/>
      <c r="I62" s="301"/>
      <c r="J62" s="302"/>
      <c r="K62" s="313"/>
      <c r="L62" s="313"/>
      <c r="M62" s="292"/>
    </row>
    <row r="63" spans="4:13" ht="15" x14ac:dyDescent="0.25">
      <c r="D63" s="299"/>
      <c r="E63" s="299"/>
      <c r="F63" s="300"/>
      <c r="G63" s="301"/>
      <c r="H63" s="301"/>
      <c r="I63" s="301"/>
      <c r="J63" s="302"/>
      <c r="K63" s="313"/>
      <c r="L63" s="313"/>
      <c r="M63" s="292"/>
    </row>
    <row r="64" spans="4:13" ht="15" x14ac:dyDescent="0.25">
      <c r="D64" s="299"/>
      <c r="E64" s="299"/>
      <c r="F64" s="300"/>
      <c r="G64" s="301"/>
      <c r="H64" s="301"/>
      <c r="I64" s="301"/>
      <c r="J64" s="302"/>
      <c r="K64" s="313"/>
      <c r="L64" s="313"/>
      <c r="M64" s="292"/>
    </row>
    <row r="65" spans="4:13" ht="15" x14ac:dyDescent="0.25">
      <c r="D65" s="299"/>
      <c r="E65" s="299"/>
      <c r="F65" s="300"/>
      <c r="G65" s="301"/>
      <c r="H65" s="301"/>
      <c r="I65" s="301"/>
      <c r="J65" s="302"/>
      <c r="K65" s="313"/>
      <c r="L65" s="313"/>
      <c r="M65" s="292"/>
    </row>
    <row r="66" spans="4:13" ht="15" x14ac:dyDescent="0.25">
      <c r="D66" s="299"/>
      <c r="E66" s="299"/>
      <c r="F66" s="300"/>
      <c r="G66" s="301"/>
      <c r="H66" s="301"/>
      <c r="I66" s="301"/>
      <c r="J66" s="302"/>
      <c r="K66" s="313"/>
      <c r="L66" s="313"/>
      <c r="M66" s="292"/>
    </row>
    <row r="67" spans="4:13" ht="15" x14ac:dyDescent="0.25">
      <c r="D67" s="299"/>
      <c r="E67" s="299"/>
      <c r="F67" s="300"/>
      <c r="G67" s="301"/>
      <c r="H67" s="301"/>
      <c r="I67" s="301"/>
      <c r="J67" s="302"/>
      <c r="K67" s="313"/>
      <c r="L67" s="313"/>
      <c r="M67" s="292"/>
    </row>
    <row r="68" spans="4:13" ht="15" x14ac:dyDescent="0.25">
      <c r="D68" s="299"/>
      <c r="E68" s="299"/>
      <c r="F68" s="300"/>
      <c r="G68" s="301"/>
      <c r="H68" s="301"/>
      <c r="I68" s="301"/>
      <c r="J68" s="302"/>
      <c r="K68" s="313"/>
      <c r="L68" s="313"/>
      <c r="M68" s="292"/>
    </row>
    <row r="69" spans="4:13" ht="15" x14ac:dyDescent="0.25">
      <c r="D69" s="299"/>
      <c r="E69" s="299"/>
      <c r="F69" s="300"/>
      <c r="G69" s="301"/>
      <c r="H69" s="301"/>
      <c r="I69" s="301"/>
      <c r="J69" s="302"/>
      <c r="K69" s="313"/>
      <c r="L69" s="313"/>
      <c r="M69" s="292"/>
    </row>
    <row r="70" spans="4:13" ht="15" x14ac:dyDescent="0.25">
      <c r="D70" s="299"/>
      <c r="E70" s="299"/>
      <c r="F70" s="300"/>
      <c r="G70" s="301"/>
      <c r="H70" s="301"/>
      <c r="I70" s="301"/>
      <c r="J70" s="302"/>
      <c r="K70" s="313"/>
      <c r="L70" s="313"/>
      <c r="M70" s="292"/>
    </row>
    <row r="71" spans="4:13" ht="15" x14ac:dyDescent="0.25">
      <c r="D71" s="299"/>
      <c r="E71" s="299"/>
      <c r="F71" s="300"/>
      <c r="G71" s="301"/>
      <c r="H71" s="301"/>
      <c r="I71" s="301"/>
      <c r="J71" s="302"/>
      <c r="K71" s="313"/>
      <c r="L71" s="313"/>
      <c r="M71" s="292"/>
    </row>
    <row r="72" spans="4:13" ht="15" x14ac:dyDescent="0.25">
      <c r="D72" s="299"/>
      <c r="E72" s="299"/>
      <c r="F72" s="300"/>
      <c r="G72" s="301"/>
      <c r="H72" s="301"/>
      <c r="I72" s="301"/>
      <c r="J72" s="302"/>
      <c r="K72" s="313"/>
      <c r="L72" s="313"/>
      <c r="M72" s="292"/>
    </row>
    <row r="73" spans="4:13" ht="15" x14ac:dyDescent="0.25">
      <c r="D73" s="299"/>
      <c r="E73" s="299"/>
      <c r="F73" s="300"/>
      <c r="G73" s="301"/>
      <c r="H73" s="301"/>
      <c r="I73" s="301"/>
      <c r="J73" s="302"/>
      <c r="K73" s="313"/>
      <c r="L73" s="313"/>
      <c r="M73" s="292"/>
    </row>
    <row r="74" spans="4:13" ht="15" x14ac:dyDescent="0.25">
      <c r="D74" s="299"/>
      <c r="E74" s="299"/>
      <c r="F74" s="300"/>
      <c r="G74" s="301"/>
      <c r="H74" s="301"/>
      <c r="I74" s="301"/>
      <c r="J74" s="302"/>
      <c r="K74" s="313"/>
      <c r="L74" s="313"/>
      <c r="M74" s="292"/>
    </row>
    <row r="75" spans="4:13" ht="15" x14ac:dyDescent="0.25">
      <c r="D75" s="299"/>
      <c r="E75" s="299"/>
      <c r="F75" s="300"/>
      <c r="G75" s="301"/>
      <c r="H75" s="301"/>
      <c r="I75" s="301"/>
      <c r="J75" s="302"/>
      <c r="K75" s="313"/>
      <c r="L75" s="313"/>
      <c r="M75" s="292"/>
    </row>
    <row r="76" spans="4:13" ht="15" x14ac:dyDescent="0.25">
      <c r="D76" s="299"/>
      <c r="E76" s="299"/>
      <c r="F76" s="300"/>
      <c r="G76" s="301"/>
      <c r="H76" s="301"/>
      <c r="I76" s="301"/>
      <c r="J76" s="302"/>
      <c r="K76" s="313"/>
      <c r="L76" s="313"/>
      <c r="M76" s="292"/>
    </row>
    <row r="77" spans="4:13" ht="15" x14ac:dyDescent="0.25">
      <c r="D77" s="299"/>
      <c r="E77" s="299"/>
      <c r="F77" s="300"/>
      <c r="G77" s="301"/>
      <c r="H77" s="301"/>
      <c r="I77" s="301"/>
      <c r="J77" s="302"/>
      <c r="K77" s="313"/>
      <c r="L77" s="313"/>
      <c r="M77" s="292"/>
    </row>
    <row r="78" spans="4:13" ht="15" x14ac:dyDescent="0.25">
      <c r="D78" s="299"/>
      <c r="E78" s="299"/>
      <c r="F78" s="300"/>
      <c r="G78" s="301"/>
      <c r="H78" s="301"/>
      <c r="I78" s="301"/>
      <c r="J78" s="302"/>
      <c r="K78" s="313"/>
      <c r="L78" s="313"/>
      <c r="M78" s="292"/>
    </row>
    <row r="79" spans="4:13" ht="15" x14ac:dyDescent="0.25">
      <c r="D79" s="299"/>
      <c r="E79" s="299"/>
      <c r="F79" s="300"/>
      <c r="G79" s="301"/>
      <c r="H79" s="301"/>
      <c r="I79" s="301"/>
      <c r="J79" s="302"/>
      <c r="K79" s="313"/>
      <c r="L79" s="313"/>
      <c r="M79" s="292"/>
    </row>
    <row r="80" spans="4:13" ht="15" x14ac:dyDescent="0.25">
      <c r="D80" s="299"/>
      <c r="E80" s="299"/>
      <c r="F80" s="300"/>
      <c r="G80" s="301"/>
      <c r="H80" s="301"/>
      <c r="I80" s="301"/>
      <c r="J80" s="302"/>
      <c r="K80" s="313"/>
      <c r="L80" s="313"/>
      <c r="M80" s="292"/>
    </row>
    <row r="81" spans="4:13" ht="15" x14ac:dyDescent="0.25">
      <c r="D81" s="299"/>
      <c r="E81" s="299"/>
      <c r="F81" s="300"/>
      <c r="G81" s="301"/>
      <c r="H81" s="301"/>
      <c r="I81" s="301"/>
      <c r="J81" s="302"/>
      <c r="K81" s="313"/>
      <c r="L81" s="313"/>
      <c r="M81" s="292"/>
    </row>
    <row r="82" spans="4:13" ht="15" x14ac:dyDescent="0.25">
      <c r="D82" s="299"/>
      <c r="E82" s="299"/>
      <c r="F82" s="300"/>
      <c r="G82" s="301"/>
      <c r="H82" s="301"/>
      <c r="I82" s="301"/>
      <c r="J82" s="302"/>
      <c r="K82" s="313"/>
      <c r="L82" s="313"/>
      <c r="M82" s="292"/>
    </row>
    <row r="83" spans="4:13" ht="15" x14ac:dyDescent="0.25">
      <c r="D83" s="299"/>
      <c r="E83" s="299"/>
      <c r="F83" s="300"/>
      <c r="G83" s="301"/>
      <c r="H83" s="301"/>
      <c r="I83" s="301"/>
      <c r="J83" s="302"/>
      <c r="K83" s="313"/>
      <c r="L83" s="313"/>
      <c r="M83" s="292"/>
    </row>
    <row r="84" spans="4:13" ht="15" x14ac:dyDescent="0.25">
      <c r="D84" s="299"/>
      <c r="E84" s="299"/>
      <c r="F84" s="300"/>
      <c r="G84" s="301"/>
      <c r="H84" s="301"/>
      <c r="I84" s="301"/>
      <c r="J84" s="302"/>
      <c r="K84" s="313"/>
      <c r="L84" s="313"/>
      <c r="M84" s="292"/>
    </row>
    <row r="85" spans="4:13" ht="15" x14ac:dyDescent="0.25">
      <c r="D85" s="299"/>
      <c r="E85" s="299"/>
      <c r="F85" s="300"/>
      <c r="G85" s="301"/>
      <c r="H85" s="301"/>
      <c r="I85" s="301"/>
      <c r="J85" s="302"/>
      <c r="K85" s="313"/>
      <c r="L85" s="313"/>
      <c r="M85" s="292"/>
    </row>
    <row r="86" spans="4:13" ht="15" x14ac:dyDescent="0.25">
      <c r="D86" s="299"/>
      <c r="E86" s="299"/>
      <c r="F86" s="300"/>
      <c r="G86" s="301"/>
      <c r="H86" s="301"/>
      <c r="I86" s="301"/>
      <c r="J86" s="302"/>
      <c r="K86" s="313"/>
      <c r="L86" s="313"/>
      <c r="M86" s="292"/>
    </row>
    <row r="87" spans="4:13" ht="15" x14ac:dyDescent="0.25">
      <c r="D87" s="299"/>
      <c r="E87" s="299"/>
      <c r="F87" s="300"/>
      <c r="G87" s="301"/>
      <c r="H87" s="301"/>
      <c r="I87" s="301"/>
      <c r="J87" s="302"/>
      <c r="K87" s="313"/>
      <c r="L87" s="313"/>
      <c r="M87" s="292"/>
    </row>
    <row r="88" spans="4:13" ht="15" x14ac:dyDescent="0.25">
      <c r="D88" s="299"/>
      <c r="E88" s="299"/>
      <c r="F88" s="300"/>
      <c r="G88" s="301"/>
      <c r="H88" s="301"/>
      <c r="I88" s="301"/>
      <c r="J88" s="302"/>
      <c r="K88" s="313"/>
      <c r="L88" s="313"/>
      <c r="M88" s="292"/>
    </row>
    <row r="89" spans="4:13" ht="15" x14ac:dyDescent="0.25">
      <c r="D89" s="299"/>
      <c r="E89" s="299"/>
      <c r="F89" s="300"/>
      <c r="G89" s="301"/>
      <c r="H89" s="301"/>
      <c r="I89" s="301"/>
      <c r="J89" s="302"/>
      <c r="K89" s="313"/>
      <c r="L89" s="313"/>
      <c r="M89" s="292"/>
    </row>
    <row r="90" spans="4:13" ht="15" x14ac:dyDescent="0.25">
      <c r="D90" s="299"/>
      <c r="E90" s="299"/>
      <c r="F90" s="300"/>
      <c r="G90" s="301"/>
      <c r="H90" s="301"/>
      <c r="I90" s="301"/>
      <c r="J90" s="302"/>
      <c r="K90" s="313"/>
      <c r="L90" s="313"/>
      <c r="M90" s="292"/>
    </row>
    <row r="91" spans="4:13" ht="15" x14ac:dyDescent="0.25">
      <c r="D91" s="299"/>
      <c r="E91" s="299"/>
      <c r="F91" s="300"/>
      <c r="G91" s="301"/>
      <c r="H91" s="301"/>
      <c r="I91" s="301"/>
      <c r="J91" s="302"/>
      <c r="K91" s="313"/>
      <c r="L91" s="313"/>
      <c r="M91" s="292"/>
    </row>
    <row r="92" spans="4:13" ht="15" x14ac:dyDescent="0.25">
      <c r="D92" s="299"/>
      <c r="E92" s="299"/>
      <c r="F92" s="300"/>
      <c r="G92" s="301"/>
      <c r="H92" s="301"/>
      <c r="I92" s="301"/>
      <c r="J92" s="302"/>
      <c r="K92" s="313"/>
      <c r="L92" s="313"/>
      <c r="M92" s="292"/>
    </row>
    <row r="93" spans="4:13" ht="15" x14ac:dyDescent="0.25">
      <c r="D93" s="299"/>
      <c r="E93" s="299"/>
      <c r="F93" s="300"/>
      <c r="G93" s="301"/>
      <c r="H93" s="301"/>
      <c r="I93" s="301"/>
      <c r="J93" s="302"/>
      <c r="K93" s="313"/>
      <c r="L93" s="313"/>
      <c r="M93" s="292"/>
    </row>
    <row r="94" spans="4:13" ht="15" x14ac:dyDescent="0.25">
      <c r="D94" s="299"/>
      <c r="E94" s="299"/>
      <c r="F94" s="300"/>
      <c r="G94" s="301"/>
      <c r="H94" s="301"/>
      <c r="I94" s="301"/>
      <c r="J94" s="302"/>
      <c r="K94" s="313"/>
      <c r="L94" s="313"/>
      <c r="M94" s="292"/>
    </row>
    <row r="95" spans="4:13" ht="15" x14ac:dyDescent="0.25">
      <c r="D95" s="299"/>
      <c r="E95" s="299"/>
      <c r="F95" s="300"/>
      <c r="G95" s="301"/>
      <c r="H95" s="301"/>
      <c r="I95" s="301"/>
      <c r="J95" s="302"/>
      <c r="K95" s="313"/>
      <c r="L95" s="313"/>
      <c r="M95" s="292"/>
    </row>
    <row r="96" spans="4:13" ht="15" x14ac:dyDescent="0.25">
      <c r="D96" s="299"/>
      <c r="E96" s="299"/>
      <c r="F96" s="300"/>
      <c r="G96" s="301"/>
      <c r="H96" s="301"/>
      <c r="I96" s="301"/>
      <c r="J96" s="302"/>
      <c r="K96" s="313"/>
      <c r="L96" s="313"/>
      <c r="M96" s="292"/>
    </row>
    <row r="97" spans="4:13" ht="15" x14ac:dyDescent="0.25">
      <c r="D97" s="299"/>
      <c r="E97" s="299"/>
      <c r="F97" s="300"/>
      <c r="G97" s="301"/>
      <c r="H97" s="301"/>
      <c r="I97" s="301"/>
      <c r="J97" s="302"/>
      <c r="K97" s="313"/>
      <c r="L97" s="313"/>
      <c r="M97" s="292"/>
    </row>
    <row r="98" spans="4:13" ht="15" x14ac:dyDescent="0.25">
      <c r="D98" s="299"/>
      <c r="E98" s="299"/>
      <c r="F98" s="300"/>
      <c r="G98" s="301"/>
      <c r="H98" s="301"/>
      <c r="I98" s="301"/>
      <c r="J98" s="302"/>
      <c r="K98" s="313"/>
      <c r="L98" s="313"/>
      <c r="M98" s="292"/>
    </row>
    <row r="99" spans="4:13" ht="15" x14ac:dyDescent="0.25">
      <c r="D99" s="299"/>
      <c r="E99" s="299"/>
      <c r="F99" s="300"/>
      <c r="G99" s="301"/>
      <c r="H99" s="301"/>
      <c r="I99" s="301"/>
      <c r="J99" s="302"/>
      <c r="K99" s="313"/>
      <c r="L99" s="313"/>
      <c r="M99" s="292"/>
    </row>
    <row r="100" spans="4:13" ht="15" x14ac:dyDescent="0.25">
      <c r="D100" s="299"/>
      <c r="E100" s="299"/>
      <c r="F100" s="300"/>
      <c r="G100" s="301"/>
      <c r="H100" s="301"/>
      <c r="I100" s="301"/>
      <c r="J100" s="302"/>
      <c r="K100" s="313"/>
      <c r="L100" s="313"/>
      <c r="M100" s="292"/>
    </row>
    <row r="101" spans="4:13" ht="15" x14ac:dyDescent="0.25">
      <c r="D101" s="299"/>
      <c r="E101" s="299"/>
      <c r="F101" s="300"/>
      <c r="G101" s="301"/>
      <c r="H101" s="301"/>
      <c r="I101" s="301"/>
      <c r="J101" s="302"/>
      <c r="K101" s="313"/>
      <c r="L101" s="313"/>
      <c r="M101" s="292"/>
    </row>
    <row r="102" spans="4:13" ht="15" x14ac:dyDescent="0.25">
      <c r="D102" s="299"/>
      <c r="E102" s="299"/>
      <c r="F102" s="300"/>
      <c r="G102" s="301"/>
      <c r="H102" s="301"/>
      <c r="I102" s="301"/>
      <c r="J102" s="302"/>
      <c r="K102" s="313"/>
      <c r="L102" s="313"/>
      <c r="M102" s="292"/>
    </row>
    <row r="103" spans="4:13" ht="15" x14ac:dyDescent="0.25">
      <c r="D103" s="299"/>
      <c r="E103" s="299"/>
      <c r="F103" s="300"/>
      <c r="G103" s="301"/>
      <c r="H103" s="301"/>
      <c r="I103" s="301"/>
      <c r="J103" s="302"/>
      <c r="K103" s="313"/>
      <c r="L103" s="313"/>
      <c r="M103" s="292"/>
    </row>
    <row r="104" spans="4:13" ht="15" x14ac:dyDescent="0.25">
      <c r="D104" s="299"/>
      <c r="E104" s="299"/>
      <c r="F104" s="300"/>
      <c r="G104" s="301"/>
      <c r="H104" s="301"/>
      <c r="I104" s="301"/>
      <c r="J104" s="302"/>
      <c r="K104" s="313"/>
      <c r="L104" s="313"/>
      <c r="M104" s="292"/>
    </row>
    <row r="105" spans="4:13" ht="15" x14ac:dyDescent="0.25">
      <c r="D105" s="299"/>
      <c r="E105" s="299"/>
      <c r="F105" s="300"/>
      <c r="G105" s="301"/>
      <c r="H105" s="301"/>
      <c r="I105" s="301"/>
      <c r="J105" s="302"/>
      <c r="K105" s="313"/>
      <c r="L105" s="313"/>
      <c r="M105" s="292"/>
    </row>
    <row r="106" spans="4:13" ht="15" x14ac:dyDescent="0.25">
      <c r="D106" s="299"/>
      <c r="E106" s="299"/>
      <c r="F106" s="300"/>
      <c r="G106" s="301"/>
      <c r="H106" s="301"/>
      <c r="I106" s="301"/>
      <c r="J106" s="302"/>
      <c r="K106" s="313"/>
      <c r="L106" s="313"/>
      <c r="M106" s="292"/>
    </row>
    <row r="107" spans="4:13" ht="15" x14ac:dyDescent="0.25">
      <c r="D107" s="299"/>
      <c r="E107" s="299"/>
      <c r="F107" s="300"/>
      <c r="G107" s="301"/>
      <c r="H107" s="301"/>
      <c r="I107" s="301"/>
      <c r="J107" s="302"/>
      <c r="K107" s="313"/>
      <c r="L107" s="313"/>
      <c r="M107" s="292"/>
    </row>
    <row r="108" spans="4:13" ht="15" x14ac:dyDescent="0.25">
      <c r="D108" s="299"/>
      <c r="E108" s="299"/>
      <c r="F108" s="300"/>
      <c r="G108" s="301"/>
      <c r="H108" s="301"/>
      <c r="I108" s="301"/>
      <c r="J108" s="302"/>
      <c r="K108" s="313"/>
      <c r="L108" s="313"/>
      <c r="M108" s="292"/>
    </row>
    <row r="109" spans="4:13" ht="15" x14ac:dyDescent="0.25">
      <c r="D109" s="299"/>
      <c r="E109" s="299"/>
      <c r="F109" s="300"/>
      <c r="G109" s="301"/>
      <c r="H109" s="301"/>
      <c r="I109" s="301"/>
      <c r="J109" s="302"/>
      <c r="K109" s="313"/>
      <c r="L109" s="313"/>
      <c r="M109" s="292"/>
    </row>
    <row r="110" spans="4:13" ht="15" x14ac:dyDescent="0.25">
      <c r="D110" s="299"/>
      <c r="E110" s="299"/>
      <c r="F110" s="300"/>
      <c r="G110" s="301"/>
      <c r="H110" s="301"/>
      <c r="I110" s="301"/>
      <c r="J110" s="302"/>
      <c r="K110" s="313"/>
      <c r="L110" s="313"/>
      <c r="M110" s="292"/>
    </row>
    <row r="111" spans="4:13" ht="15" x14ac:dyDescent="0.25">
      <c r="D111" s="299"/>
      <c r="E111" s="299"/>
      <c r="F111" s="300"/>
      <c r="G111" s="301"/>
      <c r="H111" s="301"/>
      <c r="I111" s="301"/>
      <c r="J111" s="302"/>
      <c r="K111" s="313"/>
      <c r="L111" s="313"/>
      <c r="M111" s="292"/>
    </row>
    <row r="112" spans="4:13" ht="15" x14ac:dyDescent="0.25">
      <c r="D112" s="299"/>
      <c r="E112" s="299"/>
      <c r="F112" s="300"/>
      <c r="G112" s="301"/>
      <c r="H112" s="301"/>
      <c r="I112" s="301"/>
      <c r="J112" s="302"/>
      <c r="K112" s="313"/>
      <c r="L112" s="313"/>
      <c r="M112" s="292"/>
    </row>
    <row r="113" spans="4:13" ht="15" x14ac:dyDescent="0.25">
      <c r="D113" s="299"/>
      <c r="E113" s="299"/>
      <c r="F113" s="300"/>
      <c r="G113" s="301"/>
      <c r="H113" s="301"/>
      <c r="I113" s="301"/>
      <c r="J113" s="302"/>
      <c r="K113" s="313"/>
      <c r="L113" s="313"/>
      <c r="M113" s="292"/>
    </row>
    <row r="114" spans="4:13" ht="15" x14ac:dyDescent="0.25">
      <c r="D114" s="299"/>
      <c r="E114" s="299"/>
      <c r="F114" s="300"/>
      <c r="G114" s="301"/>
      <c r="H114" s="301"/>
      <c r="I114" s="301"/>
      <c r="J114" s="302"/>
      <c r="K114" s="313"/>
      <c r="L114" s="313"/>
      <c r="M114" s="292"/>
    </row>
    <row r="115" spans="4:13" ht="15" x14ac:dyDescent="0.25">
      <c r="D115" s="299"/>
      <c r="E115" s="299"/>
      <c r="F115" s="300"/>
      <c r="G115" s="301"/>
      <c r="H115" s="301"/>
      <c r="I115" s="301"/>
      <c r="J115" s="302"/>
      <c r="K115" s="313"/>
      <c r="L115" s="313"/>
      <c r="M115" s="292"/>
    </row>
    <row r="116" spans="4:13" ht="15" x14ac:dyDescent="0.25">
      <c r="D116" s="299"/>
      <c r="E116" s="299"/>
      <c r="F116" s="300"/>
      <c r="G116" s="301"/>
      <c r="H116" s="301"/>
      <c r="I116" s="301"/>
      <c r="J116" s="302"/>
      <c r="K116" s="313"/>
      <c r="L116" s="313"/>
      <c r="M116" s="292"/>
    </row>
    <row r="117" spans="4:13" ht="15" x14ac:dyDescent="0.25">
      <c r="D117" s="299"/>
      <c r="E117" s="299"/>
      <c r="F117" s="300"/>
      <c r="G117" s="301"/>
      <c r="H117" s="301"/>
      <c r="I117" s="301"/>
      <c r="J117" s="302"/>
      <c r="K117" s="313"/>
      <c r="L117" s="313"/>
      <c r="M117" s="292"/>
    </row>
    <row r="118" spans="4:13" ht="15" x14ac:dyDescent="0.25">
      <c r="D118" s="299"/>
      <c r="E118" s="299"/>
      <c r="F118" s="300"/>
      <c r="G118" s="301"/>
      <c r="H118" s="301"/>
      <c r="I118" s="301"/>
      <c r="J118" s="302"/>
      <c r="K118" s="313"/>
      <c r="L118" s="313"/>
      <c r="M118" s="292"/>
    </row>
    <row r="119" spans="4:13" ht="15" x14ac:dyDescent="0.25">
      <c r="D119" s="299"/>
      <c r="E119" s="299"/>
      <c r="F119" s="300"/>
      <c r="G119" s="301"/>
      <c r="H119" s="301"/>
      <c r="I119" s="301"/>
      <c r="J119" s="302"/>
      <c r="K119" s="313"/>
      <c r="L119" s="313"/>
      <c r="M119" s="292"/>
    </row>
    <row r="120" spans="4:13" ht="15" x14ac:dyDescent="0.25">
      <c r="D120" s="299"/>
      <c r="E120" s="299"/>
      <c r="F120" s="300"/>
      <c r="G120" s="301"/>
      <c r="H120" s="301"/>
      <c r="I120" s="301"/>
      <c r="J120" s="302"/>
      <c r="K120" s="313"/>
      <c r="L120" s="313"/>
      <c r="M120" s="292"/>
    </row>
    <row r="121" spans="4:13" ht="15" x14ac:dyDescent="0.25">
      <c r="D121" s="299"/>
      <c r="E121" s="299"/>
      <c r="F121" s="300"/>
      <c r="G121" s="301"/>
      <c r="H121" s="301"/>
      <c r="I121" s="301"/>
      <c r="J121" s="302"/>
      <c r="K121" s="313"/>
      <c r="L121" s="313"/>
      <c r="M121" s="292"/>
    </row>
    <row r="122" spans="4:13" ht="15" x14ac:dyDescent="0.25">
      <c r="D122" s="299"/>
      <c r="E122" s="299"/>
      <c r="F122" s="300"/>
      <c r="G122" s="301"/>
      <c r="H122" s="301"/>
      <c r="I122" s="301"/>
      <c r="J122" s="302"/>
      <c r="K122" s="313"/>
      <c r="L122" s="313"/>
      <c r="M122" s="292"/>
    </row>
    <row r="123" spans="4:13" ht="15" x14ac:dyDescent="0.25">
      <c r="D123" s="299"/>
      <c r="E123" s="299"/>
      <c r="F123" s="300"/>
      <c r="G123" s="301"/>
      <c r="H123" s="301"/>
      <c r="I123" s="301"/>
      <c r="J123" s="302"/>
      <c r="K123" s="313"/>
      <c r="L123" s="313"/>
      <c r="M123" s="292"/>
    </row>
    <row r="124" spans="4:13" ht="15" x14ac:dyDescent="0.25">
      <c r="D124" s="299"/>
      <c r="E124" s="299"/>
      <c r="F124" s="300"/>
      <c r="G124" s="301"/>
      <c r="H124" s="301"/>
      <c r="I124" s="301"/>
      <c r="J124" s="302"/>
      <c r="K124" s="313"/>
      <c r="L124" s="313"/>
      <c r="M124" s="292"/>
    </row>
    <row r="125" spans="4:13" ht="15" x14ac:dyDescent="0.25">
      <c r="D125" s="299"/>
      <c r="E125" s="299"/>
      <c r="F125" s="300"/>
      <c r="G125" s="301"/>
      <c r="H125" s="301"/>
      <c r="I125" s="301"/>
      <c r="J125" s="302"/>
      <c r="K125" s="313"/>
      <c r="L125" s="313"/>
      <c r="M125" s="292"/>
    </row>
    <row r="126" spans="4:13" ht="15" x14ac:dyDescent="0.25">
      <c r="D126" s="299"/>
      <c r="E126" s="299"/>
      <c r="F126" s="300"/>
      <c r="G126" s="301"/>
      <c r="H126" s="301"/>
      <c r="I126" s="301"/>
      <c r="J126" s="302"/>
      <c r="K126" s="313"/>
      <c r="L126" s="313"/>
      <c r="M126" s="292"/>
    </row>
    <row r="127" spans="4:13" ht="15" x14ac:dyDescent="0.25">
      <c r="D127" s="299"/>
      <c r="E127" s="299"/>
      <c r="F127" s="300"/>
      <c r="G127" s="301"/>
      <c r="H127" s="301"/>
      <c r="I127" s="301"/>
      <c r="J127" s="302"/>
      <c r="K127" s="313"/>
      <c r="L127" s="313"/>
      <c r="M127" s="292"/>
    </row>
    <row r="128" spans="4:13" ht="15" x14ac:dyDescent="0.25">
      <c r="D128" s="299"/>
      <c r="E128" s="299"/>
      <c r="F128" s="300"/>
      <c r="G128" s="301"/>
      <c r="H128" s="301"/>
      <c r="I128" s="301"/>
      <c r="J128" s="302"/>
      <c r="K128" s="313"/>
      <c r="L128" s="313"/>
      <c r="M128" s="292"/>
    </row>
    <row r="129" spans="4:13" ht="15" x14ac:dyDescent="0.25">
      <c r="D129" s="299"/>
      <c r="E129" s="299"/>
      <c r="F129" s="300"/>
      <c r="G129" s="301"/>
      <c r="H129" s="301"/>
      <c r="I129" s="301"/>
      <c r="J129" s="302"/>
      <c r="K129" s="313"/>
      <c r="L129" s="313"/>
      <c r="M129" s="292"/>
    </row>
    <row r="130" spans="4:13" ht="15" x14ac:dyDescent="0.25">
      <c r="D130" s="299"/>
      <c r="E130" s="299"/>
      <c r="F130" s="300"/>
      <c r="G130" s="301"/>
      <c r="H130" s="301"/>
      <c r="I130" s="301"/>
      <c r="J130" s="302"/>
      <c r="K130" s="313"/>
      <c r="L130" s="313"/>
      <c r="M130" s="292"/>
    </row>
    <row r="131" spans="4:13" ht="15" x14ac:dyDescent="0.25">
      <c r="D131" s="299"/>
      <c r="E131" s="299"/>
      <c r="F131" s="300"/>
      <c r="G131" s="301"/>
      <c r="H131" s="301"/>
      <c r="I131" s="301"/>
      <c r="J131" s="302"/>
      <c r="K131" s="313"/>
      <c r="L131" s="313"/>
      <c r="M131" s="292"/>
    </row>
    <row r="132" spans="4:13" ht="15" x14ac:dyDescent="0.25">
      <c r="D132" s="299"/>
      <c r="E132" s="299"/>
      <c r="F132" s="300"/>
      <c r="G132" s="301"/>
      <c r="H132" s="301"/>
      <c r="I132" s="301"/>
      <c r="J132" s="302"/>
      <c r="K132" s="313"/>
      <c r="L132" s="313"/>
      <c r="M132" s="292"/>
    </row>
    <row r="133" spans="4:13" ht="15" x14ac:dyDescent="0.25">
      <c r="D133" s="299"/>
      <c r="E133" s="299"/>
      <c r="F133" s="300"/>
      <c r="G133" s="301"/>
      <c r="H133" s="301"/>
      <c r="I133" s="301"/>
      <c r="J133" s="302"/>
      <c r="K133" s="313"/>
      <c r="L133" s="313"/>
      <c r="M133" s="292"/>
    </row>
    <row r="134" spans="4:13" ht="15" x14ac:dyDescent="0.25">
      <c r="D134" s="299"/>
      <c r="E134" s="299"/>
      <c r="F134" s="300"/>
      <c r="G134" s="301"/>
      <c r="H134" s="301"/>
      <c r="I134" s="301"/>
      <c r="J134" s="302"/>
      <c r="K134" s="313"/>
      <c r="L134" s="313"/>
      <c r="M134" s="292"/>
    </row>
    <row r="135" spans="4:13" ht="15" x14ac:dyDescent="0.25">
      <c r="D135" s="299"/>
      <c r="E135" s="299"/>
      <c r="F135" s="300"/>
      <c r="G135" s="301"/>
      <c r="H135" s="301"/>
      <c r="I135" s="301"/>
      <c r="J135" s="302"/>
      <c r="K135" s="313"/>
      <c r="L135" s="313"/>
      <c r="M135" s="292"/>
    </row>
    <row r="136" spans="4:13" ht="15" x14ac:dyDescent="0.25">
      <c r="D136" s="299"/>
      <c r="E136" s="299"/>
      <c r="F136" s="300"/>
      <c r="G136" s="301"/>
      <c r="H136" s="301"/>
      <c r="I136" s="301"/>
      <c r="J136" s="302"/>
      <c r="K136" s="313"/>
      <c r="L136" s="313"/>
      <c r="M136" s="292"/>
    </row>
    <row r="137" spans="4:13" ht="15" x14ac:dyDescent="0.25">
      <c r="D137" s="299"/>
      <c r="E137" s="299"/>
      <c r="F137" s="300"/>
      <c r="G137" s="301"/>
      <c r="H137" s="301"/>
      <c r="I137" s="301"/>
      <c r="J137" s="302"/>
      <c r="K137" s="313"/>
      <c r="L137" s="313"/>
      <c r="M137" s="292"/>
    </row>
    <row r="138" spans="4:13" ht="15" x14ac:dyDescent="0.25">
      <c r="D138" s="299"/>
      <c r="E138" s="299"/>
      <c r="F138" s="300"/>
      <c r="G138" s="301"/>
      <c r="H138" s="301"/>
      <c r="I138" s="301"/>
      <c r="J138" s="302"/>
      <c r="K138" s="313"/>
      <c r="L138" s="313"/>
      <c r="M138" s="292"/>
    </row>
    <row r="139" spans="4:13" ht="15" x14ac:dyDescent="0.25">
      <c r="D139" s="299"/>
      <c r="E139" s="299"/>
      <c r="F139" s="300"/>
      <c r="G139" s="301"/>
      <c r="H139" s="301"/>
      <c r="I139" s="301"/>
      <c r="J139" s="302"/>
      <c r="K139" s="313"/>
      <c r="L139" s="313"/>
      <c r="M139" s="292"/>
    </row>
  </sheetData>
  <sheetProtection formatCells="0" formatColumns="0" formatRows="0" selectLockedCells="1"/>
  <mergeCells count="15">
    <mergeCell ref="Q2:U2"/>
    <mergeCell ref="E3:G3"/>
    <mergeCell ref="B5:C5"/>
    <mergeCell ref="B6:C6"/>
    <mergeCell ref="H3:H8"/>
    <mergeCell ref="B7:C7"/>
    <mergeCell ref="N2:O2"/>
    <mergeCell ref="A2:B2"/>
    <mergeCell ref="D2:G2"/>
    <mergeCell ref="E4:G8"/>
    <mergeCell ref="I3:I8"/>
    <mergeCell ref="J3:J8"/>
    <mergeCell ref="A8:C8"/>
    <mergeCell ref="D4:D8"/>
    <mergeCell ref="K3:L8"/>
  </mergeCells>
  <conditionalFormatting sqref="C10">
    <cfRule type="duplicateValues" dxfId="23" priority="1"/>
    <cfRule type="duplicateValues" dxfId="22" priority="2"/>
  </conditionalFormatting>
  <pageMargins left="0.51180555555555551" right="0.51180555555555551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3">
    <tabColor indexed="26"/>
    <pageSetUpPr fitToPage="1"/>
  </sheetPr>
  <dimension ref="A1:AT59"/>
  <sheetViews>
    <sheetView showGridLines="0" topLeftCell="A5" zoomScale="117" zoomScaleNormal="117" workbookViewId="0">
      <selection activeCell="H22" sqref="H22:I22"/>
    </sheetView>
  </sheetViews>
  <sheetFormatPr defaultColWidth="9.140625" defaultRowHeight="12.75" x14ac:dyDescent="0.2"/>
  <cols>
    <col min="1" max="1" width="10" style="50" customWidth="1"/>
    <col min="2" max="4" width="9.140625" style="50" customWidth="1"/>
    <col min="5" max="5" width="14" style="50" customWidth="1"/>
    <col min="6" max="6" width="14.140625" style="50" customWidth="1"/>
    <col min="7" max="7" width="17.42578125" style="50" customWidth="1"/>
    <col min="8" max="8" width="10.7109375" style="50" bestFit="1" customWidth="1"/>
    <col min="9" max="9" width="16.85546875" style="50" bestFit="1" customWidth="1"/>
    <col min="10" max="12" width="9.140625" style="50" customWidth="1"/>
    <col min="13" max="13" width="11.7109375" style="50" customWidth="1"/>
    <col min="14" max="21" width="9.140625" style="50"/>
    <col min="22" max="22" width="0" style="50" hidden="1" customWidth="1"/>
    <col min="23" max="27" width="9.140625" style="50"/>
    <col min="28" max="31" width="0" style="50" hidden="1" customWidth="1"/>
    <col min="32" max="16384" width="9.140625" style="50"/>
  </cols>
  <sheetData>
    <row r="1" spans="1:46" s="12" customFormat="1" x14ac:dyDescent="0.2">
      <c r="J1" s="35"/>
      <c r="K1" s="35"/>
      <c r="L1" s="35"/>
      <c r="M1" s="35"/>
      <c r="N1" s="35"/>
      <c r="O1" s="35"/>
      <c r="P1" s="35"/>
      <c r="Q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</row>
    <row r="2" spans="1:46" s="12" customFormat="1" ht="25.5" customHeight="1" x14ac:dyDescent="0.25">
      <c r="A2" s="39"/>
      <c r="B2" s="39"/>
      <c r="C2" s="39"/>
      <c r="D2" s="39"/>
      <c r="E2" s="740"/>
      <c r="F2" s="740"/>
      <c r="G2" s="740"/>
      <c r="H2" s="740"/>
      <c r="I2" s="740"/>
      <c r="J2" s="35"/>
      <c r="K2" s="35"/>
      <c r="L2" s="35"/>
      <c r="M2" s="35"/>
      <c r="N2" s="741"/>
      <c r="O2" s="741"/>
      <c r="P2" s="741"/>
      <c r="Q2" s="741"/>
      <c r="R2" s="741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</row>
    <row r="3" spans="1:46" s="12" customFormat="1" ht="17.25" customHeight="1" x14ac:dyDescent="0.25">
      <c r="A3" s="39"/>
      <c r="B3" s="39"/>
      <c r="C3" s="39"/>
      <c r="D3" s="39"/>
      <c r="E3" s="742"/>
      <c r="F3" s="742"/>
      <c r="G3" s="742"/>
      <c r="H3" s="742"/>
      <c r="I3" s="742"/>
      <c r="J3" s="35"/>
      <c r="K3" s="35"/>
      <c r="L3" s="35"/>
      <c r="M3" s="35"/>
      <c r="N3" s="741"/>
      <c r="O3" s="741"/>
      <c r="P3" s="51"/>
      <c r="Q3" s="52"/>
      <c r="R3" s="113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</row>
    <row r="4" spans="1:46" s="12" customFormat="1" ht="37.5" customHeight="1" x14ac:dyDescent="0.25">
      <c r="A4" s="39"/>
      <c r="B4" s="39"/>
      <c r="C4" s="39"/>
      <c r="D4" s="39"/>
      <c r="E4" s="743"/>
      <c r="F4" s="743"/>
      <c r="G4" s="743"/>
      <c r="H4" s="743"/>
      <c r="I4" s="743"/>
      <c r="J4" s="35"/>
      <c r="K4" s="35"/>
      <c r="L4" s="35"/>
      <c r="M4" s="35"/>
      <c r="N4" s="53"/>
      <c r="O4" s="51"/>
      <c r="P4" s="51"/>
      <c r="Q4" s="52"/>
      <c r="R4" s="51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</row>
    <row r="5" spans="1:46" s="12" customFormat="1" ht="9" customHeight="1" x14ac:dyDescent="0.25">
      <c r="A5" s="39"/>
      <c r="B5" s="39"/>
      <c r="C5" s="39"/>
      <c r="D5" s="39"/>
      <c r="E5" s="39"/>
      <c r="F5" s="114"/>
      <c r="G5" s="114"/>
      <c r="H5" s="114"/>
      <c r="I5" s="114"/>
      <c r="J5" s="35"/>
      <c r="K5" s="35"/>
      <c r="L5" s="35"/>
      <c r="M5" s="35"/>
      <c r="N5" s="53"/>
      <c r="O5" s="51"/>
      <c r="P5" s="51"/>
      <c r="Q5" s="52"/>
      <c r="R5" s="51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</row>
    <row r="6" spans="1:46" s="12" customFormat="1" ht="9" customHeight="1" x14ac:dyDescent="0.25">
      <c r="A6" s="39"/>
      <c r="B6" s="39"/>
      <c r="C6" s="39"/>
      <c r="D6" s="39"/>
      <c r="E6" s="39"/>
      <c r="F6" s="114"/>
      <c r="G6" s="114"/>
      <c r="H6" s="114"/>
      <c r="I6" s="114"/>
      <c r="J6" s="35"/>
      <c r="K6" s="35"/>
      <c r="L6" s="35"/>
      <c r="M6" s="35"/>
      <c r="N6" s="53"/>
      <c r="O6" s="51"/>
      <c r="P6" s="51"/>
      <c r="Q6" s="52"/>
      <c r="R6" s="51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</row>
    <row r="7" spans="1:46" s="12" customFormat="1" x14ac:dyDescent="0.2">
      <c r="A7" s="35"/>
      <c r="B7" s="35"/>
      <c r="C7" s="35"/>
      <c r="D7" s="35"/>
      <c r="E7" s="35"/>
      <c r="F7" s="35"/>
      <c r="G7" s="35"/>
      <c r="H7" s="35"/>
      <c r="I7" s="35"/>
    </row>
    <row r="8" spans="1:46" s="12" customFormat="1" x14ac:dyDescent="0.2">
      <c r="A8" s="35"/>
      <c r="B8" s="54"/>
      <c r="C8" s="35"/>
      <c r="D8" s="35"/>
      <c r="E8" s="35"/>
      <c r="F8" s="35"/>
      <c r="G8" s="35"/>
      <c r="H8" s="35"/>
      <c r="I8" s="35"/>
    </row>
    <row r="9" spans="1:46" s="12" customFormat="1" ht="15.75" x14ac:dyDescent="0.25">
      <c r="A9" s="35"/>
      <c r="B9" s="739" t="s">
        <v>73</v>
      </c>
      <c r="C9" s="739"/>
      <c r="D9" s="739"/>
      <c r="E9" s="739"/>
      <c r="F9" s="739"/>
      <c r="G9" s="739"/>
      <c r="H9" s="739"/>
      <c r="I9" s="739"/>
    </row>
    <row r="10" spans="1:46" s="12" customFormat="1" ht="12.75" customHeight="1" x14ac:dyDescent="0.2">
      <c r="A10" s="744" t="s">
        <v>74</v>
      </c>
      <c r="B10" s="744"/>
      <c r="C10" s="446"/>
      <c r="D10" s="744" t="s">
        <v>75</v>
      </c>
      <c r="E10" s="744"/>
      <c r="F10" s="445" t="s">
        <v>76</v>
      </c>
      <c r="G10" s="486" t="s">
        <v>77</v>
      </c>
      <c r="H10" s="445" t="s">
        <v>78</v>
      </c>
      <c r="I10" s="445" t="s">
        <v>79</v>
      </c>
    </row>
    <row r="11" spans="1:46" s="12" customFormat="1" ht="12.75" customHeight="1" x14ac:dyDescent="0.2">
      <c r="A11" s="488" t="str">
        <f>'BASE C'!B3</f>
        <v>2023/0033067</v>
      </c>
      <c r="B11" s="487"/>
      <c r="C11" s="183"/>
      <c r="D11" s="745"/>
      <c r="E11" s="745"/>
      <c r="F11" s="184">
        <f>'EMPRESA C'!G16</f>
        <v>0</v>
      </c>
      <c r="G11" s="184">
        <f>'EMPRESA C'!H16+'EMPRESA C'!I16+'EMPRESA C'!J16+'EMPRESA C'!K16+'EMPRESA C'!L16+'EMPRESA C'!M16</f>
        <v>33</v>
      </c>
      <c r="H11" s="185" t="str">
        <f>'BASE C'!E4</f>
        <v>ABRIL</v>
      </c>
      <c r="I11" s="186" t="str">
        <f>'BASE C'!D2</f>
        <v>SANTO AMARO</v>
      </c>
    </row>
    <row r="12" spans="1:46" s="12" customFormat="1" ht="12.75" customHeight="1" x14ac:dyDescent="0.2">
      <c r="A12" s="746" t="s">
        <v>80</v>
      </c>
      <c r="B12" s="746"/>
      <c r="C12" s="746"/>
      <c r="D12" s="746"/>
      <c r="E12" s="746"/>
      <c r="F12" s="735" t="s">
        <v>81</v>
      </c>
      <c r="G12" s="735"/>
      <c r="H12" s="735" t="s">
        <v>6</v>
      </c>
      <c r="I12" s="735"/>
    </row>
    <row r="13" spans="1:46" s="12" customFormat="1" ht="12.75" customHeight="1" x14ac:dyDescent="0.2">
      <c r="A13" s="747" t="str">
        <f>'BASE C'!D4</f>
        <v>MARIA ALBERTINA DE OLIVEIRA DE LIMA</v>
      </c>
      <c r="B13" s="748"/>
      <c r="C13" s="748"/>
      <c r="D13" s="748"/>
      <c r="E13" s="749"/>
      <c r="F13" s="756" t="str">
        <f>VLOOKUP(A11,ProcRel1!E2:G5000,3,FALSE)</f>
        <v>130.278.158-81</v>
      </c>
      <c r="G13" s="756"/>
      <c r="H13" s="399" t="str">
        <f>'BASE C'!B4</f>
        <v>01/04/2026</v>
      </c>
      <c r="I13" s="399" t="str">
        <f>'BASE C'!C4</f>
        <v>30/04/2026</v>
      </c>
    </row>
    <row r="14" spans="1:46" s="12" customFormat="1" ht="12.75" customHeight="1" x14ac:dyDescent="0.2">
      <c r="A14" s="750"/>
      <c r="B14" s="751"/>
      <c r="C14" s="751"/>
      <c r="D14" s="751"/>
      <c r="E14" s="752"/>
      <c r="F14" s="735" t="s">
        <v>82</v>
      </c>
      <c r="G14" s="735"/>
      <c r="H14" s="735" t="s">
        <v>83</v>
      </c>
      <c r="I14" s="735"/>
    </row>
    <row r="15" spans="1:46" s="12" customFormat="1" ht="12.75" customHeight="1" x14ac:dyDescent="0.2">
      <c r="A15" s="753"/>
      <c r="B15" s="754"/>
      <c r="C15" s="754"/>
      <c r="D15" s="754"/>
      <c r="E15" s="755"/>
      <c r="F15" s="733" t="str">
        <f>VLOOKUP(A11,'APONTAMENTO CREDENCIAMENTO'!D1:EL4147,12,FALSE)</f>
        <v>6020.2023/0033067-1</v>
      </c>
      <c r="G15" s="733"/>
      <c r="H15" s="734">
        <f>'VALORES TABELA'!B37</f>
        <v>46171</v>
      </c>
      <c r="I15" s="734"/>
    </row>
    <row r="16" spans="1:46" s="12" customFormat="1" ht="9.9499999999999993" customHeight="1" x14ac:dyDescent="0.2">
      <c r="A16" s="187"/>
      <c r="B16" s="187"/>
      <c r="C16" s="187"/>
      <c r="D16" s="187"/>
      <c r="E16" s="187"/>
      <c r="F16" s="187"/>
      <c r="G16" s="187"/>
      <c r="H16" s="187"/>
      <c r="I16" s="187"/>
    </row>
    <row r="17" spans="1:13" s="12" customFormat="1" ht="9.9499999999999993" customHeight="1" x14ac:dyDescent="0.2">
      <c r="A17" s="66"/>
      <c r="B17" s="67" t="s">
        <v>84</v>
      </c>
      <c r="C17" s="67"/>
      <c r="D17" s="67"/>
      <c r="E17" s="67"/>
      <c r="F17" s="67"/>
      <c r="G17" s="67"/>
      <c r="H17" s="67"/>
      <c r="I17" s="67"/>
    </row>
    <row r="18" spans="1:13" s="12" customFormat="1" ht="9.9499999999999993" customHeight="1" x14ac:dyDescent="0.2">
      <c r="A18" s="66"/>
      <c r="B18" s="66"/>
      <c r="C18" s="66"/>
      <c r="D18" s="66"/>
      <c r="E18" s="66"/>
      <c r="F18" s="66"/>
      <c r="G18" s="66"/>
      <c r="H18" s="66"/>
      <c r="I18" s="66"/>
    </row>
    <row r="19" spans="1:13" s="12" customFormat="1" ht="15" customHeight="1" x14ac:dyDescent="0.2">
      <c r="A19" s="735" t="s">
        <v>85</v>
      </c>
      <c r="B19" s="735"/>
      <c r="C19" s="735"/>
      <c r="D19" s="735"/>
      <c r="E19" s="735"/>
      <c r="F19" s="735"/>
      <c r="G19" s="735"/>
      <c r="H19" s="735" t="s">
        <v>86</v>
      </c>
      <c r="I19" s="735"/>
    </row>
    <row r="20" spans="1:13" s="12" customFormat="1" ht="15" customHeight="1" x14ac:dyDescent="0.2">
      <c r="A20" s="489" t="s">
        <v>87</v>
      </c>
      <c r="B20" s="732" t="str">
        <f>'EMPRESA C'!N13</f>
        <v>Contratos Especiais (Valor fixo)</v>
      </c>
      <c r="C20" s="726"/>
      <c r="D20" s="726"/>
      <c r="E20" s="726"/>
      <c r="F20" s="726"/>
      <c r="G20" s="726"/>
      <c r="H20" s="727">
        <f>'EMPRESA C'!N16</f>
        <v>0</v>
      </c>
      <c r="I20" s="727"/>
    </row>
    <row r="21" spans="1:13" s="12" customFormat="1" ht="15" customHeight="1" x14ac:dyDescent="0.2">
      <c r="A21" s="489" t="s">
        <v>88</v>
      </c>
      <c r="B21" s="732" t="str">
        <f>'EMPRESA C'!O13</f>
        <v>Valor total alunos presenciais (30 dias)</v>
      </c>
      <c r="C21" s="726"/>
      <c r="D21" s="726"/>
      <c r="E21" s="726"/>
      <c r="F21" s="726"/>
      <c r="G21" s="726"/>
      <c r="H21" s="727">
        <f>'EMPRESA C'!O16</f>
        <v>14041.43</v>
      </c>
      <c r="I21" s="727"/>
    </row>
    <row r="22" spans="1:13" s="12" customFormat="1" ht="15" customHeight="1" x14ac:dyDescent="0.2">
      <c r="A22" s="489" t="s">
        <v>89</v>
      </c>
      <c r="B22" s="188" t="str">
        <f>'EMPRESA C'!P13</f>
        <v>Ativ.Complementar Continuada</v>
      </c>
      <c r="C22" s="189"/>
      <c r="D22" s="189"/>
      <c r="E22" s="189"/>
      <c r="F22" s="190"/>
      <c r="G22" s="191"/>
      <c r="H22" s="714">
        <f>'EMPRESA C'!P16</f>
        <v>0</v>
      </c>
      <c r="I22" s="715"/>
      <c r="K22" s="55"/>
    </row>
    <row r="23" spans="1:13" s="12" customFormat="1" ht="15" customHeight="1" x14ac:dyDescent="0.2">
      <c r="A23" s="490" t="s">
        <v>90</v>
      </c>
      <c r="B23" s="188" t="str">
        <f>'APONTAMENTO CREDENCIAMENTO'!EZ4</f>
        <v>Valor alunos presenciais (menos de 30 dias)</v>
      </c>
      <c r="C23" s="189"/>
      <c r="D23" s="189"/>
      <c r="E23" s="189"/>
      <c r="F23" s="190"/>
      <c r="G23" s="191"/>
      <c r="H23" s="714">
        <f>'EMPRESA C'!Q16</f>
        <v>0</v>
      </c>
      <c r="I23" s="715"/>
      <c r="K23" s="55"/>
    </row>
    <row r="24" spans="1:13" s="12" customFormat="1" ht="15" customHeight="1" x14ac:dyDescent="0.2">
      <c r="A24" s="489" t="s">
        <v>91</v>
      </c>
      <c r="B24" s="188" t="str">
        <f>'EMPRESA C'!R13</f>
        <v>Saida de alunos ao longo do mês</v>
      </c>
      <c r="C24" s="189"/>
      <c r="D24" s="189"/>
      <c r="E24" s="189"/>
      <c r="F24" s="190"/>
      <c r="G24" s="191"/>
      <c r="H24" s="714">
        <f>'EMPRESA C'!R16</f>
        <v>0</v>
      </c>
      <c r="I24" s="715"/>
      <c r="K24" s="55"/>
    </row>
    <row r="25" spans="1:13" s="12" customFormat="1" ht="15" customHeight="1" x14ac:dyDescent="0.2">
      <c r="A25" s="489" t="s">
        <v>92</v>
      </c>
      <c r="B25" s="192" t="s">
        <v>60</v>
      </c>
      <c r="C25" s="189"/>
      <c r="D25" s="189"/>
      <c r="E25" s="189"/>
      <c r="F25" s="190"/>
      <c r="G25" s="191"/>
      <c r="H25" s="714">
        <f>'EMPRESA C'!S16</f>
        <v>0</v>
      </c>
      <c r="I25" s="715"/>
      <c r="K25" s="55"/>
    </row>
    <row r="26" spans="1:13" s="12" customFormat="1" ht="15" customHeight="1" x14ac:dyDescent="0.2">
      <c r="A26" s="489" t="s">
        <v>93</v>
      </c>
      <c r="B26" s="192" t="str">
        <f>'APONTAMENTO CREDENCIAMENTO'!FC4</f>
        <v xml:space="preserve">Valor km adicional
</v>
      </c>
      <c r="C26" s="189"/>
      <c r="D26" s="189"/>
      <c r="E26" s="189"/>
      <c r="F26" s="190"/>
      <c r="G26" s="193"/>
      <c r="H26" s="727">
        <f>'EMPRESA C'!T16</f>
        <v>0</v>
      </c>
      <c r="I26" s="727"/>
      <c r="K26" s="55"/>
    </row>
    <row r="27" spans="1:13" s="12" customFormat="1" ht="15" customHeight="1" x14ac:dyDescent="0.2">
      <c r="A27" s="490" t="s">
        <v>94</v>
      </c>
      <c r="B27" s="188" t="str">
        <f>'APONTAMENTO CREDENCIAMENTO'!EM4</f>
        <v>Ajuste positivo</v>
      </c>
      <c r="C27" s="189"/>
      <c r="D27" s="189"/>
      <c r="E27" s="189"/>
      <c r="F27" s="190"/>
      <c r="G27" s="193"/>
      <c r="H27" s="727">
        <f>'EMPRESA C'!U16</f>
        <v>0</v>
      </c>
      <c r="I27" s="727"/>
      <c r="K27" s="55"/>
    </row>
    <row r="28" spans="1:13" s="12" customFormat="1" ht="15" customHeight="1" x14ac:dyDescent="0.2">
      <c r="A28" s="489" t="s">
        <v>95</v>
      </c>
      <c r="B28" s="732" t="str">
        <f>'EMPRESA C'!V13</f>
        <v>Ajuste negativo</v>
      </c>
      <c r="C28" s="726"/>
      <c r="D28" s="726"/>
      <c r="E28" s="726"/>
      <c r="F28" s="726"/>
      <c r="G28" s="726"/>
      <c r="H28" s="727">
        <f>'EMPRESA C'!V16</f>
        <v>0</v>
      </c>
      <c r="I28" s="727"/>
    </row>
    <row r="29" spans="1:13" s="12" customFormat="1" ht="15" customHeight="1" x14ac:dyDescent="0.2">
      <c r="A29" s="489" t="s">
        <v>96</v>
      </c>
      <c r="B29" s="188" t="str">
        <f>'EMPRESA C'!W13</f>
        <v>Desconto faltas</v>
      </c>
      <c r="C29" s="189"/>
      <c r="D29" s="189"/>
      <c r="E29" s="189"/>
      <c r="F29" s="190"/>
      <c r="G29" s="193"/>
      <c r="H29" s="714">
        <f>'EMPRESA C'!W16</f>
        <v>0</v>
      </c>
      <c r="I29" s="715"/>
      <c r="K29" s="55"/>
    </row>
    <row r="30" spans="1:13" s="12" customFormat="1" ht="15" customHeight="1" x14ac:dyDescent="0.2">
      <c r="A30" s="489" t="s">
        <v>97</v>
      </c>
      <c r="B30" s="732" t="str">
        <f>'APONTAMENTO CREDENCIAMENTO'!FD4</f>
        <v>Outros apontamentos</v>
      </c>
      <c r="C30" s="726"/>
      <c r="D30" s="726"/>
      <c r="E30" s="726"/>
      <c r="F30" s="726"/>
      <c r="G30" s="726"/>
      <c r="H30" s="727">
        <f>'EMPRESA C'!X16</f>
        <v>0</v>
      </c>
      <c r="I30" s="727"/>
      <c r="M30" s="55"/>
    </row>
    <row r="31" spans="1:13" s="12" customFormat="1" ht="15" customHeight="1" x14ac:dyDescent="0.2">
      <c r="A31" s="489" t="s">
        <v>98</v>
      </c>
      <c r="B31" s="726" t="s">
        <v>99</v>
      </c>
      <c r="C31" s="726"/>
      <c r="D31" s="726"/>
      <c r="E31" s="726"/>
      <c r="F31" s="726"/>
      <c r="G31" s="726"/>
      <c r="H31" s="727">
        <f>'EMPRESA C'!Y16</f>
        <v>0</v>
      </c>
      <c r="I31" s="727"/>
      <c r="M31" s="55"/>
    </row>
    <row r="32" spans="1:13" s="12" customFormat="1" ht="15" customHeight="1" x14ac:dyDescent="0.2">
      <c r="A32" s="489" t="s">
        <v>100</v>
      </c>
      <c r="B32" s="730" t="s">
        <v>101</v>
      </c>
      <c r="C32" s="730"/>
      <c r="D32" s="730"/>
      <c r="E32" s="730"/>
      <c r="F32" s="730"/>
      <c r="G32" s="730"/>
      <c r="H32" s="731">
        <f>'EMPRESA C'!Z16</f>
        <v>14041.43</v>
      </c>
      <c r="I32" s="731"/>
      <c r="L32" s="55"/>
    </row>
    <row r="33" spans="1:12" s="12" customFormat="1" ht="15" customHeight="1" x14ac:dyDescent="0.2">
      <c r="A33" s="489" t="s">
        <v>102</v>
      </c>
      <c r="B33" s="726" t="s">
        <v>103</v>
      </c>
      <c r="C33" s="726"/>
      <c r="D33" s="726"/>
      <c r="E33" s="726"/>
      <c r="F33" s="726"/>
      <c r="G33" s="726"/>
      <c r="H33" s="727">
        <f>'EMPRESA C'!AB16</f>
        <v>0</v>
      </c>
      <c r="I33" s="727"/>
    </row>
    <row r="34" spans="1:12" s="12" customFormat="1" x14ac:dyDescent="0.2">
      <c r="A34" s="489" t="s">
        <v>104</v>
      </c>
      <c r="B34" s="728" t="s">
        <v>105</v>
      </c>
      <c r="C34" s="728"/>
      <c r="D34" s="728"/>
      <c r="E34" s="728"/>
      <c r="F34" s="728"/>
      <c r="G34" s="728"/>
      <c r="H34" s="729">
        <f>H32-H33</f>
        <v>14041.43</v>
      </c>
      <c r="I34" s="729"/>
    </row>
    <row r="35" spans="1:12" s="12" customFormat="1" x14ac:dyDescent="0.2">
      <c r="A35" s="716" t="s">
        <v>106</v>
      </c>
      <c r="B35" s="717">
        <f>VLOOKUP(A11,'APONTAMENTO CREDENCIAMENTO'!D1:EL4147,138,FALSE)</f>
        <v>0</v>
      </c>
      <c r="C35" s="717"/>
      <c r="D35" s="717"/>
      <c r="E35" s="717"/>
      <c r="F35" s="717"/>
      <c r="G35" s="717"/>
      <c r="H35" s="717"/>
      <c r="I35" s="717"/>
    </row>
    <row r="36" spans="1:12" s="12" customFormat="1" x14ac:dyDescent="0.2">
      <c r="A36" s="716"/>
      <c r="B36" s="717"/>
      <c r="C36" s="717"/>
      <c r="D36" s="717"/>
      <c r="E36" s="717"/>
      <c r="F36" s="717"/>
      <c r="G36" s="717"/>
      <c r="H36" s="717"/>
      <c r="I36" s="717"/>
    </row>
    <row r="37" spans="1:12" s="12" customFormat="1" ht="20.100000000000001" customHeight="1" x14ac:dyDescent="0.2">
      <c r="A37" s="716" t="s">
        <v>107</v>
      </c>
      <c r="B37" s="718">
        <f>VLOOKUP(A11,'APONTAMENTO CREDENCIAMENTO'!D1:EL4147,139,FALSE)</f>
        <v>0</v>
      </c>
      <c r="C37" s="719"/>
      <c r="D37" s="719"/>
      <c r="E37" s="719"/>
      <c r="F37" s="719"/>
      <c r="G37" s="719"/>
      <c r="H37" s="719"/>
      <c r="I37" s="720"/>
    </row>
    <row r="38" spans="1:12" s="12" customFormat="1" ht="20.100000000000001" customHeight="1" x14ac:dyDescent="0.2">
      <c r="A38" s="716"/>
      <c r="B38" s="721"/>
      <c r="C38" s="722"/>
      <c r="D38" s="722"/>
      <c r="E38" s="722"/>
      <c r="F38" s="722"/>
      <c r="G38" s="722"/>
      <c r="H38" s="722"/>
      <c r="I38" s="723"/>
    </row>
    <row r="39" spans="1:12" s="12" customFormat="1" ht="20.100000000000001" customHeight="1" x14ac:dyDescent="0.2">
      <c r="A39" s="35"/>
      <c r="B39" s="724" t="s">
        <v>108</v>
      </c>
      <c r="C39" s="724"/>
      <c r="D39" s="724"/>
      <c r="E39" s="724"/>
      <c r="F39" s="724"/>
      <c r="G39" s="724"/>
      <c r="H39" s="724"/>
      <c r="I39" s="724"/>
    </row>
    <row r="40" spans="1:12" s="12" customFormat="1" x14ac:dyDescent="0.2">
      <c r="A40" s="35"/>
      <c r="B40" s="724"/>
      <c r="C40" s="724"/>
      <c r="D40" s="724"/>
      <c r="E40" s="724"/>
      <c r="F40" s="724"/>
      <c r="G40" s="724"/>
      <c r="H40" s="724"/>
      <c r="I40" s="724"/>
    </row>
    <row r="41" spans="1:12" s="12" customFormat="1" ht="12.75" customHeight="1" x14ac:dyDescent="0.2">
      <c r="A41" s="35"/>
      <c r="B41" s="724"/>
      <c r="C41" s="724"/>
      <c r="D41" s="724"/>
      <c r="E41" s="724"/>
      <c r="F41" s="724"/>
      <c r="G41" s="724"/>
      <c r="H41" s="724"/>
      <c r="I41" s="724"/>
    </row>
    <row r="42" spans="1:12" s="12" customFormat="1" ht="20.100000000000001" customHeight="1" x14ac:dyDescent="0.2">
      <c r="A42" s="35"/>
      <c r="B42" s="68"/>
      <c r="C42" s="68"/>
      <c r="D42" s="68"/>
      <c r="E42" s="68"/>
      <c r="F42" s="68"/>
      <c r="G42" s="68"/>
      <c r="H42" s="68"/>
      <c r="I42" s="68"/>
      <c r="L42"/>
    </row>
    <row r="43" spans="1:12" s="12" customFormat="1" x14ac:dyDescent="0.2">
      <c r="A43" s="35"/>
      <c r="B43" s="725" t="s">
        <v>109</v>
      </c>
      <c r="C43" s="725"/>
      <c r="D43" s="725"/>
      <c r="E43" s="725"/>
      <c r="F43" s="725"/>
      <c r="G43" s="725"/>
      <c r="H43" s="725"/>
      <c r="I43" s="725"/>
    </row>
    <row r="44" spans="1:12" s="12" customFormat="1" ht="20.100000000000001" customHeight="1" x14ac:dyDescent="0.2">
      <c r="A44" s="35"/>
      <c r="B44" s="112"/>
      <c r="C44" s="112"/>
      <c r="D44" s="112"/>
      <c r="E44" s="112"/>
      <c r="F44" s="112"/>
      <c r="G44" s="112"/>
      <c r="H44" s="112"/>
      <c r="I44" s="112"/>
    </row>
    <row r="45" spans="1:12" ht="15" customHeight="1" x14ac:dyDescent="0.2">
      <c r="A45" s="701" t="s">
        <v>110</v>
      </c>
      <c r="B45" s="702"/>
      <c r="C45" s="702"/>
      <c r="D45" s="702"/>
      <c r="E45" s="703"/>
      <c r="F45" s="703"/>
      <c r="G45" s="703"/>
      <c r="H45" s="703"/>
      <c r="I45" s="704"/>
    </row>
    <row r="46" spans="1:12" ht="12.75" customHeight="1" x14ac:dyDescent="0.2">
      <c r="A46" s="736" t="s">
        <v>154</v>
      </c>
      <c r="B46" s="737"/>
      <c r="C46" s="737"/>
      <c r="D46" s="737"/>
      <c r="E46" s="737"/>
      <c r="F46" s="737"/>
      <c r="G46" s="737"/>
      <c r="H46" s="737"/>
      <c r="I46" s="738"/>
    </row>
    <row r="47" spans="1:12" ht="12.75" customHeight="1" x14ac:dyDescent="0.2">
      <c r="A47" s="266" t="s">
        <v>155</v>
      </c>
      <c r="B47" s="69"/>
      <c r="C47" s="69"/>
      <c r="D47" s="69"/>
      <c r="E47" s="69"/>
      <c r="F47" s="69"/>
      <c r="G47" s="69"/>
      <c r="H47" s="69"/>
      <c r="I47" s="70"/>
    </row>
    <row r="48" spans="1:12" ht="12.75" customHeight="1" x14ac:dyDescent="0.2">
      <c r="A48" s="263" t="s">
        <v>156</v>
      </c>
      <c r="B48" s="72"/>
      <c r="C48" s="72"/>
      <c r="D48" s="72"/>
      <c r="E48" s="72"/>
      <c r="F48" s="72"/>
      <c r="G48" s="72"/>
      <c r="H48" s="72"/>
      <c r="I48" s="264"/>
    </row>
    <row r="49" spans="1:9" ht="12.75" customHeight="1" x14ac:dyDescent="0.2">
      <c r="A49" s="444" t="s">
        <v>313</v>
      </c>
      <c r="B49" s="72"/>
      <c r="C49" s="72"/>
      <c r="D49" s="72"/>
      <c r="E49" s="72"/>
      <c r="F49" s="72"/>
      <c r="G49" s="265">
        <f>$H$13+1-1</f>
        <v>46113</v>
      </c>
      <c r="H49" s="327"/>
      <c r="I49" s="77"/>
    </row>
    <row r="50" spans="1:9" ht="12.75" customHeight="1" x14ac:dyDescent="0.2">
      <c r="A50" s="491" t="s">
        <v>314</v>
      </c>
      <c r="B50" s="72"/>
      <c r="C50" s="72"/>
      <c r="D50" s="72"/>
      <c r="E50" s="72"/>
      <c r="F50" s="72"/>
      <c r="G50" s="72"/>
      <c r="H50" s="72"/>
      <c r="I50" s="76">
        <f>G49</f>
        <v>46113</v>
      </c>
    </row>
    <row r="51" spans="1:9" ht="12.75" customHeight="1" x14ac:dyDescent="0.2">
      <c r="A51" s="444" t="s">
        <v>315</v>
      </c>
      <c r="B51" s="72"/>
      <c r="C51" s="72"/>
      <c r="D51" s="72"/>
      <c r="E51" s="72"/>
      <c r="F51" s="72"/>
      <c r="G51" s="265">
        <f>G49</f>
        <v>46113</v>
      </c>
      <c r="H51" s="72"/>
      <c r="I51" s="77"/>
    </row>
    <row r="52" spans="1:9" ht="12.75" customHeight="1" x14ac:dyDescent="0.2">
      <c r="A52" s="444" t="s">
        <v>307</v>
      </c>
      <c r="B52" s="72"/>
      <c r="C52" s="72"/>
      <c r="D52" s="72"/>
      <c r="E52" s="72"/>
      <c r="F52" s="72"/>
      <c r="G52" s="72"/>
      <c r="H52" s="72"/>
      <c r="I52" s="77"/>
    </row>
    <row r="53" spans="1:9" ht="15.75" x14ac:dyDescent="0.2">
      <c r="A53" s="705" t="s">
        <v>111</v>
      </c>
      <c r="B53" s="706"/>
      <c r="C53" s="706"/>
      <c r="D53" s="706"/>
      <c r="E53" s="706"/>
      <c r="F53" s="706"/>
      <c r="G53" s="706"/>
      <c r="H53" s="706"/>
      <c r="I53" s="707"/>
    </row>
    <row r="54" spans="1:9" x14ac:dyDescent="0.2">
      <c r="A54" s="71"/>
      <c r="B54" s="72" t="s">
        <v>112</v>
      </c>
      <c r="C54" s="72"/>
      <c r="D54" s="72"/>
      <c r="E54" s="72" t="s">
        <v>113</v>
      </c>
      <c r="F54" s="72"/>
      <c r="G54" s="72"/>
      <c r="H54" s="72"/>
      <c r="I54" s="77"/>
    </row>
    <row r="55" spans="1:9" x14ac:dyDescent="0.2">
      <c r="A55" s="71"/>
      <c r="B55" s="72" t="s">
        <v>114</v>
      </c>
      <c r="C55" s="72"/>
      <c r="D55" s="72"/>
      <c r="E55" s="73" t="s">
        <v>115</v>
      </c>
      <c r="F55" s="72"/>
      <c r="G55" s="72"/>
      <c r="H55" s="72"/>
      <c r="I55" s="77"/>
    </row>
    <row r="56" spans="1:9" x14ac:dyDescent="0.2">
      <c r="A56" s="708" t="s">
        <v>116</v>
      </c>
      <c r="B56" s="709"/>
      <c r="C56" s="709"/>
      <c r="D56" s="709"/>
      <c r="E56" s="709"/>
      <c r="F56" s="709"/>
      <c r="G56" s="709"/>
      <c r="H56" s="709"/>
      <c r="I56" s="710"/>
    </row>
    <row r="57" spans="1:9" x14ac:dyDescent="0.2">
      <c r="A57" s="109"/>
      <c r="B57" s="72" t="s">
        <v>117</v>
      </c>
      <c r="C57" s="110"/>
      <c r="D57" s="110"/>
      <c r="E57" s="267" t="s">
        <v>118</v>
      </c>
      <c r="F57" s="110"/>
      <c r="G57" s="110"/>
      <c r="H57" s="110"/>
      <c r="I57" s="111"/>
    </row>
    <row r="58" spans="1:9" x14ac:dyDescent="0.2">
      <c r="A58" s="711" t="s">
        <v>119</v>
      </c>
      <c r="B58" s="712"/>
      <c r="C58" s="712"/>
      <c r="D58" s="712"/>
      <c r="E58" s="712"/>
      <c r="F58" s="712"/>
      <c r="G58" s="712"/>
      <c r="H58" s="712"/>
      <c r="I58" s="713"/>
    </row>
    <row r="59" spans="1:9" x14ac:dyDescent="0.2">
      <c r="A59" s="196"/>
      <c r="B59" s="194" t="s">
        <v>120</v>
      </c>
      <c r="C59" s="194"/>
      <c r="D59" s="194"/>
      <c r="E59" s="194"/>
      <c r="F59" s="194"/>
      <c r="G59" s="194"/>
      <c r="H59" s="194"/>
      <c r="I59" s="195"/>
    </row>
  </sheetData>
  <sheetProtection formatCells="0" formatColumns="0" formatRows="0" selectLockedCells="1"/>
  <mergeCells count="54">
    <mergeCell ref="A46:I46"/>
    <mergeCell ref="B9:I9"/>
    <mergeCell ref="E2:I2"/>
    <mergeCell ref="N2:R2"/>
    <mergeCell ref="E3:I3"/>
    <mergeCell ref="N3:O3"/>
    <mergeCell ref="E4:I4"/>
    <mergeCell ref="A10:B10"/>
    <mergeCell ref="D10:E10"/>
    <mergeCell ref="D11:E11"/>
    <mergeCell ref="A12:E12"/>
    <mergeCell ref="H12:I12"/>
    <mergeCell ref="A13:E15"/>
    <mergeCell ref="F13:G13"/>
    <mergeCell ref="F14:G14"/>
    <mergeCell ref="H14:I14"/>
    <mergeCell ref="F15:G15"/>
    <mergeCell ref="H15:I15"/>
    <mergeCell ref="F12:G12"/>
    <mergeCell ref="B28:G28"/>
    <mergeCell ref="H28:I28"/>
    <mergeCell ref="A19:G19"/>
    <mergeCell ref="H19:I19"/>
    <mergeCell ref="B20:G20"/>
    <mergeCell ref="H20:I20"/>
    <mergeCell ref="B21:G21"/>
    <mergeCell ref="H21:I21"/>
    <mergeCell ref="H22:I22"/>
    <mergeCell ref="H23:I23"/>
    <mergeCell ref="H24:I24"/>
    <mergeCell ref="H26:I26"/>
    <mergeCell ref="H27:I27"/>
    <mergeCell ref="H30:I30"/>
    <mergeCell ref="B31:G31"/>
    <mergeCell ref="H31:I31"/>
    <mergeCell ref="B32:G32"/>
    <mergeCell ref="H32:I32"/>
    <mergeCell ref="B30:G30"/>
    <mergeCell ref="A45:I45"/>
    <mergeCell ref="A53:I53"/>
    <mergeCell ref="A56:I56"/>
    <mergeCell ref="A58:I58"/>
    <mergeCell ref="H25:I25"/>
    <mergeCell ref="A35:A36"/>
    <mergeCell ref="B35:I36"/>
    <mergeCell ref="A37:A38"/>
    <mergeCell ref="B37:I38"/>
    <mergeCell ref="B39:I41"/>
    <mergeCell ref="B43:I43"/>
    <mergeCell ref="B33:G33"/>
    <mergeCell ref="H33:I33"/>
    <mergeCell ref="B34:G34"/>
    <mergeCell ref="H34:I34"/>
    <mergeCell ref="H29:I29"/>
  </mergeCells>
  <conditionalFormatting sqref="C35:I36 B35:B37 B39:I40">
    <cfRule type="cellIs" dxfId="21" priority="1" stopIfTrue="1" operator="equal">
      <formula>0</formula>
    </cfRule>
  </conditionalFormatting>
  <hyperlinks>
    <hyperlink ref="E55" r:id="rId1" xr:uid="{00000000-0004-0000-0400-000000000000}"/>
    <hyperlink ref="E57" r:id="rId2" xr:uid="{00000000-0004-0000-0400-000001000000}"/>
  </hyperlinks>
  <printOptions horizontalCentered="1"/>
  <pageMargins left="0.23622047244094491" right="0.23622047244094491" top="0.74803149606299213" bottom="0.74803149606299213" header="0.51181102362204722" footer="0.51181102362204722"/>
  <pageSetup paperSize="9" scale="88" firstPageNumber="0" orientation="portrait" horizontalDpi="300" verticalDpi="300" r:id="rId3"/>
  <headerFooter alignWithMargins="0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4">
    <tabColor rgb="FFFF0000"/>
  </sheetPr>
  <dimension ref="A1:P70"/>
  <sheetViews>
    <sheetView showGridLines="0" zoomScale="80" zoomScaleNormal="80" workbookViewId="0">
      <selection activeCell="C4" sqref="C4:C55"/>
    </sheetView>
  </sheetViews>
  <sheetFormatPr defaultColWidth="9.140625" defaultRowHeight="20.25" customHeight="1" outlineLevelCol="1" x14ac:dyDescent="0.2"/>
  <cols>
    <col min="1" max="1" width="26" style="413" customWidth="1" outlineLevel="1"/>
    <col min="2" max="2" width="23.42578125" style="413" customWidth="1" outlineLevel="1"/>
    <col min="3" max="3" width="40" style="413" customWidth="1" outlineLevel="1"/>
    <col min="4" max="4" width="15.28515625" style="430" bestFit="1" customWidth="1" outlineLevel="1"/>
    <col min="5" max="5" width="16.5703125" style="431" customWidth="1" outlineLevel="1"/>
    <col min="6" max="6" width="18.140625" style="431" customWidth="1" outlineLevel="1"/>
    <col min="7" max="7" width="15.42578125" style="431" customWidth="1" outlineLevel="1"/>
    <col min="8" max="8" width="14.28515625" style="431" bestFit="1" customWidth="1" outlineLevel="1"/>
    <col min="9" max="9" width="15.28515625" style="431" bestFit="1" customWidth="1"/>
    <col min="10" max="10" width="21.28515625" style="431" customWidth="1"/>
    <col min="11" max="11" width="14.28515625" style="431" bestFit="1" customWidth="1"/>
    <col min="12" max="12" width="2.28515625" style="413" customWidth="1"/>
    <col min="13" max="16384" width="9.140625" style="413"/>
  </cols>
  <sheetData>
    <row r="1" spans="1:16" ht="20.25" customHeight="1" x14ac:dyDescent="0.2">
      <c r="A1" s="757" t="s">
        <v>4</v>
      </c>
      <c r="B1" s="412"/>
      <c r="C1" s="757" t="s">
        <v>263</v>
      </c>
      <c r="D1" s="759" t="s">
        <v>129</v>
      </c>
      <c r="E1" s="759" t="s">
        <v>262</v>
      </c>
      <c r="F1" s="759" t="s">
        <v>261</v>
      </c>
      <c r="G1" s="759" t="s">
        <v>3093</v>
      </c>
      <c r="H1" s="763" t="s">
        <v>260</v>
      </c>
      <c r="I1" s="761" t="s">
        <v>259</v>
      </c>
      <c r="J1" s="761" t="s">
        <v>258</v>
      </c>
      <c r="K1" s="761" t="s">
        <v>257</v>
      </c>
    </row>
    <row r="2" spans="1:16" ht="29.25" customHeight="1" x14ac:dyDescent="0.2">
      <c r="A2" s="758"/>
      <c r="B2" s="414" t="s">
        <v>168</v>
      </c>
      <c r="C2" s="758"/>
      <c r="D2" s="760"/>
      <c r="E2" s="760"/>
      <c r="F2" s="760"/>
      <c r="G2" s="760"/>
      <c r="H2" s="764"/>
      <c r="I2" s="762"/>
      <c r="J2" s="762"/>
      <c r="K2" s="762"/>
    </row>
    <row r="3" spans="1:16" s="417" customFormat="1" ht="15.75" customHeight="1" x14ac:dyDescent="0.2">
      <c r="A3" s="415"/>
      <c r="B3" s="415"/>
      <c r="C3" s="416"/>
      <c r="D3" s="427"/>
      <c r="E3" s="427"/>
      <c r="F3" s="427"/>
      <c r="G3" s="427"/>
      <c r="H3" s="427"/>
      <c r="I3" s="428">
        <f>IF(C3=C2,(D3+D2)*'VALORES TABELA'!$B$50-E2,D3*'VALORES TABELA'!$B$50)</f>
        <v>0</v>
      </c>
      <c r="J3" s="429">
        <f>IF(($G3-E3)&lt;='VALORES TABELA'!$A$56,0,IF(($G3-$E3)&lt;='VALORES TABELA'!$A$57,($G3-$E3)*'VALORES TABELA'!$B$57-'VALORES TABELA'!$C$57,IF(($G3-$E3)&lt;='VALORES TABELA'!$A$58,($G3-$E3)*'VALORES TABELA'!$B$58-'VALORES TABELA'!$C$58,IF(($G3-$E3)&lt;='VALORES TABELA'!$A$59,($G3-$E3)*'VALORES TABELA'!$B$59-'VALORES TABELA'!$C$59,($G3-$E3)*'VALORES TABELA'!$B$60-'VALORES TABELA'!$C$60))))</f>
        <v>0</v>
      </c>
      <c r="K3" s="429">
        <f>IF(($I3-$E3)&lt;='VALORES TABELA'!$A$56,0,IF(($I3-$E3)&lt;='VALORES TABELA'!$A$57,($I3-$E3)*'VALORES TABELA'!$B$57-'VALORES TABELA'!$C$57,IF(($I3-$E3)&lt;='VALORES TABELA'!$A$58,($I3-$E3)*'VALORES TABELA'!$B$58-'VALORES TABELA'!$C$58,IF(($I3-$E3)&lt;='VALORES TABELA'!$A$59,($I3-$E3)*'VALORES TABELA'!$B$59-'VALORES TABELA'!$C$59,($I3-$E3)*'VALORES TABELA'!$B$60-'VALORES TABELA'!$C$60))))-J2</f>
        <v>0</v>
      </c>
      <c r="O3" s="413"/>
      <c r="P3" s="413"/>
    </row>
    <row r="4" spans="1:16" ht="20.25" customHeight="1" x14ac:dyDescent="0.2">
      <c r="A4" s="418" t="s">
        <v>3198</v>
      </c>
      <c r="B4" s="413" t="s">
        <v>3404</v>
      </c>
      <c r="C4" s="432" t="s">
        <v>3456</v>
      </c>
      <c r="D4" s="430">
        <f>SUMIF('APONTAMENTO CREDENCIAMENTO'!$D$5:$D$4149,$A4,'APONTAMENTO CREDENCIAMENTO'!$FE$5:$FE$4149)</f>
        <v>5778.4500000000007</v>
      </c>
      <c r="E4" s="431">
        <f>IF(D4=0,0,IF(D4*0.2*0.11&gt;607.2,607.2,IF(D4&lt;42377.92,D4*0.2*0.11,IF(D4*0.2*0.11&gt;932.31,932.31))))</f>
        <v>127.12590000000003</v>
      </c>
      <c r="F4" s="431">
        <f>$D4*'VALORES TABELA'!$B$45*'VALORES TABELA'!$B$46</f>
        <v>28.892250000000008</v>
      </c>
      <c r="G4" s="431">
        <f t="shared" ref="G4" si="0">D4*60%</f>
        <v>3467.07</v>
      </c>
      <c r="H4" s="431">
        <f>_xlfn.LET(_xlpm.base,G4,_xlpm.bruto,E4+G4,_xlpm.ir_normal,IF(_xlpm.base&lt;='VALORES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4" s="431">
        <f>IF($C4=$C3,($D4+$D3)*'VALORES TABELA'!$B$50-$E3,$D4*'VALORES TABELA'!$B$50)</f>
        <v>3467.07</v>
      </c>
      <c r="J4" s="431">
        <f>IF(($G4-E4)&lt;='VALORES TABELA'!$A$56,0,IF(($G4-$E4)&lt;='VALORES TABELA'!$A$57,($G4-$E4)*'VALORES TABELA'!$B$57-'VALORES TABELA'!$C$57,IF(($G4-$E4)&lt;='VALORES TABELA'!$A$58,($G4-$E4)*'VALORES TABELA'!$B$58-'VALORES TABELA'!$C$58,IF(($G4-$E4)&lt;='VALORES TABELA'!$A$59,($G4-$E4)*'VALORES TABELA'!$B$59-'VALORES TABELA'!$C$59,($G4-$E4)*'VALORES TABELA'!$B$60-'VALORES TABELA'!$C$60))))</f>
        <v>106.831615</v>
      </c>
      <c r="K4" s="431">
        <f>IF(($I4-$E4)&lt;='VALORES TABELA'!$A$56,0,IF(($I4-$E4)&lt;='VALORES TABELA'!$A$57,($I4-$E4)*'VALORES TABELA'!$B$57-'VALORES TABELA'!$C$57,IF(($I4-$E4)&lt;='VALORES TABELA'!$A$58,($I4-$E4)*'VALORES TABELA'!$B$58-'VALORES TABELA'!$C$58,IF(($I4-$E4)&lt;='VALORES TABELA'!$A$59,($I4-$E4)*'VALORES TABELA'!$B$59-'VALORES TABELA'!$C$59,($I4-$E4)*'VALORES TABELA'!$B$60-'VALORES TABELA'!$C$60))))-J3</f>
        <v>106.831615</v>
      </c>
    </row>
    <row r="5" spans="1:16" ht="20.25" customHeight="1" x14ac:dyDescent="0.2">
      <c r="A5" t="s">
        <v>3202</v>
      </c>
      <c r="B5" t="s">
        <v>3405</v>
      </c>
      <c r="C5" t="s">
        <v>3457</v>
      </c>
      <c r="D5" s="430">
        <f>SUMIF('APONTAMENTO CREDENCIAMENTO'!$D$5:$D$4149,$A5,'APONTAMENTO CREDENCIAMENTO'!$FE$5:$FE$4149)</f>
        <v>4622.76</v>
      </c>
      <c r="E5" s="431">
        <f t="shared" ref="E5:E55" si="1">IF(D5=0,0,IF(D5*0.2*0.11&gt;607.2,607.2,IF(D5&lt;42377.92,D5*0.2*0.11,IF(D5*0.2*0.11&gt;932.31,932.31))))</f>
        <v>101.70072000000002</v>
      </c>
      <c r="F5" s="431">
        <f>$D5*'VALORES TABELA'!$B$45*'VALORES TABELA'!$B$46</f>
        <v>23.113800000000005</v>
      </c>
      <c r="G5" s="431">
        <f t="shared" ref="G5:G55" si="2">D5*60%</f>
        <v>2773.6559999999999</v>
      </c>
      <c r="H5" s="431">
        <f>_xlfn.LET(_xlpm.base,G5,_xlpm.bruto,E5+G5,_xlpm.ir_normal,IF(_xlpm.base&lt;='VALORES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5" s="431">
        <f>IF($C5=$C4,($D5+$D4)*'VALORES TABELA'!$B$50-$E4,$D5*'VALORES TABELA'!$B$50)</f>
        <v>2773.6559999999999</v>
      </c>
      <c r="J5" s="431">
        <f>IF(($G5-E5)&lt;='VALORES TABELA'!$A$56,0,IF(($G5-$E5)&lt;='VALORES TABELA'!$A$57,($G5-$E5)*'VALORES TABELA'!$B$57-'VALORES TABELA'!$C$57,IF(($G5-$E5)&lt;='VALORES TABELA'!$A$58,($G5-$E5)*'VALORES TABELA'!$B$58-'VALORES TABELA'!$C$58,IF(($G5-$E5)&lt;='VALORES TABELA'!$A$59,($G5-$E5)*'VALORES TABELA'!$B$59-'VALORES TABELA'!$C$59,($G5-$E5)*'VALORES TABELA'!$B$60-'VALORES TABELA'!$C$60))))</f>
        <v>18.236646000000007</v>
      </c>
      <c r="K5" s="431">
        <f>IF(($I5-$E5)&lt;='VALORES TABELA'!$A$56,0,IF(($I5-$E5)&lt;='VALORES TABELA'!$A$57,($I5-$E5)*'VALORES TABELA'!$B$57-'VALORES TABELA'!$C$57,IF(($I5-$E5)&lt;='VALORES TABELA'!$A$58,($I5-$E5)*'VALORES TABELA'!$B$58-'VALORES TABELA'!$C$58,IF(($I5-$E5)&lt;='VALORES TABELA'!$A$59,($I5-$E5)*'VALORES TABELA'!$B$59-'VALORES TABELA'!$C$59,($I5-$E5)*'VALORES TABELA'!$B$60-'VALORES TABELA'!$C$60))))-J4</f>
        <v>-88.594968999999992</v>
      </c>
    </row>
    <row r="6" spans="1:16" ht="20.25" customHeight="1" x14ac:dyDescent="0.2">
      <c r="A6" t="s">
        <v>3206</v>
      </c>
      <c r="B6" t="s">
        <v>3406</v>
      </c>
      <c r="C6" t="s">
        <v>3458</v>
      </c>
      <c r="D6" s="430">
        <f>SUMIF('APONTAMENTO CREDENCIAMENTO'!$D$5:$D$4149,$A6,'APONTAMENTO CREDENCIAMENTO'!$FE$5:$FE$4149)</f>
        <v>12115.28</v>
      </c>
      <c r="E6" s="431">
        <f t="shared" si="1"/>
        <v>266.53616</v>
      </c>
      <c r="F6" s="431">
        <f>$D6*'VALORES TABELA'!$B$45*'VALORES TABELA'!$B$46</f>
        <v>60.576400000000007</v>
      </c>
      <c r="G6" s="431">
        <f t="shared" si="2"/>
        <v>7269.1680000000006</v>
      </c>
      <c r="H6" s="431">
        <f>_xlfn.LET(_xlpm.base,G6,_xlpm.bruto,E6+G6,_xlpm.ir_normal,IF(_xlpm.base&lt;='VALORES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1090.29</v>
      </c>
      <c r="I6" s="431">
        <f>IF($C6=$C5,($D6+$D5)*'VALORES TABELA'!$B$50-$E5,$D6*'VALORES TABELA'!$B$50)</f>
        <v>7269.1680000000006</v>
      </c>
      <c r="J6" s="431">
        <f>IF(($G6-E6)&lt;='VALORES TABELA'!$A$56,0,IF(($G6-$E6)&lt;='VALORES TABELA'!$A$57,($G6-$E6)*'VALORES TABELA'!$B$57-'VALORES TABELA'!$C$57,IF(($G6-$E6)&lt;='VALORES TABELA'!$A$58,($G6-$E6)*'VALORES TABELA'!$B$58-'VALORES TABELA'!$C$58,IF(($G6-$E6)&lt;='VALORES TABELA'!$A$59,($G6-$E6)*'VALORES TABELA'!$B$59-'VALORES TABELA'!$C$59,($G6-$E6)*'VALORES TABELA'!$B$60-'VALORES TABELA'!$C$60))))</f>
        <v>1016.9937560000003</v>
      </c>
      <c r="K6" s="431">
        <f>IF(($I6-$E6)&lt;='VALORES TABELA'!$A$56,0,IF(($I6-$E6)&lt;='VALORES TABELA'!$A$57,($I6-$E6)*'VALORES TABELA'!$B$57-'VALORES TABELA'!$C$57,IF(($I6-$E6)&lt;='VALORES TABELA'!$A$58,($I6-$E6)*'VALORES TABELA'!$B$58-'VALORES TABELA'!$C$58,IF(($I6-$E6)&lt;='VALORES TABELA'!$A$59,($I6-$E6)*'VALORES TABELA'!$B$59-'VALORES TABELA'!$C$59,($I6-$E6)*'VALORES TABELA'!$B$60-'VALORES TABELA'!$C$60))))-J5</f>
        <v>998.75711000000024</v>
      </c>
    </row>
    <row r="7" spans="1:16" ht="20.25" customHeight="1" x14ac:dyDescent="0.2">
      <c r="A7" t="s">
        <v>3210</v>
      </c>
      <c r="B7" t="s">
        <v>3407</v>
      </c>
      <c r="C7" t="s">
        <v>3459</v>
      </c>
      <c r="D7" s="430">
        <f>SUMIF('APONTAMENTO CREDENCIAMENTO'!$D$5:$D$4149,$A7,'APONTAMENTO CREDENCIAMENTO'!$FE$5:$FE$4149)</f>
        <v>11579.82</v>
      </c>
      <c r="E7" s="431">
        <f t="shared" si="1"/>
        <v>254.75603999999998</v>
      </c>
      <c r="F7" s="431">
        <f>$D7*'VALORES TABELA'!$B$45*'VALORES TABELA'!$B$46</f>
        <v>57.899100000000004</v>
      </c>
      <c r="G7" s="431">
        <f t="shared" si="2"/>
        <v>6947.8919999999998</v>
      </c>
      <c r="H7" s="431">
        <f>_xlfn.LET(_xlpm.base,G7,_xlpm.bruto,E7+G7,_xlpm.ir_normal,IF(_xlpm.base&lt;='VALORES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982.31</v>
      </c>
      <c r="I7" s="431">
        <f>IF($C7=$C6,($D7+$D6)*'VALORES TABELA'!$B$50-$E6,$D7*'VALORES TABELA'!$B$50)</f>
        <v>6947.8919999999998</v>
      </c>
      <c r="J7" s="431">
        <f>IF(($G7-E7)&lt;='VALORES TABELA'!$A$56,0,IF(($G7-$E7)&lt;='VALORES TABELA'!$A$57,($G7-$E7)*'VALORES TABELA'!$B$57-'VALORES TABELA'!$C$57,IF(($G7-$E7)&lt;='VALORES TABELA'!$A$58,($G7-$E7)*'VALORES TABELA'!$B$58-'VALORES TABELA'!$C$58,IF(($G7-$E7)&lt;='VALORES TABELA'!$A$59,($G7-$E7)*'VALORES TABELA'!$B$59-'VALORES TABELA'!$C$59,($G7-$E7)*'VALORES TABELA'!$B$60-'VALORES TABELA'!$C$60))))</f>
        <v>931.8823890000001</v>
      </c>
      <c r="K7" s="431">
        <f>IF(($I7-$E7)&lt;='VALORES TABELA'!$A$56,0,IF(($I7-$E7)&lt;='VALORES TABELA'!$A$57,($I7-$E7)*'VALORES TABELA'!$B$57-'VALORES TABELA'!$C$57,IF(($I7-$E7)&lt;='VALORES TABELA'!$A$58,($I7-$E7)*'VALORES TABELA'!$B$58-'VALORES TABELA'!$C$58,IF(($I7-$E7)&lt;='VALORES TABELA'!$A$59,($I7-$E7)*'VALORES TABELA'!$B$59-'VALORES TABELA'!$C$59,($I7-$E7)*'VALORES TABELA'!$B$60-'VALORES TABELA'!$C$60))))-J6</f>
        <v>-85.1113670000002</v>
      </c>
    </row>
    <row r="8" spans="1:16" ht="20.25" customHeight="1" x14ac:dyDescent="0.2">
      <c r="A8" t="s">
        <v>3214</v>
      </c>
      <c r="B8" t="s">
        <v>3408</v>
      </c>
      <c r="C8" t="s">
        <v>3460</v>
      </c>
      <c r="D8" s="430">
        <f>SUMIF('APONTAMENTO CREDENCIAMENTO'!$D$5:$D$4149,$A8,'APONTAMENTO CREDENCIAMENTO'!$FE$5:$FE$4149)</f>
        <v>13848.815000000001</v>
      </c>
      <c r="E8" s="431">
        <f t="shared" si="1"/>
        <v>304.67393000000004</v>
      </c>
      <c r="F8" s="431">
        <f>$D8*'VALORES TABELA'!$B$45*'VALORES TABELA'!$B$46</f>
        <v>69.244075000000009</v>
      </c>
      <c r="G8" s="431">
        <f t="shared" si="2"/>
        <v>8309.2890000000007</v>
      </c>
      <c r="H8" s="431">
        <f>_xlfn.LET(_xlpm.base,G8,_xlpm.bruto,E8+G8,_xlpm.ir_normal,IF(_xlpm.base&lt;='VALORES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1376.32</v>
      </c>
      <c r="I8" s="431">
        <f>IF($C8=$C7,($D8+$D7)*'VALORES TABELA'!$B$50-$E7,$D8*'VALORES TABELA'!$B$50)</f>
        <v>8309.2890000000007</v>
      </c>
      <c r="J8" s="431">
        <f>IF(($G8-E8)&lt;='VALORES TABELA'!$A$56,0,IF(($G8-$E8)&lt;='VALORES TABELA'!$A$57,($G8-$E8)*'VALORES TABELA'!$B$57-'VALORES TABELA'!$C$57,IF(($G8-$E8)&lt;='VALORES TABELA'!$A$58,($G8-$E8)*'VALORES TABELA'!$B$58-'VALORES TABELA'!$C$58,IF(($G8-$E8)&lt;='VALORES TABELA'!$A$59,($G8-$E8)*'VALORES TABELA'!$B$59-'VALORES TABELA'!$C$59,($G8-$E8)*'VALORES TABELA'!$B$60-'VALORES TABELA'!$C$60))))</f>
        <v>1292.5391442500004</v>
      </c>
      <c r="K8" s="431">
        <f>IF(($I8-$E8)&lt;='VALORES TABELA'!$A$56,0,IF(($I8-$E8)&lt;='VALORES TABELA'!$A$57,($I8-$E8)*'VALORES TABELA'!$B$57-'VALORES TABELA'!$C$57,IF(($I8-$E8)&lt;='VALORES TABELA'!$A$58,($I8-$E8)*'VALORES TABELA'!$B$58-'VALORES TABELA'!$C$58,IF(($I8-$E8)&lt;='VALORES TABELA'!$A$59,($I8-$E8)*'VALORES TABELA'!$B$59-'VALORES TABELA'!$C$59,($I8-$E8)*'VALORES TABELA'!$B$60-'VALORES TABELA'!$C$60))))-J7</f>
        <v>360.65675525000029</v>
      </c>
    </row>
    <row r="9" spans="1:16" ht="20.25" customHeight="1" x14ac:dyDescent="0.2">
      <c r="A9" t="s">
        <v>3218</v>
      </c>
      <c r="B9" t="s">
        <v>3409</v>
      </c>
      <c r="C9" t="s">
        <v>3461</v>
      </c>
      <c r="D9" s="430">
        <f>SUMIF('APONTAMENTO CREDENCIAMENTO'!$D$5:$D$4149,$A9,'APONTAMENTO CREDENCIAMENTO'!$FE$5:$FE$4149)</f>
        <v>10959.59</v>
      </c>
      <c r="E9" s="431">
        <f t="shared" si="1"/>
        <v>241.11098000000001</v>
      </c>
      <c r="F9" s="431">
        <f>$D9*'VALORES TABELA'!$B$45*'VALORES TABELA'!$B$46</f>
        <v>54.797950000000007</v>
      </c>
      <c r="G9" s="431">
        <f t="shared" si="2"/>
        <v>6575.7539999999999</v>
      </c>
      <c r="H9" s="431">
        <f>_xlfn.LET(_xlpm.base,G9,_xlpm.bruto,E9+G9,_xlpm.ir_normal,IF(_xlpm.base&lt;='VALORES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828.61</v>
      </c>
      <c r="I9" s="431">
        <f>IF($C9=$C8,($D9+$D8)*'VALORES TABELA'!$B$50-$E8,$D9*'VALORES TABELA'!$B$50)</f>
        <v>6575.7539999999999</v>
      </c>
      <c r="J9" s="431">
        <f>IF(($G9-E9)&lt;='VALORES TABELA'!$A$56,0,IF(($G9-$E9)&lt;='VALORES TABELA'!$A$57,($G9-$E9)*'VALORES TABELA'!$B$57-'VALORES TABELA'!$C$57,IF(($G9-$E9)&lt;='VALORES TABELA'!$A$58,($G9-$E9)*'VALORES TABELA'!$B$58-'VALORES TABELA'!$C$58,IF(($G9-$E9)&lt;='VALORES TABELA'!$A$59,($G9-$E9)*'VALORES TABELA'!$B$59-'VALORES TABELA'!$C$59,($G9-$E9)*'VALORES TABELA'!$B$60-'VALORES TABELA'!$C$60))))</f>
        <v>833.29683049999994</v>
      </c>
      <c r="K9" s="431">
        <f>IF(($I9-$E9)&lt;='VALORES TABELA'!$A$56,0,IF(($I9-$E9)&lt;='VALORES TABELA'!$A$57,($I9-$E9)*'VALORES TABELA'!$B$57-'VALORES TABELA'!$C$57,IF(($I9-$E9)&lt;='VALORES TABELA'!$A$58,($I9-$E9)*'VALORES TABELA'!$B$58-'VALORES TABELA'!$C$58,IF(($I9-$E9)&lt;='VALORES TABELA'!$A$59,($I9-$E9)*'VALORES TABELA'!$B$59-'VALORES TABELA'!$C$59,($I9-$E9)*'VALORES TABELA'!$B$60-'VALORES TABELA'!$C$60))))-J8</f>
        <v>-459.24231375000045</v>
      </c>
    </row>
    <row r="10" spans="1:16" ht="20.25" customHeight="1" x14ac:dyDescent="0.2">
      <c r="A10" t="s">
        <v>3222</v>
      </c>
      <c r="B10" t="s">
        <v>3410</v>
      </c>
      <c r="C10" t="s">
        <v>3462</v>
      </c>
      <c r="D10" s="430">
        <f>SUMIF('APONTAMENTO CREDENCIAMENTO'!$D$5:$D$4149,$A10,'APONTAMENTO CREDENCIAMENTO'!$FE$5:$FE$4149)</f>
        <v>9033.44</v>
      </c>
      <c r="E10" s="431">
        <f t="shared" si="1"/>
        <v>198.73568</v>
      </c>
      <c r="F10" s="431">
        <f>$D10*'VALORES TABELA'!$B$45*'VALORES TABELA'!$B$46</f>
        <v>45.167200000000008</v>
      </c>
      <c r="G10" s="431">
        <f t="shared" si="2"/>
        <v>5420.0640000000003</v>
      </c>
      <c r="H10" s="431">
        <f>_xlfn.LET(_xlpm.base,G10,_xlpm.bruto,E10+G10,_xlpm.ir_normal,IF(_xlpm.base&lt;='VALORES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351.28</v>
      </c>
      <c r="I10" s="431">
        <f>IF($C10=$C9,($D10+$D9)*'VALORES TABELA'!$B$50-$E9,$D10*'VALORES TABELA'!$B$50)</f>
        <v>5420.0640000000003</v>
      </c>
      <c r="J10" s="431">
        <f>IF(($G10-E10)&lt;='VALORES TABELA'!$A$56,0,IF(($G10-$E10)&lt;='VALORES TABELA'!$A$57,($G10-$E10)*'VALORES TABELA'!$B$57-'VALORES TABELA'!$C$57,IF(($G10-$E10)&lt;='VALORES TABELA'!$A$58,($G10-$E10)*'VALORES TABELA'!$B$58-'VALORES TABELA'!$C$58,IF(($G10-$E10)&lt;='VALORES TABELA'!$A$59,($G10-$E10)*'VALORES TABELA'!$B$59-'VALORES TABELA'!$C$59,($G10-$E10)*'VALORES TABELA'!$B$60-'VALORES TABELA'!$C$60))))</f>
        <v>527.13528800000017</v>
      </c>
      <c r="K10" s="431">
        <f>IF(($I10-$E10)&lt;='VALORES TABELA'!$A$56,0,IF(($I10-$E10)&lt;='VALORES TABELA'!$A$57,($I10-$E10)*'VALORES TABELA'!$B$57-'VALORES TABELA'!$C$57,IF(($I10-$E10)&lt;='VALORES TABELA'!$A$58,($I10-$E10)*'VALORES TABELA'!$B$58-'VALORES TABELA'!$C$58,IF(($I10-$E10)&lt;='VALORES TABELA'!$A$59,($I10-$E10)*'VALORES TABELA'!$B$59-'VALORES TABELA'!$C$59,($I10-$E10)*'VALORES TABELA'!$B$60-'VALORES TABELA'!$C$60))))-J9</f>
        <v>-306.16154249999977</v>
      </c>
    </row>
    <row r="11" spans="1:16" ht="20.25" customHeight="1" x14ac:dyDescent="0.2">
      <c r="A11" t="s">
        <v>3226</v>
      </c>
      <c r="B11" t="s">
        <v>3411</v>
      </c>
      <c r="C11" t="s">
        <v>3463</v>
      </c>
      <c r="D11" s="430">
        <f>SUMIF('APONTAMENTO CREDENCIAMENTO'!$D$5:$D$4149,$A11,'APONTAMENTO CREDENCIAMENTO'!$FE$5:$FE$4149)</f>
        <v>17598.387000000002</v>
      </c>
      <c r="E11" s="431">
        <f t="shared" si="1"/>
        <v>387.16451400000005</v>
      </c>
      <c r="F11" s="431">
        <f>$D11*'VALORES TABELA'!$B$45*'VALORES TABELA'!$B$46</f>
        <v>87.991935000000012</v>
      </c>
      <c r="G11" s="431">
        <f t="shared" si="2"/>
        <v>10559.032200000001</v>
      </c>
      <c r="H11" s="431">
        <f>_xlfn.LET(_xlpm.base,G11,_xlpm.bruto,E11+G11,_xlpm.ir_normal,IF(_xlpm.base&lt;='VALORES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1995</v>
      </c>
      <c r="I11" s="431">
        <f>IF($C11=$C10,($D11+$D10)*'VALORES TABELA'!$B$50-$E10,$D11*'VALORES TABELA'!$B$50)</f>
        <v>10559.032200000001</v>
      </c>
      <c r="J11" s="431">
        <f>IF(($G11-E11)&lt;='VALORES TABELA'!$A$56,0,IF(($G11-$E11)&lt;='VALORES TABELA'!$A$57,($G11-$E11)*'VALORES TABELA'!$B$57-'VALORES TABELA'!$C$57,IF(($G11-$E11)&lt;='VALORES TABELA'!$A$58,($G11-$E11)*'VALORES TABELA'!$B$58-'VALORES TABELA'!$C$58,IF(($G11-$E11)&lt;='VALORES TABELA'!$A$59,($G11-$E11)*'VALORES TABELA'!$B$59-'VALORES TABELA'!$C$59,($G11-$E11)*'VALORES TABELA'!$B$60-'VALORES TABELA'!$C$60))))</f>
        <v>1888.5336136500005</v>
      </c>
      <c r="K11" s="431">
        <f>IF(($I11-$E11)&lt;='VALORES TABELA'!$A$56,0,IF(($I11-$E11)&lt;='VALORES TABELA'!$A$57,($I11-$E11)*'VALORES TABELA'!$B$57-'VALORES TABELA'!$C$57,IF(($I11-$E11)&lt;='VALORES TABELA'!$A$58,($I11-$E11)*'VALORES TABELA'!$B$58-'VALORES TABELA'!$C$58,IF(($I11-$E11)&lt;='VALORES TABELA'!$A$59,($I11-$E11)*'VALORES TABELA'!$B$59-'VALORES TABELA'!$C$59,($I11-$E11)*'VALORES TABELA'!$B$60-'VALORES TABELA'!$C$60))))-J10</f>
        <v>1361.3983256500003</v>
      </c>
    </row>
    <row r="12" spans="1:16" ht="20.25" customHeight="1" x14ac:dyDescent="0.2">
      <c r="A12" t="s">
        <v>3230</v>
      </c>
      <c r="B12" t="s">
        <v>3412</v>
      </c>
      <c r="C12" t="s">
        <v>3464</v>
      </c>
      <c r="D12" s="430">
        <f>SUMIF('APONTAMENTO CREDENCIAMENTO'!$D$5:$D$4149,$A12,'APONTAMENTO CREDENCIAMENTO'!$FE$5:$FE$4149)</f>
        <v>17508.5</v>
      </c>
      <c r="E12" s="431">
        <f t="shared" si="1"/>
        <v>385.18700000000001</v>
      </c>
      <c r="F12" s="431">
        <f>$D12*'VALORES TABELA'!$B$45*'VALORES TABELA'!$B$46</f>
        <v>87.542500000000018</v>
      </c>
      <c r="G12" s="431">
        <f t="shared" si="2"/>
        <v>10505.1</v>
      </c>
      <c r="H12" s="431">
        <f>_xlfn.LET(_xlpm.base,G12,_xlpm.bruto,E12+G12,_xlpm.ir_normal,IF(_xlpm.base&lt;='VALORES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1980.17</v>
      </c>
      <c r="I12" s="431">
        <f>IF($C12=$C11,($D12+$D11)*'VALORES TABELA'!$B$50-$E11,$D12*'VALORES TABELA'!$B$50)</f>
        <v>10505.1</v>
      </c>
      <c r="J12" s="431">
        <f>IF(($G12-E12)&lt;='VALORES TABELA'!$A$56,0,IF(($G12-$E12)&lt;='VALORES TABELA'!$A$57,($G12-$E12)*'VALORES TABELA'!$B$57-'VALORES TABELA'!$C$57,IF(($G12-$E12)&lt;='VALORES TABELA'!$A$58,($G12-$E12)*'VALORES TABELA'!$B$58-'VALORES TABELA'!$C$58,IF(($G12-$E12)&lt;='VALORES TABELA'!$A$59,($G12-$E12)*'VALORES TABELA'!$B$59-'VALORES TABELA'!$C$59,($G12-$E12)*'VALORES TABELA'!$B$60-'VALORES TABELA'!$C$60))))</f>
        <v>1874.2460750000005</v>
      </c>
      <c r="K12" s="431">
        <f>IF(($I12-$E12)&lt;='VALORES TABELA'!$A$56,0,IF(($I12-$E12)&lt;='VALORES TABELA'!$A$57,($I12-$E12)*'VALORES TABELA'!$B$57-'VALORES TABELA'!$C$57,IF(($I12-$E12)&lt;='VALORES TABELA'!$A$58,($I12-$E12)*'VALORES TABELA'!$B$58-'VALORES TABELA'!$C$58,IF(($I12-$E12)&lt;='VALORES TABELA'!$A$59,($I12-$E12)*'VALORES TABELA'!$B$59-'VALORES TABELA'!$C$59,($I12-$E12)*'VALORES TABELA'!$B$60-'VALORES TABELA'!$C$60))))-J11</f>
        <v>-14.287538649999988</v>
      </c>
    </row>
    <row r="13" spans="1:16" ht="20.25" customHeight="1" x14ac:dyDescent="0.2">
      <c r="A13" t="s">
        <v>3234</v>
      </c>
      <c r="B13" t="s">
        <v>3413</v>
      </c>
      <c r="C13" t="s">
        <v>3465</v>
      </c>
      <c r="D13" s="430">
        <f>SUMIF('APONTAMENTO CREDENCIAMENTO'!$D$5:$D$4149,$A13,'APONTAMENTO CREDENCIAMENTO'!$FE$5:$FE$4149)</f>
        <v>4347.9799999999996</v>
      </c>
      <c r="E13" s="431">
        <f t="shared" si="1"/>
        <v>95.655559999999994</v>
      </c>
      <c r="F13" s="431">
        <f>$D13*'VALORES TABELA'!$B$45*'VALORES TABELA'!$B$46</f>
        <v>21.739900000000002</v>
      </c>
      <c r="G13" s="431">
        <f t="shared" si="2"/>
        <v>2608.7879999999996</v>
      </c>
      <c r="H13" s="431">
        <f>_xlfn.LET(_xlpm.base,G13,_xlpm.bruto,E13+G13,_xlpm.ir_normal,IF(_xlpm.base&lt;='VALORES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13" s="431">
        <f>IF($C13=$C12,($D13+$D12)*'VALORES TABELA'!$B$50-$E12,$D13*'VALORES TABELA'!$B$50)</f>
        <v>2608.7879999999996</v>
      </c>
      <c r="J13" s="431">
        <f>IF(($G13-E13)&lt;='VALORES TABELA'!$A$56,0,IF(($G13-$E13)&lt;='VALORES TABELA'!$A$57,($G13-$E13)*'VALORES TABELA'!$B$57-'VALORES TABELA'!$C$57,IF(($G13-$E13)&lt;='VALORES TABELA'!$A$58,($G13-$E13)*'VALORES TABELA'!$B$58-'VALORES TABELA'!$C$58,IF(($G13-$E13)&lt;='VALORES TABELA'!$A$59,($G13-$E13)*'VALORES TABELA'!$B$59-'VALORES TABELA'!$C$59,($G13-$E13)*'VALORES TABELA'!$B$60-'VALORES TABELA'!$C$60))))</f>
        <v>6.3249329999999588</v>
      </c>
      <c r="K13" s="431">
        <f>IF(($I13-$E13)&lt;='VALORES TABELA'!$A$56,0,IF(($I13-$E13)&lt;='VALORES TABELA'!$A$57,($I13-$E13)*'VALORES TABELA'!$B$57-'VALORES TABELA'!$C$57,IF(($I13-$E13)&lt;='VALORES TABELA'!$A$58,($I13-$E13)*'VALORES TABELA'!$B$58-'VALORES TABELA'!$C$58,IF(($I13-$E13)&lt;='VALORES TABELA'!$A$59,($I13-$E13)*'VALORES TABELA'!$B$59-'VALORES TABELA'!$C$59,($I13-$E13)*'VALORES TABELA'!$B$60-'VALORES TABELA'!$C$60))))-J12</f>
        <v>-1867.9211420000006</v>
      </c>
    </row>
    <row r="14" spans="1:16" ht="20.25" customHeight="1" x14ac:dyDescent="0.2">
      <c r="A14" t="s">
        <v>3238</v>
      </c>
      <c r="B14" t="s">
        <v>3414</v>
      </c>
      <c r="C14" t="s">
        <v>3466</v>
      </c>
      <c r="D14" s="430">
        <f>SUMIF('APONTAMENTO CREDENCIAMENTO'!$D$5:$D$4149,$A14,'APONTAMENTO CREDENCIAMENTO'!$FE$5:$FE$4149)</f>
        <v>9033.44</v>
      </c>
      <c r="E14" s="431">
        <f t="shared" si="1"/>
        <v>198.73568</v>
      </c>
      <c r="F14" s="431">
        <f>$D14*'VALORES TABELA'!$B$45*'VALORES TABELA'!$B$46</f>
        <v>45.167200000000008</v>
      </c>
      <c r="G14" s="431">
        <f t="shared" si="2"/>
        <v>5420.0640000000003</v>
      </c>
      <c r="H14" s="431">
        <f>_xlfn.LET(_xlpm.base,G14,_xlpm.bruto,E14+G14,_xlpm.ir_normal,IF(_xlpm.base&lt;='VALORES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351.28</v>
      </c>
      <c r="I14" s="431">
        <f>IF($C14=$C13,($D14+$D13)*'VALORES TABELA'!$B$50-$E13,$D14*'VALORES TABELA'!$B$50)</f>
        <v>5420.0640000000003</v>
      </c>
      <c r="J14" s="431">
        <f>IF(($G14-E14)&lt;='VALORES TABELA'!$A$56,0,IF(($G14-$E14)&lt;='VALORES TABELA'!$A$57,($G14-$E14)*'VALORES TABELA'!$B$57-'VALORES TABELA'!$C$57,IF(($G14-$E14)&lt;='VALORES TABELA'!$A$58,($G14-$E14)*'VALORES TABELA'!$B$58-'VALORES TABELA'!$C$58,IF(($G14-$E14)&lt;='VALORES TABELA'!$A$59,($G14-$E14)*'VALORES TABELA'!$B$59-'VALORES TABELA'!$C$59,($G14-$E14)*'VALORES TABELA'!$B$60-'VALORES TABELA'!$C$60))))</f>
        <v>527.13528800000017</v>
      </c>
      <c r="K14" s="431">
        <f>IF(($I14-$E14)&lt;='VALORES TABELA'!$A$56,0,IF(($I14-$E14)&lt;='VALORES TABELA'!$A$57,($I14-$E14)*'VALORES TABELA'!$B$57-'VALORES TABELA'!$C$57,IF(($I14-$E14)&lt;='VALORES TABELA'!$A$58,($I14-$E14)*'VALORES TABELA'!$B$58-'VALORES TABELA'!$C$58,IF(($I14-$E14)&lt;='VALORES TABELA'!$A$59,($I14-$E14)*'VALORES TABELA'!$B$59-'VALORES TABELA'!$C$59,($I14-$E14)*'VALORES TABELA'!$B$60-'VALORES TABELA'!$C$60))))-J13</f>
        <v>520.81035500000019</v>
      </c>
    </row>
    <row r="15" spans="1:16" ht="20.25" customHeight="1" x14ac:dyDescent="0.2">
      <c r="A15" t="s">
        <v>3242</v>
      </c>
      <c r="B15" t="s">
        <v>3415</v>
      </c>
      <c r="C15" t="s">
        <v>3467</v>
      </c>
      <c r="D15" s="430">
        <f>SUMIF('APONTAMENTO CREDENCIAMENTO'!$D$5:$D$4149,$A15,'APONTAMENTO CREDENCIAMENTO'!$FE$5:$FE$4149)</f>
        <v>14279.74</v>
      </c>
      <c r="E15" s="431">
        <f t="shared" si="1"/>
        <v>314.15428000000003</v>
      </c>
      <c r="F15" s="431">
        <f>$D15*'VALORES TABELA'!$B$45*'VALORES TABELA'!$B$46</f>
        <v>71.398700000000005</v>
      </c>
      <c r="G15" s="431">
        <f t="shared" si="2"/>
        <v>8567.8439999999991</v>
      </c>
      <c r="H15" s="431">
        <f>_xlfn.LET(_xlpm.base,G15,_xlpm.bruto,E15+G15,_xlpm.ir_normal,IF(_xlpm.base&lt;='VALORES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1447.42</v>
      </c>
      <c r="I15" s="431">
        <f>IF($C15=$C14,($D15+$D14)*'VALORES TABELA'!$B$50-$E14,$D15*'VALORES TABELA'!$B$50)</f>
        <v>8567.8439999999991</v>
      </c>
      <c r="J15" s="431">
        <f>IF(($G15-E15)&lt;='VALORES TABELA'!$A$56,0,IF(($G15-$E15)&lt;='VALORES TABELA'!$A$57,($G15-$E15)*'VALORES TABELA'!$B$57-'VALORES TABELA'!$C$57,IF(($G15-$E15)&lt;='VALORES TABELA'!$A$58,($G15-$E15)*'VALORES TABELA'!$B$58-'VALORES TABELA'!$C$58,IF(($G15-$E15)&lt;='VALORES TABELA'!$A$59,($G15-$E15)*'VALORES TABELA'!$B$59-'VALORES TABELA'!$C$59,($G15-$E15)*'VALORES TABELA'!$B$60-'VALORES TABELA'!$C$60))))</f>
        <v>1361.0346729999997</v>
      </c>
      <c r="K15" s="431">
        <f>IF(($I15-$E15)&lt;='VALORES TABELA'!$A$56,0,IF(($I15-$E15)&lt;='VALORES TABELA'!$A$57,($I15-$E15)*'VALORES TABELA'!$B$57-'VALORES TABELA'!$C$57,IF(($I15-$E15)&lt;='VALORES TABELA'!$A$58,($I15-$E15)*'VALORES TABELA'!$B$58-'VALORES TABELA'!$C$58,IF(($I15-$E15)&lt;='VALORES TABELA'!$A$59,($I15-$E15)*'VALORES TABELA'!$B$59-'VALORES TABELA'!$C$59,($I15-$E15)*'VALORES TABELA'!$B$60-'VALORES TABELA'!$C$60))))-J14</f>
        <v>833.89938499999948</v>
      </c>
    </row>
    <row r="16" spans="1:16" ht="20.25" customHeight="1" x14ac:dyDescent="0.2">
      <c r="A16" t="s">
        <v>3246</v>
      </c>
      <c r="B16" t="s">
        <v>3416</v>
      </c>
      <c r="C16" t="s">
        <v>3468</v>
      </c>
      <c r="D16" s="430">
        <f>SUMIF('APONTAMENTO CREDENCIAMENTO'!$D$5:$D$4149,$A16,'APONTAMENTO CREDENCIAMENTO'!$FE$5:$FE$4149)</f>
        <v>9803.9000000000015</v>
      </c>
      <c r="E16" s="431">
        <f t="shared" si="1"/>
        <v>215.68580000000006</v>
      </c>
      <c r="F16" s="431">
        <f>$D16*'VALORES TABELA'!$B$45*'VALORES TABELA'!$B$46</f>
        <v>49.019500000000015</v>
      </c>
      <c r="G16" s="431">
        <f t="shared" si="2"/>
        <v>5882.3400000000011</v>
      </c>
      <c r="H16" s="431">
        <f>_xlfn.LET(_xlpm.base,G16,_xlpm.bruto,E16+G16,_xlpm.ir_normal,IF(_xlpm.base&lt;='VALORES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542.21</v>
      </c>
      <c r="I16" s="431">
        <f>IF($C16=$C15,($D16+$D15)*'VALORES TABELA'!$B$50-$E15,$D16*'VALORES TABELA'!$B$50)</f>
        <v>5882.3400000000011</v>
      </c>
      <c r="J16" s="431">
        <f>IF(($G16-E16)&lt;='VALORES TABELA'!$A$56,0,IF(($G16-$E16)&lt;='VALORES TABELA'!$A$57,($G16-$E16)*'VALORES TABELA'!$B$57-'VALORES TABELA'!$C$57,IF(($G16-$E16)&lt;='VALORES TABELA'!$A$58,($G16-$E16)*'VALORES TABELA'!$B$58-'VALORES TABELA'!$C$58,IF(($G16-$E16)&lt;='VALORES TABELA'!$A$59,($G16-$E16)*'VALORES TABELA'!$B$59-'VALORES TABELA'!$C$59,($G16-$E16)*'VALORES TABELA'!$B$60-'VALORES TABELA'!$C$60))))</f>
        <v>649.59990500000026</v>
      </c>
      <c r="K16" s="431">
        <f>IF(($I16-$E16)&lt;='VALORES TABELA'!$A$56,0,IF(($I16-$E16)&lt;='VALORES TABELA'!$A$57,($I16-$E16)*'VALORES TABELA'!$B$57-'VALORES TABELA'!$C$57,IF(($I16-$E16)&lt;='VALORES TABELA'!$A$58,($I16-$E16)*'VALORES TABELA'!$B$58-'VALORES TABELA'!$C$58,IF(($I16-$E16)&lt;='VALORES TABELA'!$A$59,($I16-$E16)*'VALORES TABELA'!$B$59-'VALORES TABELA'!$C$59,($I16-$E16)*'VALORES TABELA'!$B$60-'VALORES TABELA'!$C$60))))-J15</f>
        <v>-711.43476799999939</v>
      </c>
    </row>
    <row r="17" spans="1:11" ht="20.25" customHeight="1" x14ac:dyDescent="0.2">
      <c r="A17" t="s">
        <v>3250</v>
      </c>
      <c r="B17" t="s">
        <v>3417</v>
      </c>
      <c r="C17" t="s">
        <v>3469</v>
      </c>
      <c r="D17" s="430">
        <f>SUMIF('APONTAMENTO CREDENCIAMENTO'!$D$5:$D$4149,$A17,'APONTAMENTO CREDENCIAMENTO'!$FE$5:$FE$4149)</f>
        <v>12500.51</v>
      </c>
      <c r="E17" s="431">
        <f t="shared" si="1"/>
        <v>275.01122000000004</v>
      </c>
      <c r="F17" s="431">
        <f>$D17*'VALORES TABELA'!$B$45*'VALORES TABELA'!$B$46</f>
        <v>62.502550000000014</v>
      </c>
      <c r="G17" s="431">
        <f t="shared" si="2"/>
        <v>7500.3059999999996</v>
      </c>
      <c r="H17" s="431">
        <f>_xlfn.LET(_xlpm.base,G17,_xlpm.bruto,E17+G17,_xlpm.ir_normal,IF(_xlpm.base&lt;='VALORES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1153.8499999999999</v>
      </c>
      <c r="I17" s="431">
        <f>IF($C17=$C16,($D17+$D16)*'VALORES TABELA'!$B$50-$E16,$D17*'VALORES TABELA'!$B$50)</f>
        <v>7500.3059999999996</v>
      </c>
      <c r="J17" s="431">
        <f>IF(($G17-E17)&lt;='VALORES TABELA'!$A$56,0,IF(($G17-$E17)&lt;='VALORES TABELA'!$A$57,($G17-$E17)*'VALORES TABELA'!$B$57-'VALORES TABELA'!$C$57,IF(($G17-$E17)&lt;='VALORES TABELA'!$A$58,($G17-$E17)*'VALORES TABELA'!$B$58-'VALORES TABELA'!$C$58,IF(($G17-$E17)&lt;='VALORES TABELA'!$A$59,($G17-$E17)*'VALORES TABELA'!$B$59-'VALORES TABELA'!$C$59,($G17-$E17)*'VALORES TABELA'!$B$60-'VALORES TABELA'!$C$60))))</f>
        <v>1078.2260644999999</v>
      </c>
      <c r="K17" s="431">
        <f>IF(($I17-$E17)&lt;='VALORES TABELA'!$A$56,0,IF(($I17-$E17)&lt;='VALORES TABELA'!$A$57,($I17-$E17)*'VALORES TABELA'!$B$57-'VALORES TABELA'!$C$57,IF(($I17-$E17)&lt;='VALORES TABELA'!$A$58,($I17-$E17)*'VALORES TABELA'!$B$58-'VALORES TABELA'!$C$58,IF(($I17-$E17)&lt;='VALORES TABELA'!$A$59,($I17-$E17)*'VALORES TABELA'!$B$59-'VALORES TABELA'!$C$59,($I17-$E17)*'VALORES TABELA'!$B$60-'VALORES TABELA'!$C$60))))-J16</f>
        <v>428.62615949999963</v>
      </c>
    </row>
    <row r="18" spans="1:11" ht="20.25" customHeight="1" x14ac:dyDescent="0.2">
      <c r="A18" t="s">
        <v>3254</v>
      </c>
      <c r="B18" t="s">
        <v>3418</v>
      </c>
      <c r="C18" t="s">
        <v>3470</v>
      </c>
      <c r="D18" s="430">
        <f>SUMIF('APONTAMENTO CREDENCIAMENTO'!$D$5:$D$4149,$A18,'APONTAMENTO CREDENCIAMENTO'!$FE$5:$FE$4149)</f>
        <v>8262.98</v>
      </c>
      <c r="E18" s="431">
        <f t="shared" si="1"/>
        <v>181.78556</v>
      </c>
      <c r="F18" s="431">
        <f>$D18*'VALORES TABELA'!$B$45*'VALORES TABELA'!$B$46</f>
        <v>41.314900000000002</v>
      </c>
      <c r="G18" s="431">
        <f t="shared" si="2"/>
        <v>4957.7879999999996</v>
      </c>
      <c r="H18" s="431">
        <f>_xlfn.LET(_xlpm.base,G18,_xlpm.bruto,E18+G18,_xlpm.ir_normal,IF(_xlpm.base&lt;='VALORES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160.35</v>
      </c>
      <c r="I18" s="431">
        <f>IF($C18=$C17,($D18+$D17)*'VALORES TABELA'!$B$50-$E17,$D18*'VALORES TABELA'!$B$50)</f>
        <v>4957.7879999999996</v>
      </c>
      <c r="J18" s="431">
        <f>IF(($G18-E18)&lt;='VALORES TABELA'!$A$56,0,IF(($G18-$E18)&lt;='VALORES TABELA'!$A$57,($G18-$E18)*'VALORES TABELA'!$B$57-'VALORES TABELA'!$C$57,IF(($G18-$E18)&lt;='VALORES TABELA'!$A$58,($G18-$E18)*'VALORES TABELA'!$B$58-'VALORES TABELA'!$C$58,IF(($G18-$E18)&lt;='VALORES TABELA'!$A$59,($G18-$E18)*'VALORES TABELA'!$B$59-'VALORES TABELA'!$C$59,($G18-$E18)*'VALORES TABELA'!$B$60-'VALORES TABELA'!$C$60))))</f>
        <v>404.67067099999986</v>
      </c>
      <c r="K18" s="431">
        <f>IF(($I18-$E18)&lt;='VALORES TABELA'!$A$56,0,IF(($I18-$E18)&lt;='VALORES TABELA'!$A$57,($I18-$E18)*'VALORES TABELA'!$B$57-'VALORES TABELA'!$C$57,IF(($I18-$E18)&lt;='VALORES TABELA'!$A$58,($I18-$E18)*'VALORES TABELA'!$B$58-'VALORES TABELA'!$C$58,IF(($I18-$E18)&lt;='VALORES TABELA'!$A$59,($I18-$E18)*'VALORES TABELA'!$B$59-'VALORES TABELA'!$C$59,($I18-$E18)*'VALORES TABELA'!$B$60-'VALORES TABELA'!$C$60))))-J17</f>
        <v>-673.55539350000004</v>
      </c>
    </row>
    <row r="19" spans="1:11" ht="20.25" customHeight="1" x14ac:dyDescent="0.2">
      <c r="A19" t="s">
        <v>3258</v>
      </c>
      <c r="B19" t="s">
        <v>3419</v>
      </c>
      <c r="C19" t="s">
        <v>3471</v>
      </c>
      <c r="D19" s="430">
        <f>SUMIF('APONTAMENTO CREDENCIAMENTO'!$D$5:$D$4149,$A19,'APONTAMENTO CREDENCIAMENTO'!$FE$5:$FE$4149)</f>
        <v>13777.009999999998</v>
      </c>
      <c r="E19" s="431">
        <f t="shared" si="1"/>
        <v>303.09422000000001</v>
      </c>
      <c r="F19" s="431">
        <f>$D19*'VALORES TABELA'!$B$45*'VALORES TABELA'!$B$46</f>
        <v>68.885050000000007</v>
      </c>
      <c r="G19" s="431">
        <f t="shared" si="2"/>
        <v>8266.2059999999983</v>
      </c>
      <c r="H19" s="431">
        <f>_xlfn.LET(_xlpm.base,G19,_xlpm.bruto,E19+G19,_xlpm.ir_normal,IF(_xlpm.base&lt;='VALORES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1364.47</v>
      </c>
      <c r="I19" s="431">
        <f>IF($C19=$C18,($D19+$D18)*'VALORES TABELA'!$B$50-$E18,$D19*'VALORES TABELA'!$B$50)</f>
        <v>8266.2059999999983</v>
      </c>
      <c r="J19" s="431">
        <f>IF(($G19-E19)&lt;='VALORES TABELA'!$A$56,0,IF(($G19-$E19)&lt;='VALORES TABELA'!$A$57,($G19-$E19)*'VALORES TABELA'!$B$57-'VALORES TABELA'!$C$57,IF(($G19-$E19)&lt;='VALORES TABELA'!$A$58,($G19-$E19)*'VALORES TABELA'!$B$58-'VALORES TABELA'!$C$58,IF(($G19-$E19)&lt;='VALORES TABELA'!$A$59,($G19-$E19)*'VALORES TABELA'!$B$59-'VALORES TABELA'!$C$59,($G19-$E19)*'VALORES TABELA'!$B$60-'VALORES TABELA'!$C$60))))</f>
        <v>1281.1257394999998</v>
      </c>
      <c r="K19" s="431">
        <f>IF(($I19-$E19)&lt;='VALORES TABELA'!$A$56,0,IF(($I19-$E19)&lt;='VALORES TABELA'!$A$57,($I19-$E19)*'VALORES TABELA'!$B$57-'VALORES TABELA'!$C$57,IF(($I19-$E19)&lt;='VALORES TABELA'!$A$58,($I19-$E19)*'VALORES TABELA'!$B$58-'VALORES TABELA'!$C$58,IF(($I19-$E19)&lt;='VALORES TABELA'!$A$59,($I19-$E19)*'VALORES TABELA'!$B$59-'VALORES TABELA'!$C$59,($I19-$E19)*'VALORES TABELA'!$B$60-'VALORES TABELA'!$C$60))))-J18</f>
        <v>876.45506849999992</v>
      </c>
    </row>
    <row r="20" spans="1:11" ht="20.25" customHeight="1" x14ac:dyDescent="0.2">
      <c r="A20" t="s">
        <v>3262</v>
      </c>
      <c r="B20" t="s">
        <v>3420</v>
      </c>
      <c r="C20" t="s">
        <v>3472</v>
      </c>
      <c r="D20" s="430">
        <f>SUMIF('APONTAMENTO CREDENCIAMENTO'!$D$5:$D$4149,$A20,'APONTAMENTO CREDENCIAMENTO'!$FE$5:$FE$4149)</f>
        <v>15274.166000000001</v>
      </c>
      <c r="E20" s="431">
        <f t="shared" si="1"/>
        <v>336.03165200000007</v>
      </c>
      <c r="F20" s="431">
        <f>$D20*'VALORES TABELA'!$B$45*'VALORES TABELA'!$B$46</f>
        <v>76.370830000000012</v>
      </c>
      <c r="G20" s="431">
        <f t="shared" si="2"/>
        <v>9164.499600000001</v>
      </c>
      <c r="H20" s="431">
        <f>_xlfn.LET(_xlpm.base,G20,_xlpm.bruto,E20+G20,_xlpm.ir_normal,IF(_xlpm.base&lt;='VALORES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1611.5</v>
      </c>
      <c r="I20" s="431">
        <f>IF($C20=$C19,($D20+$D19)*'VALORES TABELA'!$B$50-$E19,$D20*'VALORES TABELA'!$B$50)</f>
        <v>9164.499600000001</v>
      </c>
      <c r="J20" s="431">
        <f>IF(($G20-E20)&lt;='VALORES TABELA'!$A$56,0,IF(($G20-$E20)&lt;='VALORES TABELA'!$A$57,($G20-$E20)*'VALORES TABELA'!$B$57-'VALORES TABELA'!$C$57,IF(($G20-$E20)&lt;='VALORES TABELA'!$A$58,($G20-$E20)*'VALORES TABELA'!$B$58-'VALORES TABELA'!$C$58,IF(($G20-$E20)&lt;='VALORES TABELA'!$A$59,($G20-$E20)*'VALORES TABELA'!$B$59-'VALORES TABELA'!$C$59,($G20-$E20)*'VALORES TABELA'!$B$60-'VALORES TABELA'!$C$60))))</f>
        <v>1519.0986857000007</v>
      </c>
      <c r="K20" s="431">
        <f>IF(($I20-$E20)&lt;='VALORES TABELA'!$A$56,0,IF(($I20-$E20)&lt;='VALORES TABELA'!$A$57,($I20-$E20)*'VALORES TABELA'!$B$57-'VALORES TABELA'!$C$57,IF(($I20-$E20)&lt;='VALORES TABELA'!$A$58,($I20-$E20)*'VALORES TABELA'!$B$58-'VALORES TABELA'!$C$58,IF(($I20-$E20)&lt;='VALORES TABELA'!$A$59,($I20-$E20)*'VALORES TABELA'!$B$59-'VALORES TABELA'!$C$59,($I20-$E20)*'VALORES TABELA'!$B$60-'VALORES TABELA'!$C$60))))-J19</f>
        <v>237.97294620000093</v>
      </c>
    </row>
    <row r="21" spans="1:11" ht="20.25" customHeight="1" x14ac:dyDescent="0.2">
      <c r="A21" t="s">
        <v>3266</v>
      </c>
      <c r="B21" t="s">
        <v>3421</v>
      </c>
      <c r="C21" t="s">
        <v>3473</v>
      </c>
      <c r="D21" s="430">
        <f>SUMIF('APONTAMENTO CREDENCIAMENTO'!$D$5:$D$4149,$A21,'APONTAMENTO CREDENCIAMENTO'!$FE$5:$FE$4149)</f>
        <v>21900.122000000003</v>
      </c>
      <c r="E21" s="431">
        <f t="shared" si="1"/>
        <v>481.80268400000011</v>
      </c>
      <c r="F21" s="431">
        <f>$D21*'VALORES TABELA'!$B$45*'VALORES TABELA'!$B$46</f>
        <v>109.50061000000004</v>
      </c>
      <c r="G21" s="431">
        <f t="shared" si="2"/>
        <v>13140.073200000001</v>
      </c>
      <c r="H21" s="431">
        <f>_xlfn.LET(_xlpm.base,G21,_xlpm.bruto,E21+G21,_xlpm.ir_normal,IF(_xlpm.base&lt;='VALORES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2704.79</v>
      </c>
      <c r="I21" s="431">
        <f>IF($C21=$C20,($D21+$D20)*'VALORES TABELA'!$B$50-$E20,$D21*'VALORES TABELA'!$B$50)</f>
        <v>13140.073200000001</v>
      </c>
      <c r="J21" s="431">
        <f>IF(($G21-E21)&lt;='VALORES TABELA'!$A$56,0,IF(($G21-$E21)&lt;='VALORES TABELA'!$A$57,($G21-$E21)*'VALORES TABELA'!$B$57-'VALORES TABELA'!$C$57,IF(($G21-$E21)&lt;='VALORES TABELA'!$A$58,($G21-$E21)*'VALORES TABELA'!$B$58-'VALORES TABELA'!$C$58,IF(($G21-$E21)&lt;='VALORES TABELA'!$A$59,($G21-$E21)*'VALORES TABELA'!$B$59-'VALORES TABELA'!$C$59,($G21-$E21)*'VALORES TABELA'!$B$60-'VALORES TABELA'!$C$60))))</f>
        <v>2572.2943919000004</v>
      </c>
      <c r="K21" s="431">
        <f>IF(($I21-$E21)&lt;='VALORES TABELA'!$A$56,0,IF(($I21-$E21)&lt;='VALORES TABELA'!$A$57,($I21-$E21)*'VALORES TABELA'!$B$57-'VALORES TABELA'!$C$57,IF(($I21-$E21)&lt;='VALORES TABELA'!$A$58,($I21-$E21)*'VALORES TABELA'!$B$58-'VALORES TABELA'!$C$58,IF(($I21-$E21)&lt;='VALORES TABELA'!$A$59,($I21-$E21)*'VALORES TABELA'!$B$59-'VALORES TABELA'!$C$59,($I21-$E21)*'VALORES TABELA'!$B$60-'VALORES TABELA'!$C$60))))-J20</f>
        <v>1053.1957061999997</v>
      </c>
    </row>
    <row r="22" spans="1:11" ht="20.25" customHeight="1" x14ac:dyDescent="0.2">
      <c r="A22" t="s">
        <v>3270</v>
      </c>
      <c r="B22" t="s">
        <v>3422</v>
      </c>
      <c r="C22" t="s">
        <v>3474</v>
      </c>
      <c r="D22" s="430">
        <f>SUMIF('APONTAMENTO CREDENCIAMENTO'!$D$5:$D$4149,$A22,'APONTAMENTO CREDENCIAMENTO'!$FE$5:$FE$4149)</f>
        <v>14932.699999999999</v>
      </c>
      <c r="E22" s="431">
        <f t="shared" si="1"/>
        <v>328.51940000000002</v>
      </c>
      <c r="F22" s="431">
        <f>$D22*'VALORES TABELA'!$B$45*'VALORES TABELA'!$B$46</f>
        <v>74.663499999999999</v>
      </c>
      <c r="G22" s="431">
        <f t="shared" si="2"/>
        <v>8959.619999999999</v>
      </c>
      <c r="H22" s="431">
        <f>_xlfn.LET(_xlpm.base,G22,_xlpm.bruto,E22+G22,_xlpm.ir_normal,IF(_xlpm.base&lt;='VALORES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1555.16</v>
      </c>
      <c r="I22" s="431">
        <f>IF($C22=$C21,($D22+$D21)*'VALORES TABELA'!$B$50-$E21,$D22*'VALORES TABELA'!$B$50)</f>
        <v>8959.619999999999</v>
      </c>
      <c r="J22" s="431">
        <f>IF(($G22-E22)&lt;='VALORES TABELA'!$A$56,0,IF(($G22-$E22)&lt;='VALORES TABELA'!$A$57,($G22-$E22)*'VALORES TABELA'!$B$57-'VALORES TABELA'!$C$57,IF(($G22-$E22)&lt;='VALORES TABELA'!$A$58,($G22-$E22)*'VALORES TABELA'!$B$58-'VALORES TABELA'!$C$58,IF(($G22-$E22)&lt;='VALORES TABELA'!$A$59,($G22-$E22)*'VALORES TABELA'!$B$59-'VALORES TABELA'!$C$59,($G22-$E22)*'VALORES TABELA'!$B$60-'VALORES TABELA'!$C$60))))</f>
        <v>1464.8226650000001</v>
      </c>
      <c r="K22" s="431">
        <f>IF(($I22-$E22)&lt;='VALORES TABELA'!$A$56,0,IF(($I22-$E22)&lt;='VALORES TABELA'!$A$57,($I22-$E22)*'VALORES TABELA'!$B$57-'VALORES TABELA'!$C$57,IF(($I22-$E22)&lt;='VALORES TABELA'!$A$58,($I22-$E22)*'VALORES TABELA'!$B$58-'VALORES TABELA'!$C$58,IF(($I22-$E22)&lt;='VALORES TABELA'!$A$59,($I22-$E22)*'VALORES TABELA'!$B$59-'VALORES TABELA'!$C$59,($I22-$E22)*'VALORES TABELA'!$B$60-'VALORES TABELA'!$C$60))))-J21</f>
        <v>-1107.4717269000002</v>
      </c>
    </row>
    <row r="23" spans="1:11" ht="20.25" customHeight="1" x14ac:dyDescent="0.2">
      <c r="A23" t="s">
        <v>3274</v>
      </c>
      <c r="B23" t="s">
        <v>3423</v>
      </c>
      <c r="C23" t="s">
        <v>3475</v>
      </c>
      <c r="D23" s="430">
        <f>SUMIF('APONTAMENTO CREDENCIAMENTO'!$D$5:$D$4149,$A23,'APONTAMENTO CREDENCIAMENTO'!$FE$5:$FE$4149)</f>
        <v>14162.24</v>
      </c>
      <c r="E23" s="431">
        <f t="shared" si="1"/>
        <v>311.56928000000005</v>
      </c>
      <c r="F23" s="431">
        <f>$D23*'VALORES TABELA'!$B$45*'VALORES TABELA'!$B$46</f>
        <v>70.811200000000014</v>
      </c>
      <c r="G23" s="431">
        <f t="shared" si="2"/>
        <v>8497.3439999999991</v>
      </c>
      <c r="H23" s="431">
        <f>_xlfn.LET(_xlpm.base,G23,_xlpm.bruto,E23+G23,_xlpm.ir_normal,IF(_xlpm.base&lt;='VALORES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1428.03</v>
      </c>
      <c r="I23" s="431">
        <f>IF($C23=$C22,($D23+$D22)*'VALORES TABELA'!$B$50-$E22,$D23*'VALORES TABELA'!$B$50)</f>
        <v>8497.3439999999991</v>
      </c>
      <c r="J23" s="431">
        <f>IF(($G23-E23)&lt;='VALORES TABELA'!$A$56,0,IF(($G23-$E23)&lt;='VALORES TABELA'!$A$57,($G23-$E23)*'VALORES TABELA'!$B$57-'VALORES TABELA'!$C$57,IF(($G23-$E23)&lt;='VALORES TABELA'!$A$58,($G23-$E23)*'VALORES TABELA'!$B$58-'VALORES TABELA'!$C$58,IF(($G23-$E23)&lt;='VALORES TABELA'!$A$59,($G23-$E23)*'VALORES TABELA'!$B$59-'VALORES TABELA'!$C$59,($G23-$E23)*'VALORES TABELA'!$B$60-'VALORES TABELA'!$C$60))))</f>
        <v>1342.3580480000001</v>
      </c>
      <c r="K23" s="431">
        <f>IF(($I23-$E23)&lt;='VALORES TABELA'!$A$56,0,IF(($I23-$E23)&lt;='VALORES TABELA'!$A$57,($I23-$E23)*'VALORES TABELA'!$B$57-'VALORES TABELA'!$C$57,IF(($I23-$E23)&lt;='VALORES TABELA'!$A$58,($I23-$E23)*'VALORES TABELA'!$B$58-'VALORES TABELA'!$C$58,IF(($I23-$E23)&lt;='VALORES TABELA'!$A$59,($I23-$E23)*'VALORES TABELA'!$B$59-'VALORES TABELA'!$C$59,($I23-$E23)*'VALORES TABELA'!$B$60-'VALORES TABELA'!$C$60))))-J22</f>
        <v>-122.46461700000009</v>
      </c>
    </row>
    <row r="24" spans="1:11" ht="20.25" customHeight="1" x14ac:dyDescent="0.2">
      <c r="A24" t="s">
        <v>3278</v>
      </c>
      <c r="B24" t="s">
        <v>3424</v>
      </c>
      <c r="C24" t="s">
        <v>3476</v>
      </c>
      <c r="D24" s="430">
        <f>SUMIF('APONTAMENTO CREDENCIAMENTO'!$D$5:$D$4149,$A24,'APONTAMENTO CREDENCIAMENTO'!$FE$5:$FE$4149)</f>
        <v>12115.28</v>
      </c>
      <c r="E24" s="431">
        <f t="shared" si="1"/>
        <v>266.53616</v>
      </c>
      <c r="F24" s="431">
        <f>$D24*'VALORES TABELA'!$B$45*'VALORES TABELA'!$B$46</f>
        <v>60.576400000000007</v>
      </c>
      <c r="G24" s="431">
        <f t="shared" si="2"/>
        <v>7269.1680000000006</v>
      </c>
      <c r="H24" s="431">
        <f>_xlfn.LET(_xlpm.base,G24,_xlpm.bruto,E24+G24,_xlpm.ir_normal,IF(_xlpm.base&lt;='VALORES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1090.29</v>
      </c>
      <c r="I24" s="431">
        <f>IF($C24=$C23,($D24+$D23)*'VALORES TABELA'!$B$50-$E23,$D24*'VALORES TABELA'!$B$50)</f>
        <v>7269.1680000000006</v>
      </c>
      <c r="J24" s="431">
        <f>IF(($G24-E24)&lt;='VALORES TABELA'!$A$56,0,IF(($G24-$E24)&lt;='VALORES TABELA'!$A$57,($G24-$E24)*'VALORES TABELA'!$B$57-'VALORES TABELA'!$C$57,IF(($G24-$E24)&lt;='VALORES TABELA'!$A$58,($G24-$E24)*'VALORES TABELA'!$B$58-'VALORES TABELA'!$C$58,IF(($G24-$E24)&lt;='VALORES TABELA'!$A$59,($G24-$E24)*'VALORES TABELA'!$B$59-'VALORES TABELA'!$C$59,($G24-$E24)*'VALORES TABELA'!$B$60-'VALORES TABELA'!$C$60))))</f>
        <v>1016.9937560000003</v>
      </c>
      <c r="K24" s="431">
        <f>IF(($I24-$E24)&lt;='VALORES TABELA'!$A$56,0,IF(($I24-$E24)&lt;='VALORES TABELA'!$A$57,($I24-$E24)*'VALORES TABELA'!$B$57-'VALORES TABELA'!$C$57,IF(($I24-$E24)&lt;='VALORES TABELA'!$A$58,($I24-$E24)*'VALORES TABELA'!$B$58-'VALORES TABELA'!$C$58,IF(($I24-$E24)&lt;='VALORES TABELA'!$A$59,($I24-$E24)*'VALORES TABELA'!$B$59-'VALORES TABELA'!$C$59,($I24-$E24)*'VALORES TABELA'!$B$60-'VALORES TABELA'!$C$60))))-J23</f>
        <v>-325.36429199999975</v>
      </c>
    </row>
    <row r="25" spans="1:11" ht="20.25" customHeight="1" x14ac:dyDescent="0.2">
      <c r="A25" t="s">
        <v>3282</v>
      </c>
      <c r="B25" t="s">
        <v>3425</v>
      </c>
      <c r="C25" t="s">
        <v>3477</v>
      </c>
      <c r="D25" s="430">
        <f>SUMIF('APONTAMENTO CREDENCIAMENTO'!$D$5:$D$4149,$A25,'APONTAMENTO CREDENCIAMENTO'!$FE$5:$FE$4149)</f>
        <v>12115.28</v>
      </c>
      <c r="E25" s="431">
        <f t="shared" si="1"/>
        <v>266.53616</v>
      </c>
      <c r="F25" s="431">
        <f>$D25*'VALORES TABELA'!$B$45*'VALORES TABELA'!$B$46</f>
        <v>60.576400000000007</v>
      </c>
      <c r="G25" s="431">
        <f t="shared" si="2"/>
        <v>7269.1680000000006</v>
      </c>
      <c r="H25" s="431">
        <f>_xlfn.LET(_xlpm.base,G25,_xlpm.bruto,E25+G25,_xlpm.ir_normal,IF(_xlpm.base&lt;='VALORES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1090.29</v>
      </c>
      <c r="I25" s="431">
        <f>IF($C25=$C24,($D25+$D24)*'VALORES TABELA'!$B$50-$E24,$D25*'VALORES TABELA'!$B$50)</f>
        <v>7269.1680000000006</v>
      </c>
      <c r="J25" s="431">
        <f>IF(($G25-E25)&lt;='VALORES TABELA'!$A$56,0,IF(($G25-$E25)&lt;='VALORES TABELA'!$A$57,($G25-$E25)*'VALORES TABELA'!$B$57-'VALORES TABELA'!$C$57,IF(($G25-$E25)&lt;='VALORES TABELA'!$A$58,($G25-$E25)*'VALORES TABELA'!$B$58-'VALORES TABELA'!$C$58,IF(($G25-$E25)&lt;='VALORES TABELA'!$A$59,($G25-$E25)*'VALORES TABELA'!$B$59-'VALORES TABELA'!$C$59,($G25-$E25)*'VALORES TABELA'!$B$60-'VALORES TABELA'!$C$60))))</f>
        <v>1016.9937560000003</v>
      </c>
      <c r="K25" s="431">
        <f>IF(($I25-$E25)&lt;='VALORES TABELA'!$A$56,0,IF(($I25-$E25)&lt;='VALORES TABELA'!$A$57,($I25-$E25)*'VALORES TABELA'!$B$57-'VALORES TABELA'!$C$57,IF(($I25-$E25)&lt;='VALORES TABELA'!$A$58,($I25-$E25)*'VALORES TABELA'!$B$58-'VALORES TABELA'!$C$58,IF(($I25-$E25)&lt;='VALORES TABELA'!$A$59,($I25-$E25)*'VALORES TABELA'!$B$59-'VALORES TABELA'!$C$59,($I25-$E25)*'VALORES TABELA'!$B$60-'VALORES TABELA'!$C$60))))-J24</f>
        <v>0</v>
      </c>
    </row>
    <row r="26" spans="1:11" ht="20.25" customHeight="1" x14ac:dyDescent="0.2">
      <c r="A26" t="s">
        <v>3286</v>
      </c>
      <c r="B26" t="s">
        <v>3426</v>
      </c>
      <c r="C26" t="s">
        <v>3478</v>
      </c>
      <c r="D26" s="430">
        <f>SUMIF('APONTAMENTO CREDENCIAMENTO'!$D$5:$D$4149,$A26,'APONTAMENTO CREDENCIAMENTO'!$FE$5:$FE$4149)</f>
        <v>4347.9799999999996</v>
      </c>
      <c r="E26" s="431">
        <f t="shared" si="1"/>
        <v>95.655559999999994</v>
      </c>
      <c r="F26" s="431">
        <f>$D26*'VALORES TABELA'!$B$45*'VALORES TABELA'!$B$46</f>
        <v>21.739900000000002</v>
      </c>
      <c r="G26" s="431">
        <f t="shared" si="2"/>
        <v>2608.7879999999996</v>
      </c>
      <c r="H26" s="431">
        <f>_xlfn.LET(_xlpm.base,G26,_xlpm.bruto,E26+G26,_xlpm.ir_normal,IF(_xlpm.base&lt;='VALORES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26" s="431">
        <f>IF($C26=$C25,($D26+$D25)*'VALORES TABELA'!$B$50-$E25,$D26*'VALORES TABELA'!$B$50)</f>
        <v>2608.7879999999996</v>
      </c>
      <c r="J26" s="431">
        <f>IF(($G26-E26)&lt;='VALORES TABELA'!$A$56,0,IF(($G26-$E26)&lt;='VALORES TABELA'!$A$57,($G26-$E26)*'VALORES TABELA'!$B$57-'VALORES TABELA'!$C$57,IF(($G26-$E26)&lt;='VALORES TABELA'!$A$58,($G26-$E26)*'VALORES TABELA'!$B$58-'VALORES TABELA'!$C$58,IF(($G26-$E26)&lt;='VALORES TABELA'!$A$59,($G26-$E26)*'VALORES TABELA'!$B$59-'VALORES TABELA'!$C$59,($G26-$E26)*'VALORES TABELA'!$B$60-'VALORES TABELA'!$C$60))))</f>
        <v>6.3249329999999588</v>
      </c>
      <c r="K26" s="431">
        <f>IF(($I26-$E26)&lt;='VALORES TABELA'!$A$56,0,IF(($I26-$E26)&lt;='VALORES TABELA'!$A$57,($I26-$E26)*'VALORES TABELA'!$B$57-'VALORES TABELA'!$C$57,IF(($I26-$E26)&lt;='VALORES TABELA'!$A$58,($I26-$E26)*'VALORES TABELA'!$B$58-'VALORES TABELA'!$C$58,IF(($I26-$E26)&lt;='VALORES TABELA'!$A$59,($I26-$E26)*'VALORES TABELA'!$B$59-'VALORES TABELA'!$C$59,($I26-$E26)*'VALORES TABELA'!$B$60-'VALORES TABELA'!$C$60))))-J25</f>
        <v>-1010.6688230000003</v>
      </c>
    </row>
    <row r="27" spans="1:11" ht="20.25" customHeight="1" x14ac:dyDescent="0.2">
      <c r="A27" t="s">
        <v>3290</v>
      </c>
      <c r="B27" t="s">
        <v>3427</v>
      </c>
      <c r="C27" t="s">
        <v>3479</v>
      </c>
      <c r="D27" s="430">
        <f>SUMIF('APONTAMENTO CREDENCIAMENTO'!$D$5:$D$4149,$A27,'APONTAMENTO CREDENCIAMENTO'!$FE$5:$FE$4149)</f>
        <v>10959.59</v>
      </c>
      <c r="E27" s="431">
        <f t="shared" si="1"/>
        <v>241.11098000000001</v>
      </c>
      <c r="F27" s="431">
        <f>$D27*'VALORES TABELA'!$B$45*'VALORES TABELA'!$B$46</f>
        <v>54.797950000000007</v>
      </c>
      <c r="G27" s="431">
        <f t="shared" si="2"/>
        <v>6575.7539999999999</v>
      </c>
      <c r="H27" s="431">
        <f>_xlfn.LET(_xlpm.base,G27,_xlpm.bruto,E27+G27,_xlpm.ir_normal,IF(_xlpm.base&lt;='VALORES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828.61</v>
      </c>
      <c r="I27" s="431">
        <f>IF($C27=$C26,($D27+$D26)*'VALORES TABELA'!$B$50-$E26,$D27*'VALORES TABELA'!$B$50)</f>
        <v>6575.7539999999999</v>
      </c>
      <c r="J27" s="431">
        <f>IF(($G27-E27)&lt;='VALORES TABELA'!$A$56,0,IF(($G27-$E27)&lt;='VALORES TABELA'!$A$57,($G27-$E27)*'VALORES TABELA'!$B$57-'VALORES TABELA'!$C$57,IF(($G27-$E27)&lt;='VALORES TABELA'!$A$58,($G27-$E27)*'VALORES TABELA'!$B$58-'VALORES TABELA'!$C$58,IF(($G27-$E27)&lt;='VALORES TABELA'!$A$59,($G27-$E27)*'VALORES TABELA'!$B$59-'VALORES TABELA'!$C$59,($G27-$E27)*'VALORES TABELA'!$B$60-'VALORES TABELA'!$C$60))))</f>
        <v>833.29683049999994</v>
      </c>
      <c r="K27" s="431">
        <f>IF(($I27-$E27)&lt;='VALORES TABELA'!$A$56,0,IF(($I27-$E27)&lt;='VALORES TABELA'!$A$57,($I27-$E27)*'VALORES TABELA'!$B$57-'VALORES TABELA'!$C$57,IF(($I27-$E27)&lt;='VALORES TABELA'!$A$58,($I27-$E27)*'VALORES TABELA'!$B$58-'VALORES TABELA'!$C$58,IF(($I27-$E27)&lt;='VALORES TABELA'!$A$59,($I27-$E27)*'VALORES TABELA'!$B$59-'VALORES TABELA'!$C$59,($I27-$E27)*'VALORES TABELA'!$B$60-'VALORES TABELA'!$C$60))))-J26</f>
        <v>826.97189749999995</v>
      </c>
    </row>
    <row r="28" spans="1:11" ht="20.25" customHeight="1" x14ac:dyDescent="0.2">
      <c r="A28" t="s">
        <v>3294</v>
      </c>
      <c r="B28" t="s">
        <v>3428</v>
      </c>
      <c r="C28" t="s">
        <v>3480</v>
      </c>
      <c r="D28" s="430">
        <f>SUMIF('APONTAMENTO CREDENCIAMENTO'!$D$5:$D$4149,$A28,'APONTAMENTO CREDENCIAMENTO'!$FE$5:$FE$4149)</f>
        <v>19986.813000000002</v>
      </c>
      <c r="E28" s="431">
        <f t="shared" si="1"/>
        <v>439.70988600000004</v>
      </c>
      <c r="F28" s="431">
        <f>$D28*'VALORES TABELA'!$B$45*'VALORES TABELA'!$B$46</f>
        <v>99.934065000000018</v>
      </c>
      <c r="G28" s="431">
        <f t="shared" si="2"/>
        <v>11992.087800000001</v>
      </c>
      <c r="H28" s="431">
        <f>_xlfn.LET(_xlpm.base,G28,_xlpm.bruto,E28+G28,_xlpm.ir_normal,IF(_xlpm.base&lt;='VALORES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2389.09</v>
      </c>
      <c r="I28" s="431">
        <f>IF($C28=$C27,($D28+$D27)*'VALORES TABELA'!$B$50-$E27,$D28*'VALORES TABELA'!$B$50)</f>
        <v>11992.087800000001</v>
      </c>
      <c r="J28" s="431">
        <f>IF(($G28-E28)&lt;='VALORES TABELA'!$A$56,0,IF(($G28-$E28)&lt;='VALORES TABELA'!$A$57,($G28-$E28)*'VALORES TABELA'!$B$57-'VALORES TABELA'!$C$57,IF(($G28-$E28)&lt;='VALORES TABELA'!$A$58,($G28-$E28)*'VALORES TABELA'!$B$58-'VALORES TABELA'!$C$58,IF(($G28-$E28)&lt;='VALORES TABELA'!$A$59,($G28-$E28)*'VALORES TABELA'!$B$59-'VALORES TABELA'!$C$59,($G28-$E28)*'VALORES TABELA'!$B$60-'VALORES TABELA'!$C$60))))</f>
        <v>2268.1739263500003</v>
      </c>
      <c r="K28" s="431">
        <f>IF(($I28-$E28)&lt;='VALORES TABELA'!$A$56,0,IF(($I28-$E28)&lt;='VALORES TABELA'!$A$57,($I28-$E28)*'VALORES TABELA'!$B$57-'VALORES TABELA'!$C$57,IF(($I28-$E28)&lt;='VALORES TABELA'!$A$58,($I28-$E28)*'VALORES TABELA'!$B$58-'VALORES TABELA'!$C$58,IF(($I28-$E28)&lt;='VALORES TABELA'!$A$59,($I28-$E28)*'VALORES TABELA'!$B$59-'VALORES TABELA'!$C$59,($I28-$E28)*'VALORES TABELA'!$B$60-'VALORES TABELA'!$C$60))))-J27</f>
        <v>1434.8770958500004</v>
      </c>
    </row>
    <row r="29" spans="1:11" ht="20.25" customHeight="1" x14ac:dyDescent="0.2">
      <c r="A29" t="s">
        <v>3298</v>
      </c>
      <c r="B29" t="s">
        <v>3429</v>
      </c>
      <c r="C29" t="s">
        <v>3481</v>
      </c>
      <c r="D29" s="430">
        <f>SUMIF('APONTAMENTO CREDENCIAMENTO'!$D$5:$D$4149,$A29,'APONTAMENTO CREDENCIAMENTO'!$FE$5:$FE$4149)</f>
        <v>10846.676000000001</v>
      </c>
      <c r="E29" s="431">
        <f t="shared" si="1"/>
        <v>238.62687200000005</v>
      </c>
      <c r="F29" s="431">
        <f>$D29*'VALORES TABELA'!$B$45*'VALORES TABELA'!$B$46</f>
        <v>54.233380000000011</v>
      </c>
      <c r="G29" s="431">
        <f t="shared" si="2"/>
        <v>6508.0056000000004</v>
      </c>
      <c r="H29" s="431">
        <f>_xlfn.LET(_xlpm.base,G29,_xlpm.bruto,E29+G29,_xlpm.ir_normal,IF(_xlpm.base&lt;='VALORES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800.63</v>
      </c>
      <c r="I29" s="431">
        <f>IF($C29=$C28,($D29+$D28)*'VALORES TABELA'!$B$50-$E28,$D29*'VALORES TABELA'!$B$50)</f>
        <v>6508.0056000000004</v>
      </c>
      <c r="J29" s="431">
        <f>IF(($G29-E29)&lt;='VALORES TABELA'!$A$56,0,IF(($G29-$E29)&lt;='VALORES TABELA'!$A$57,($G29-$E29)*'VALORES TABELA'!$B$57-'VALORES TABELA'!$C$57,IF(($G29-$E29)&lt;='VALORES TABELA'!$A$58,($G29-$E29)*'VALORES TABELA'!$B$58-'VALORES TABELA'!$C$58,IF(($G29-$E29)&lt;='VALORES TABELA'!$A$59,($G29-$E29)*'VALORES TABELA'!$B$59-'VALORES TABELA'!$C$59,($G29-$E29)*'VALORES TABELA'!$B$60-'VALORES TABELA'!$C$60))))</f>
        <v>815.34915020000039</v>
      </c>
      <c r="K29" s="431">
        <f>IF(($I29-$E29)&lt;='VALORES TABELA'!$A$56,0,IF(($I29-$E29)&lt;='VALORES TABELA'!$A$57,($I29-$E29)*'VALORES TABELA'!$B$57-'VALORES TABELA'!$C$57,IF(($I29-$E29)&lt;='VALORES TABELA'!$A$58,($I29-$E29)*'VALORES TABELA'!$B$58-'VALORES TABELA'!$C$58,IF(($I29-$E29)&lt;='VALORES TABELA'!$A$59,($I29-$E29)*'VALORES TABELA'!$B$59-'VALORES TABELA'!$C$59,($I29-$E29)*'VALORES TABELA'!$B$60-'VALORES TABELA'!$C$60))))-J28</f>
        <v>-1452.8247761499999</v>
      </c>
    </row>
    <row r="30" spans="1:11" ht="20.25" customHeight="1" x14ac:dyDescent="0.2">
      <c r="A30" t="s">
        <v>3302</v>
      </c>
      <c r="B30" t="s">
        <v>3430</v>
      </c>
      <c r="C30" t="s">
        <v>3482</v>
      </c>
      <c r="D30" s="430">
        <f>SUMIF('APONTAMENTO CREDENCIAMENTO'!$D$5:$D$4149,$A30,'APONTAMENTO CREDENCIAMENTO'!$FE$5:$FE$4149)</f>
        <v>14041.43</v>
      </c>
      <c r="E30" s="431">
        <f t="shared" si="1"/>
        <v>308.91146000000003</v>
      </c>
      <c r="F30" s="431">
        <f>$D30*'VALORES TABELA'!$B$45*'VALORES TABELA'!$B$46</f>
        <v>70.207149999999999</v>
      </c>
      <c r="G30" s="431">
        <f t="shared" si="2"/>
        <v>8424.8580000000002</v>
      </c>
      <c r="H30" s="431">
        <f>_xlfn.LET(_xlpm.base,G30,_xlpm.bruto,E30+G30,_xlpm.ir_normal,IF(_xlpm.base&lt;='VALORES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1408.1</v>
      </c>
      <c r="I30" s="431">
        <f>IF($C30=$C29,($D30+$D29)*'VALORES TABELA'!$B$50-$E29,$D30*'VALORES TABELA'!$B$50)</f>
        <v>8424.8580000000002</v>
      </c>
      <c r="J30" s="431">
        <f>IF(($G30-E30)&lt;='VALORES TABELA'!$A$56,0,IF(($G30-$E30)&lt;='VALORES TABELA'!$A$57,($G30-$E30)*'VALORES TABELA'!$B$57-'VALORES TABELA'!$C$57,IF(($G30-$E30)&lt;='VALORES TABELA'!$A$58,($G30-$E30)*'VALORES TABELA'!$B$58-'VALORES TABELA'!$C$58,IF(($G30-$E30)&lt;='VALORES TABELA'!$A$59,($G30-$E30)*'VALORES TABELA'!$B$59-'VALORES TABELA'!$C$59,($G30-$E30)*'VALORES TABELA'!$B$60-'VALORES TABELA'!$C$60))))</f>
        <v>1323.1552985000003</v>
      </c>
      <c r="K30" s="431">
        <f>IF(($I30-$E30)&lt;='VALORES TABELA'!$A$56,0,IF(($I30-$E30)&lt;='VALORES TABELA'!$A$57,($I30-$E30)*'VALORES TABELA'!$B$57-'VALORES TABELA'!$C$57,IF(($I30-$E30)&lt;='VALORES TABELA'!$A$58,($I30-$E30)*'VALORES TABELA'!$B$58-'VALORES TABELA'!$C$58,IF(($I30-$E30)&lt;='VALORES TABELA'!$A$59,($I30-$E30)*'VALORES TABELA'!$B$59-'VALORES TABELA'!$C$59,($I30-$E30)*'VALORES TABELA'!$B$60-'VALORES TABELA'!$C$60))))-J29</f>
        <v>507.8061482999999</v>
      </c>
    </row>
    <row r="31" spans="1:11" ht="20.25" customHeight="1" x14ac:dyDescent="0.2">
      <c r="A31" t="s">
        <v>3306</v>
      </c>
      <c r="B31" t="s">
        <v>3431</v>
      </c>
      <c r="C31" t="s">
        <v>3483</v>
      </c>
      <c r="D31" s="430">
        <f>SUMIF('APONTAMENTO CREDENCIAMENTO'!$D$5:$D$4149,$A31,'APONTAMENTO CREDENCIAMENTO'!$FE$5:$FE$4149)</f>
        <v>12500.51</v>
      </c>
      <c r="E31" s="431">
        <f t="shared" si="1"/>
        <v>275.01122000000004</v>
      </c>
      <c r="F31" s="431">
        <f>$D31*'VALORES TABELA'!$B$45*'VALORES TABELA'!$B$46</f>
        <v>62.502550000000014</v>
      </c>
      <c r="G31" s="431">
        <f t="shared" si="2"/>
        <v>7500.3059999999996</v>
      </c>
      <c r="H31" s="431">
        <f>_xlfn.LET(_xlpm.base,G31,_xlpm.bruto,E31+G31,_xlpm.ir_normal,IF(_xlpm.base&lt;='VALORES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1153.8499999999999</v>
      </c>
      <c r="I31" s="431">
        <f>IF($C31=$C30,($D31+$D30)*'VALORES TABELA'!$B$50-$E30,$D31*'VALORES TABELA'!$B$50)</f>
        <v>7500.3059999999996</v>
      </c>
      <c r="J31" s="431">
        <f>IF(($G31-E31)&lt;='VALORES TABELA'!$A$56,0,IF(($G31-$E31)&lt;='VALORES TABELA'!$A$57,($G31-$E31)*'VALORES TABELA'!$B$57-'VALORES TABELA'!$C$57,IF(($G31-$E31)&lt;='VALORES TABELA'!$A$58,($G31-$E31)*'VALORES TABELA'!$B$58-'VALORES TABELA'!$C$58,IF(($G31-$E31)&lt;='VALORES TABELA'!$A$59,($G31-$E31)*'VALORES TABELA'!$B$59-'VALORES TABELA'!$C$59,($G31-$E31)*'VALORES TABELA'!$B$60-'VALORES TABELA'!$C$60))))</f>
        <v>1078.2260644999999</v>
      </c>
      <c r="K31" s="431">
        <f>IF(($I31-$E31)&lt;='VALORES TABELA'!$A$56,0,IF(($I31-$E31)&lt;='VALORES TABELA'!$A$57,($I31-$E31)*'VALORES TABELA'!$B$57-'VALORES TABELA'!$C$57,IF(($I31-$E31)&lt;='VALORES TABELA'!$A$58,($I31-$E31)*'VALORES TABELA'!$B$58-'VALORES TABELA'!$C$58,IF(($I31-$E31)&lt;='VALORES TABELA'!$A$59,($I31-$E31)*'VALORES TABELA'!$B$59-'VALORES TABELA'!$C$59,($I31-$E31)*'VALORES TABELA'!$B$60-'VALORES TABELA'!$C$60))))-J30</f>
        <v>-244.92923400000041</v>
      </c>
    </row>
    <row r="32" spans="1:11" ht="20.25" customHeight="1" x14ac:dyDescent="0.2">
      <c r="A32" t="s">
        <v>3310</v>
      </c>
      <c r="B32" t="s">
        <v>3432</v>
      </c>
      <c r="C32" t="s">
        <v>3484</v>
      </c>
      <c r="D32" s="430">
        <f>SUMIF('APONTAMENTO CREDENCIAMENTO'!$D$5:$D$4149,$A32,'APONTAMENTO CREDENCIAMENTO'!$FE$5:$FE$4149)</f>
        <v>18278.96</v>
      </c>
      <c r="E32" s="431">
        <f t="shared" si="1"/>
        <v>402.13711999999998</v>
      </c>
      <c r="F32" s="431">
        <f>$D32*'VALORES TABELA'!$B$45*'VALORES TABELA'!$B$46</f>
        <v>91.394800000000004</v>
      </c>
      <c r="G32" s="431">
        <f t="shared" si="2"/>
        <v>10967.375999999998</v>
      </c>
      <c r="H32" s="431">
        <f>_xlfn.LET(_xlpm.base,G32,_xlpm.bruto,E32+G32,_xlpm.ir_normal,IF(_xlpm.base&lt;='VALORES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2107.29</v>
      </c>
      <c r="I32" s="431">
        <f>IF($C32=$C31,($D32+$D31)*'VALORES TABELA'!$B$50-$E31,$D32*'VALORES TABELA'!$B$50)</f>
        <v>10967.375999999998</v>
      </c>
      <c r="J32" s="431">
        <f>IF(($G32-E32)&lt;='VALORES TABELA'!$A$56,0,IF(($G32-$E32)&lt;='VALORES TABELA'!$A$57,($G32-$E32)*'VALORES TABELA'!$B$57-'VALORES TABELA'!$C$57,IF(($G32-$E32)&lt;='VALORES TABELA'!$A$58,($G32-$E32)*'VALORES TABELA'!$B$58-'VALORES TABELA'!$C$58,IF(($G32-$E32)&lt;='VALORES TABELA'!$A$59,($G32-$E32)*'VALORES TABELA'!$B$59-'VALORES TABELA'!$C$59,($G32-$E32)*'VALORES TABELA'!$B$60-'VALORES TABELA'!$C$60))))</f>
        <v>1996.7106920000001</v>
      </c>
      <c r="K32" s="431">
        <f>IF(($I32-$E32)&lt;='VALORES TABELA'!$A$56,0,IF(($I32-$E32)&lt;='VALORES TABELA'!$A$57,($I32-$E32)*'VALORES TABELA'!$B$57-'VALORES TABELA'!$C$57,IF(($I32-$E32)&lt;='VALORES TABELA'!$A$58,($I32-$E32)*'VALORES TABELA'!$B$58-'VALORES TABELA'!$C$58,IF(($I32-$E32)&lt;='VALORES TABELA'!$A$59,($I32-$E32)*'VALORES TABELA'!$B$59-'VALORES TABELA'!$C$59,($I32-$E32)*'VALORES TABELA'!$B$60-'VALORES TABELA'!$C$60))))-J31</f>
        <v>918.48462750000022</v>
      </c>
    </row>
    <row r="33" spans="1:11" ht="20.25" customHeight="1" x14ac:dyDescent="0.2">
      <c r="A33" t="s">
        <v>3314</v>
      </c>
      <c r="B33" t="s">
        <v>3433</v>
      </c>
      <c r="C33" t="s">
        <v>3485</v>
      </c>
      <c r="D33" s="430">
        <f>SUMIF('APONTAMENTO CREDENCIAMENTO'!$D$5:$D$4149,$A33,'APONTAMENTO CREDENCIAMENTO'!$FE$5:$FE$4149)</f>
        <v>11370.502</v>
      </c>
      <c r="E33" s="431">
        <f t="shared" si="1"/>
        <v>250.15104400000004</v>
      </c>
      <c r="F33" s="431">
        <f>$D33*'VALORES TABELA'!$B$45*'VALORES TABELA'!$B$46</f>
        <v>56.852510000000009</v>
      </c>
      <c r="G33" s="431">
        <f t="shared" si="2"/>
        <v>6822.3011999999999</v>
      </c>
      <c r="H33" s="431">
        <f>_xlfn.LET(_xlpm.base,G33,_xlpm.bruto,E33+G33,_xlpm.ir_normal,IF(_xlpm.base&lt;='VALORES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930.44</v>
      </c>
      <c r="I33" s="431">
        <f>IF($C33=$C32,($D33+$D32)*'VALORES TABELA'!$B$50-$E32,$D33*'VALORES TABELA'!$B$50)</f>
        <v>6822.3011999999999</v>
      </c>
      <c r="J33" s="431">
        <f>IF(($G33-E33)&lt;='VALORES TABELA'!$A$56,0,IF(($G33-$E33)&lt;='VALORES TABELA'!$A$57,($G33-$E33)*'VALORES TABELA'!$B$57-'VALORES TABELA'!$C$57,IF(($G33-$E33)&lt;='VALORES TABELA'!$A$58,($G33-$E33)*'VALORES TABELA'!$B$58-'VALORES TABELA'!$C$58,IF(($G33-$E33)&lt;='VALORES TABELA'!$A$59,($G33-$E33)*'VALORES TABELA'!$B$59-'VALORES TABELA'!$C$59,($G33-$E33)*'VALORES TABELA'!$B$60-'VALORES TABELA'!$C$60))))</f>
        <v>898.61129290000008</v>
      </c>
      <c r="K33" s="431">
        <f>IF(($I33-$E33)&lt;='VALORES TABELA'!$A$56,0,IF(($I33-$E33)&lt;='VALORES TABELA'!$A$57,($I33-$E33)*'VALORES TABELA'!$B$57-'VALORES TABELA'!$C$57,IF(($I33-$E33)&lt;='VALORES TABELA'!$A$58,($I33-$E33)*'VALORES TABELA'!$B$58-'VALORES TABELA'!$C$58,IF(($I33-$E33)&lt;='VALORES TABELA'!$A$59,($I33-$E33)*'VALORES TABELA'!$B$59-'VALORES TABELA'!$C$59,($I33-$E33)*'VALORES TABELA'!$B$60-'VALORES TABELA'!$C$60))))-J32</f>
        <v>-1098.0993991</v>
      </c>
    </row>
    <row r="34" spans="1:11" ht="20.25" customHeight="1" x14ac:dyDescent="0.2">
      <c r="A34" t="s">
        <v>3317</v>
      </c>
      <c r="B34" t="s">
        <v>3434</v>
      </c>
      <c r="C34" t="s">
        <v>3486</v>
      </c>
      <c r="D34" s="430">
        <f>SUMIF('APONTAMENTO CREDENCIAMENTO'!$D$5:$D$4149,$A34,'APONTAMENTO CREDENCIAMENTO'!$FE$5:$FE$4149)</f>
        <v>13777.009999999998</v>
      </c>
      <c r="E34" s="431">
        <f t="shared" si="1"/>
        <v>303.09422000000001</v>
      </c>
      <c r="F34" s="431">
        <f>$D34*'VALORES TABELA'!$B$45*'VALORES TABELA'!$B$46</f>
        <v>68.885050000000007</v>
      </c>
      <c r="G34" s="431">
        <f t="shared" si="2"/>
        <v>8266.2059999999983</v>
      </c>
      <c r="H34" s="431">
        <f>_xlfn.LET(_xlpm.base,G34,_xlpm.bruto,E34+G34,_xlpm.ir_normal,IF(_xlpm.base&lt;='VALORES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1364.47</v>
      </c>
      <c r="I34" s="431">
        <f>IF($C34=$C33,($D34+$D33)*'VALORES TABELA'!$B$50-$E33,$D34*'VALORES TABELA'!$B$50)</f>
        <v>8266.2059999999983</v>
      </c>
      <c r="J34" s="431">
        <f>IF(($G34-E34)&lt;='VALORES TABELA'!$A$56,0,IF(($G34-$E34)&lt;='VALORES TABELA'!$A$57,($G34-$E34)*'VALORES TABELA'!$B$57-'VALORES TABELA'!$C$57,IF(($G34-$E34)&lt;='VALORES TABELA'!$A$58,($G34-$E34)*'VALORES TABELA'!$B$58-'VALORES TABELA'!$C$58,IF(($G34-$E34)&lt;='VALORES TABELA'!$A$59,($G34-$E34)*'VALORES TABELA'!$B$59-'VALORES TABELA'!$C$59,($G34-$E34)*'VALORES TABELA'!$B$60-'VALORES TABELA'!$C$60))))</f>
        <v>1281.1257394999998</v>
      </c>
      <c r="K34" s="431">
        <f>IF(($I34-$E34)&lt;='VALORES TABELA'!$A$56,0,IF(($I34-$E34)&lt;='VALORES TABELA'!$A$57,($I34-$E34)*'VALORES TABELA'!$B$57-'VALORES TABELA'!$C$57,IF(($I34-$E34)&lt;='VALORES TABELA'!$A$58,($I34-$E34)*'VALORES TABELA'!$B$58-'VALORES TABELA'!$C$58,IF(($I34-$E34)&lt;='VALORES TABELA'!$A$59,($I34-$E34)*'VALORES TABELA'!$B$59-'VALORES TABELA'!$C$59,($I34-$E34)*'VALORES TABELA'!$B$60-'VALORES TABELA'!$C$60))))-J33</f>
        <v>382.5144465999997</v>
      </c>
    </row>
    <row r="35" spans="1:11" ht="20.25" customHeight="1" x14ac:dyDescent="0.2">
      <c r="A35" t="s">
        <v>3321</v>
      </c>
      <c r="B35" t="s">
        <v>3435</v>
      </c>
      <c r="C35" t="s">
        <v>3487</v>
      </c>
      <c r="D35" s="430">
        <f>SUMIF('APONTAMENTO CREDENCIAMENTO'!$D$5:$D$4149,$A35,'APONTAMENTO CREDENCIAMENTO'!$FE$5:$FE$4149)</f>
        <v>12539.033000000001</v>
      </c>
      <c r="E35" s="431">
        <f t="shared" si="1"/>
        <v>275.85872600000005</v>
      </c>
      <c r="F35" s="431">
        <f>$D35*'VALORES TABELA'!$B$45*'VALORES TABELA'!$B$46</f>
        <v>62.69516500000001</v>
      </c>
      <c r="G35" s="431">
        <f t="shared" si="2"/>
        <v>7523.4198000000006</v>
      </c>
      <c r="H35" s="431">
        <f>_xlfn.LET(_xlpm.base,G35,_xlpm.bruto,E35+G35,_xlpm.ir_normal,IF(_xlpm.base&lt;='VALORES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1160.21</v>
      </c>
      <c r="I35" s="431">
        <f>IF($C35=$C34,($D35+$D34)*'VALORES TABELA'!$B$50-$E34,$D35*'VALORES TABELA'!$B$50)</f>
        <v>7523.4198000000006</v>
      </c>
      <c r="J35" s="431">
        <f>IF(($G35-E35)&lt;='VALORES TABELA'!$A$56,0,IF(($G35-$E35)&lt;='VALORES TABELA'!$A$57,($G35-$E35)*'VALORES TABELA'!$B$57-'VALORES TABELA'!$C$57,IF(($G35-$E35)&lt;='VALORES TABELA'!$A$58,($G35-$E35)*'VALORES TABELA'!$B$58-'VALORES TABELA'!$C$58,IF(($G35-$E35)&lt;='VALORES TABELA'!$A$59,($G35-$E35)*'VALORES TABELA'!$B$59-'VALORES TABELA'!$C$59,($G35-$E35)*'VALORES TABELA'!$B$60-'VALORES TABELA'!$C$60))))</f>
        <v>1084.3492953500001</v>
      </c>
      <c r="K35" s="431">
        <f>IF(($I35-$E35)&lt;='VALORES TABELA'!$A$56,0,IF(($I35-$E35)&lt;='VALORES TABELA'!$A$57,($I35-$E35)*'VALORES TABELA'!$B$57-'VALORES TABELA'!$C$57,IF(($I35-$E35)&lt;='VALORES TABELA'!$A$58,($I35-$E35)*'VALORES TABELA'!$B$58-'VALORES TABELA'!$C$58,IF(($I35-$E35)&lt;='VALORES TABELA'!$A$59,($I35-$E35)*'VALORES TABELA'!$B$59-'VALORES TABELA'!$C$59,($I35-$E35)*'VALORES TABELA'!$B$60-'VALORES TABELA'!$C$60))))-J34</f>
        <v>-196.77644414999963</v>
      </c>
    </row>
    <row r="36" spans="1:11" ht="20.25" customHeight="1" x14ac:dyDescent="0.2">
      <c r="A36" t="s">
        <v>3325</v>
      </c>
      <c r="B36" t="s">
        <v>3436</v>
      </c>
      <c r="C36" t="s">
        <v>3488</v>
      </c>
      <c r="D36" s="430">
        <f>SUMIF('APONTAMENTO CREDENCIAMENTO'!$D$5:$D$4149,$A36,'APONTAMENTO CREDENCIAMENTO'!$FE$5:$FE$4149)</f>
        <v>14041.43</v>
      </c>
      <c r="E36" s="431">
        <f t="shared" si="1"/>
        <v>308.91146000000003</v>
      </c>
      <c r="F36" s="431">
        <f>$D36*'VALORES TABELA'!$B$45*'VALORES TABELA'!$B$46</f>
        <v>70.207149999999999</v>
      </c>
      <c r="G36" s="431">
        <f t="shared" si="2"/>
        <v>8424.8580000000002</v>
      </c>
      <c r="H36" s="431">
        <f>_xlfn.LET(_xlpm.base,G36,_xlpm.bruto,E36+G36,_xlpm.ir_normal,IF(_xlpm.base&lt;='VALORES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1408.1</v>
      </c>
      <c r="I36" s="431">
        <f>IF($C36=$C35,($D36+$D35)*'VALORES TABELA'!$B$50-$E35,$D36*'VALORES TABELA'!$B$50)</f>
        <v>8424.8580000000002</v>
      </c>
      <c r="J36" s="431">
        <f>IF(($G36-E36)&lt;='VALORES TABELA'!$A$56,0,IF(($G36-$E36)&lt;='VALORES TABELA'!$A$57,($G36-$E36)*'VALORES TABELA'!$B$57-'VALORES TABELA'!$C$57,IF(($G36-$E36)&lt;='VALORES TABELA'!$A$58,($G36-$E36)*'VALORES TABELA'!$B$58-'VALORES TABELA'!$C$58,IF(($G36-$E36)&lt;='VALORES TABELA'!$A$59,($G36-$E36)*'VALORES TABELA'!$B$59-'VALORES TABELA'!$C$59,($G36-$E36)*'VALORES TABELA'!$B$60-'VALORES TABELA'!$C$60))))</f>
        <v>1323.1552985000003</v>
      </c>
      <c r="K36" s="431">
        <f>IF(($I36-$E36)&lt;='VALORES TABELA'!$A$56,0,IF(($I36-$E36)&lt;='VALORES TABELA'!$A$57,($I36-$E36)*'VALORES TABELA'!$B$57-'VALORES TABELA'!$C$57,IF(($I36-$E36)&lt;='VALORES TABELA'!$A$58,($I36-$E36)*'VALORES TABELA'!$B$58-'VALORES TABELA'!$C$58,IF(($I36-$E36)&lt;='VALORES TABELA'!$A$59,($I36-$E36)*'VALORES TABELA'!$B$59-'VALORES TABELA'!$C$59,($I36-$E36)*'VALORES TABELA'!$B$60-'VALORES TABELA'!$C$60))))-J35</f>
        <v>238.80600315000015</v>
      </c>
    </row>
    <row r="37" spans="1:11" ht="20.25" customHeight="1" x14ac:dyDescent="0.2">
      <c r="A37" t="s">
        <v>3329</v>
      </c>
      <c r="B37" t="s">
        <v>3437</v>
      </c>
      <c r="C37" t="s">
        <v>3489</v>
      </c>
      <c r="D37" s="430">
        <f>SUMIF('APONTAMENTO CREDENCIAMENTO'!$D$5:$D$4149,$A37,'APONTAMENTO CREDENCIAMENTO'!$FE$5:$FE$4149)</f>
        <v>13082.78</v>
      </c>
      <c r="E37" s="431">
        <f t="shared" si="1"/>
        <v>287.82116000000008</v>
      </c>
      <c r="F37" s="431">
        <f>$D37*'VALORES TABELA'!$B$45*'VALORES TABELA'!$B$46</f>
        <v>65.413900000000012</v>
      </c>
      <c r="G37" s="431">
        <f t="shared" si="2"/>
        <v>7849.6679999999997</v>
      </c>
      <c r="H37" s="431">
        <f>_xlfn.LET(_xlpm.base,G37,_xlpm.bruto,E37+G37,_xlpm.ir_normal,IF(_xlpm.base&lt;='VALORES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1249.92</v>
      </c>
      <c r="I37" s="431">
        <f>IF($C37=$C36,($D37+$D36)*'VALORES TABELA'!$B$50-$E36,$D37*'VALORES TABELA'!$B$50)</f>
        <v>7849.6679999999997</v>
      </c>
      <c r="J37" s="431">
        <f>IF(($G37-E37)&lt;='VALORES TABELA'!$A$56,0,IF(($G37-$E37)&lt;='VALORES TABELA'!$A$57,($G37-$E37)*'VALORES TABELA'!$B$57-'VALORES TABELA'!$C$57,IF(($G37-$E37)&lt;='VALORES TABELA'!$A$58,($G37-$E37)*'VALORES TABELA'!$B$58-'VALORES TABELA'!$C$58,IF(($G37-$E37)&lt;='VALORES TABELA'!$A$59,($G37-$E37)*'VALORES TABELA'!$B$59-'VALORES TABELA'!$C$59,($G37-$E37)*'VALORES TABELA'!$B$60-'VALORES TABELA'!$C$60))))</f>
        <v>1170.777881</v>
      </c>
      <c r="K37" s="431">
        <f>IF(($I37-$E37)&lt;='VALORES TABELA'!$A$56,0,IF(($I37-$E37)&lt;='VALORES TABELA'!$A$57,($I37-$E37)*'VALORES TABELA'!$B$57-'VALORES TABELA'!$C$57,IF(($I37-$E37)&lt;='VALORES TABELA'!$A$58,($I37-$E37)*'VALORES TABELA'!$B$58-'VALORES TABELA'!$C$58,IF(($I37-$E37)&lt;='VALORES TABELA'!$A$59,($I37-$E37)*'VALORES TABELA'!$B$59-'VALORES TABELA'!$C$59,($I37-$E37)*'VALORES TABELA'!$B$60-'VALORES TABELA'!$C$60))))-J36</f>
        <v>-152.37741750000032</v>
      </c>
    </row>
    <row r="38" spans="1:11" ht="20.25" customHeight="1" x14ac:dyDescent="0.2">
      <c r="A38" t="s">
        <v>3333</v>
      </c>
      <c r="B38" t="s">
        <v>3438</v>
      </c>
      <c r="C38" t="s">
        <v>3490</v>
      </c>
      <c r="D38" s="430">
        <f>SUMIF('APONTAMENTO CREDENCIAMENTO'!$D$5:$D$4149,$A38,'APONTAMENTO CREDENCIAMENTO'!$FE$5:$FE$4149)</f>
        <v>15703.16</v>
      </c>
      <c r="E38" s="431">
        <f t="shared" si="1"/>
        <v>345.46951999999999</v>
      </c>
      <c r="F38" s="431">
        <f>$D38*'VALORES TABELA'!$B$45*'VALORES TABELA'!$B$46</f>
        <v>78.515800000000013</v>
      </c>
      <c r="G38" s="431">
        <f t="shared" si="2"/>
        <v>9421.8959999999988</v>
      </c>
      <c r="H38" s="431">
        <f>_xlfn.LET(_xlpm.base,G38,_xlpm.bruto,E38+G38,_xlpm.ir_normal,IF(_xlpm.base&lt;='VALORES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1682.29</v>
      </c>
      <c r="I38" s="431">
        <f>IF($C38=$C37,($D38+$D37)*'VALORES TABELA'!$B$50-$E37,$D38*'VALORES TABELA'!$B$50)</f>
        <v>9421.8959999999988</v>
      </c>
      <c r="J38" s="431">
        <f>IF(($G38-E38)&lt;='VALORES TABELA'!$A$56,0,IF(($G38-$E38)&lt;='VALORES TABELA'!$A$57,($G38-$E38)*'VALORES TABELA'!$B$57-'VALORES TABELA'!$C$57,IF(($G38-$E38)&lt;='VALORES TABELA'!$A$58,($G38-$E38)*'VALORES TABELA'!$B$58-'VALORES TABELA'!$C$58,IF(($G38-$E38)&lt;='VALORES TABELA'!$A$59,($G38-$E38)*'VALORES TABELA'!$B$59-'VALORES TABELA'!$C$59,($G38-$E38)*'VALORES TABELA'!$B$60-'VALORES TABELA'!$C$60))))</f>
        <v>1587.2872819999998</v>
      </c>
      <c r="K38" s="431">
        <f>IF(($I38-$E38)&lt;='VALORES TABELA'!$A$56,0,IF(($I38-$E38)&lt;='VALORES TABELA'!$A$57,($I38-$E38)*'VALORES TABELA'!$B$57-'VALORES TABELA'!$C$57,IF(($I38-$E38)&lt;='VALORES TABELA'!$A$58,($I38-$E38)*'VALORES TABELA'!$B$58-'VALORES TABELA'!$C$58,IF(($I38-$E38)&lt;='VALORES TABELA'!$A$59,($I38-$E38)*'VALORES TABELA'!$B$59-'VALORES TABELA'!$C$59,($I38-$E38)*'VALORES TABELA'!$B$60-'VALORES TABELA'!$C$60))))-J37</f>
        <v>416.5094009999998</v>
      </c>
    </row>
    <row r="39" spans="1:11" ht="20.25" customHeight="1" x14ac:dyDescent="0.2">
      <c r="A39" t="s">
        <v>3337</v>
      </c>
      <c r="B39" t="s">
        <v>3439</v>
      </c>
      <c r="C39" t="s">
        <v>3491</v>
      </c>
      <c r="D39" s="430">
        <f>SUMIF('APONTAMENTO CREDENCIAMENTO'!$D$5:$D$4149,$A39,'APONTAMENTO CREDENCIAMENTO'!$FE$5:$FE$4149)</f>
        <v>20205.11</v>
      </c>
      <c r="E39" s="431">
        <f t="shared" si="1"/>
        <v>444.51242000000002</v>
      </c>
      <c r="F39" s="431">
        <f>$D39*'VALORES TABELA'!$B$45*'VALORES TABELA'!$B$46</f>
        <v>101.02555000000001</v>
      </c>
      <c r="G39" s="431">
        <f t="shared" si="2"/>
        <v>12123.066000000001</v>
      </c>
      <c r="H39" s="431">
        <f>_xlfn.LET(_xlpm.base,G39,_xlpm.bruto,E39+G39,_xlpm.ir_normal,IF(_xlpm.base&lt;='VALORES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2425.11</v>
      </c>
      <c r="I39" s="431">
        <f>IF($C39=$C38,($D39+$D38)*'VALORES TABELA'!$B$50-$E38,$D39*'VALORES TABELA'!$B$50)</f>
        <v>12123.066000000001</v>
      </c>
      <c r="J39" s="431">
        <f>IF(($G39-E39)&lt;='VALORES TABELA'!$A$56,0,IF(($G39-$E39)&lt;='VALORES TABELA'!$A$57,($G39-$E39)*'VALORES TABELA'!$B$57-'VALORES TABELA'!$C$57,IF(($G39-$E39)&lt;='VALORES TABELA'!$A$58,($G39-$E39)*'VALORES TABELA'!$B$58-'VALORES TABELA'!$C$58,IF(($G39-$E39)&lt;='VALORES TABELA'!$A$59,($G39-$E39)*'VALORES TABELA'!$B$59-'VALORES TABELA'!$C$59,($G39-$E39)*'VALORES TABELA'!$B$60-'VALORES TABELA'!$C$60))))</f>
        <v>2302.8722345000001</v>
      </c>
      <c r="K39" s="431">
        <f>IF(($I39-$E39)&lt;='VALORES TABELA'!$A$56,0,IF(($I39-$E39)&lt;='VALORES TABELA'!$A$57,($I39-$E39)*'VALORES TABELA'!$B$57-'VALORES TABELA'!$C$57,IF(($I39-$E39)&lt;='VALORES TABELA'!$A$58,($I39-$E39)*'VALORES TABELA'!$B$58-'VALORES TABELA'!$C$58,IF(($I39-$E39)&lt;='VALORES TABELA'!$A$59,($I39-$E39)*'VALORES TABELA'!$B$59-'VALORES TABELA'!$C$59,($I39-$E39)*'VALORES TABELA'!$B$60-'VALORES TABELA'!$C$60))))-J38</f>
        <v>715.58495250000033</v>
      </c>
    </row>
    <row r="40" spans="1:11" ht="20.25" customHeight="1" x14ac:dyDescent="0.2">
      <c r="A40" t="s">
        <v>3341</v>
      </c>
      <c r="B40" t="s">
        <v>3440</v>
      </c>
      <c r="C40" t="s">
        <v>3492</v>
      </c>
      <c r="D40" s="430">
        <f>SUMIF('APONTAMENTO CREDENCIAMENTO'!$D$5:$D$4149,$A40,'APONTAMENTO CREDENCIAMENTO'!$FE$5:$FE$4149)</f>
        <v>11860.393</v>
      </c>
      <c r="E40" s="431">
        <f t="shared" si="1"/>
        <v>260.92864600000001</v>
      </c>
      <c r="F40" s="431">
        <f>$D40*'VALORES TABELA'!$B$45*'VALORES TABELA'!$B$46</f>
        <v>59.30196500000001</v>
      </c>
      <c r="G40" s="431">
        <f t="shared" si="2"/>
        <v>7116.2357999999995</v>
      </c>
      <c r="H40" s="431">
        <f>_xlfn.LET(_xlpm.base,G40,_xlpm.bruto,E40+G40,_xlpm.ir_normal,IF(_xlpm.base&lt;='VALORES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1048.23</v>
      </c>
      <c r="I40" s="431">
        <f>IF($C40=$C39,($D40+$D39)*'VALORES TABELA'!$B$50-$E39,$D40*'VALORES TABELA'!$B$50)</f>
        <v>7116.2357999999995</v>
      </c>
      <c r="J40" s="431">
        <f>IF(($G40-E40)&lt;='VALORES TABELA'!$A$56,0,IF(($G40-$E40)&lt;='VALORES TABELA'!$A$57,($G40-$E40)*'VALORES TABELA'!$B$57-'VALORES TABELA'!$C$57,IF(($G40-$E40)&lt;='VALORES TABELA'!$A$58,($G40-$E40)*'VALORES TABELA'!$B$58-'VALORES TABELA'!$C$58,IF(($G40-$E40)&lt;='VALORES TABELA'!$A$59,($G40-$E40)*'VALORES TABELA'!$B$59-'VALORES TABELA'!$C$59,($G40-$E40)*'VALORES TABELA'!$B$60-'VALORES TABELA'!$C$60))))</f>
        <v>976.47946734999982</v>
      </c>
      <c r="K40" s="431">
        <f>IF(($I40-$E40)&lt;='VALORES TABELA'!$A$56,0,IF(($I40-$E40)&lt;='VALORES TABELA'!$A$57,($I40-$E40)*'VALORES TABELA'!$B$57-'VALORES TABELA'!$C$57,IF(($I40-$E40)&lt;='VALORES TABELA'!$A$58,($I40-$E40)*'VALORES TABELA'!$B$58-'VALORES TABELA'!$C$58,IF(($I40-$E40)&lt;='VALORES TABELA'!$A$59,($I40-$E40)*'VALORES TABELA'!$B$59-'VALORES TABELA'!$C$59,($I40-$E40)*'VALORES TABELA'!$B$60-'VALORES TABELA'!$C$60))))-J39</f>
        <v>-1326.3927671500003</v>
      </c>
    </row>
    <row r="41" spans="1:11" ht="20.25" customHeight="1" x14ac:dyDescent="0.2">
      <c r="A41" t="s">
        <v>3345</v>
      </c>
      <c r="B41" t="s">
        <v>3441</v>
      </c>
      <c r="C41" t="s">
        <v>3493</v>
      </c>
      <c r="D41" s="430">
        <f>SUMIF('APONTAMENTO CREDENCIAMENTO'!$D$5:$D$4149,$A41,'APONTAMENTO CREDENCIAMENTO'!$FE$5:$FE$4149)</f>
        <v>12500.51</v>
      </c>
      <c r="E41" s="431">
        <f t="shared" si="1"/>
        <v>275.01122000000004</v>
      </c>
      <c r="F41" s="431">
        <f>$D41*'VALORES TABELA'!$B$45*'VALORES TABELA'!$B$46</f>
        <v>62.502550000000014</v>
      </c>
      <c r="G41" s="431">
        <f t="shared" si="2"/>
        <v>7500.3059999999996</v>
      </c>
      <c r="H41" s="431">
        <f>_xlfn.LET(_xlpm.base,G41,_xlpm.bruto,E41+G41,_xlpm.ir_normal,IF(_xlpm.base&lt;='VALORES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1153.8499999999999</v>
      </c>
      <c r="I41" s="431">
        <f>IF($C41=$C40,($D41+$D40)*'VALORES TABELA'!$B$50-$E40,$D41*'VALORES TABELA'!$B$50)</f>
        <v>7500.3059999999996</v>
      </c>
      <c r="J41" s="431">
        <f>IF(($G41-E41)&lt;='VALORES TABELA'!$A$56,0,IF(($G41-$E41)&lt;='VALORES TABELA'!$A$57,($G41-$E41)*'VALORES TABELA'!$B$57-'VALORES TABELA'!$C$57,IF(($G41-$E41)&lt;='VALORES TABELA'!$A$58,($G41-$E41)*'VALORES TABELA'!$B$58-'VALORES TABELA'!$C$58,IF(($G41-$E41)&lt;='VALORES TABELA'!$A$59,($G41-$E41)*'VALORES TABELA'!$B$59-'VALORES TABELA'!$C$59,($G41-$E41)*'VALORES TABELA'!$B$60-'VALORES TABELA'!$C$60))))</f>
        <v>1078.2260644999999</v>
      </c>
      <c r="K41" s="431">
        <f>IF(($I41-$E41)&lt;='VALORES TABELA'!$A$56,0,IF(($I41-$E41)&lt;='VALORES TABELA'!$A$57,($I41-$E41)*'VALORES TABELA'!$B$57-'VALORES TABELA'!$C$57,IF(($I41-$E41)&lt;='VALORES TABELA'!$A$58,($I41-$E41)*'VALORES TABELA'!$B$58-'VALORES TABELA'!$C$58,IF(($I41-$E41)&lt;='VALORES TABELA'!$A$59,($I41-$E41)*'VALORES TABELA'!$B$59-'VALORES TABELA'!$C$59,($I41-$E41)*'VALORES TABELA'!$B$60-'VALORES TABELA'!$C$60))))-J40</f>
        <v>101.74659715000007</v>
      </c>
    </row>
    <row r="42" spans="1:11" ht="20.25" customHeight="1" x14ac:dyDescent="0.2">
      <c r="A42" t="s">
        <v>3349</v>
      </c>
      <c r="B42" t="s">
        <v>3442</v>
      </c>
      <c r="C42" t="s">
        <v>3494</v>
      </c>
      <c r="D42" s="430">
        <f>SUMIF('APONTAMENTO CREDENCIAMENTO'!$D$5:$D$4149,$A42,'APONTAMENTO CREDENCIAMENTO'!$FE$5:$FE$4149)</f>
        <v>9757.3080000000009</v>
      </c>
      <c r="E42" s="431">
        <f t="shared" si="1"/>
        <v>214.66077600000003</v>
      </c>
      <c r="F42" s="431">
        <f>$D42*'VALORES TABELA'!$B$45*'VALORES TABELA'!$B$46</f>
        <v>48.786540000000009</v>
      </c>
      <c r="G42" s="431">
        <f t="shared" si="2"/>
        <v>5854.3848000000007</v>
      </c>
      <c r="H42" s="431">
        <f>_xlfn.LET(_xlpm.base,G42,_xlpm.bruto,E42+G42,_xlpm.ir_normal,IF(_xlpm.base&lt;='VALORES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530.66</v>
      </c>
      <c r="I42" s="431">
        <f>IF($C42=$C41,($D42+$D41)*'VALORES TABELA'!$B$50-$E41,$D42*'VALORES TABELA'!$B$50)</f>
        <v>5854.3848000000007</v>
      </c>
      <c r="J42" s="431">
        <f>IF(($G42-E42)&lt;='VALORES TABELA'!$A$56,0,IF(($G42-$E42)&lt;='VALORES TABELA'!$A$57,($G42-$E42)*'VALORES TABELA'!$B$57-'VALORES TABELA'!$C$57,IF(($G42-$E42)&lt;='VALORES TABELA'!$A$58,($G42-$E42)*'VALORES TABELA'!$B$58-'VALORES TABELA'!$C$58,IF(($G42-$E42)&lt;='VALORES TABELA'!$A$59,($G42-$E42)*'VALORES TABELA'!$B$59-'VALORES TABELA'!$C$59,($G42-$E42)*'VALORES TABELA'!$B$60-'VALORES TABELA'!$C$60))))</f>
        <v>642.1941066000004</v>
      </c>
      <c r="K42" s="431">
        <f>IF(($I42-$E42)&lt;='VALORES TABELA'!$A$56,0,IF(($I42-$E42)&lt;='VALORES TABELA'!$A$57,($I42-$E42)*'VALORES TABELA'!$B$57-'VALORES TABELA'!$C$57,IF(($I42-$E42)&lt;='VALORES TABELA'!$A$58,($I42-$E42)*'VALORES TABELA'!$B$58-'VALORES TABELA'!$C$58,IF(($I42-$E42)&lt;='VALORES TABELA'!$A$59,($I42-$E42)*'VALORES TABELA'!$B$59-'VALORES TABELA'!$C$59,($I42-$E42)*'VALORES TABELA'!$B$60-'VALORES TABELA'!$C$60))))-J41</f>
        <v>-436.0319578999995</v>
      </c>
    </row>
    <row r="43" spans="1:11" ht="20.25" customHeight="1" x14ac:dyDescent="0.2">
      <c r="A43" t="s">
        <v>3353</v>
      </c>
      <c r="B43" t="s">
        <v>3443</v>
      </c>
      <c r="C43" t="s">
        <v>3495</v>
      </c>
      <c r="D43" s="430">
        <f>SUMIF('APONTAMENTO CREDENCIAMENTO'!$D$5:$D$4149,$A43,'APONTAMENTO CREDENCIAMENTO'!$FE$5:$FE$4149)</f>
        <v>11126.523000000001</v>
      </c>
      <c r="E43" s="431">
        <f t="shared" si="1"/>
        <v>244.78350600000005</v>
      </c>
      <c r="F43" s="431">
        <f>$D43*'VALORES TABELA'!$B$45*'VALORES TABELA'!$B$46</f>
        <v>55.632615000000015</v>
      </c>
      <c r="G43" s="431">
        <f t="shared" si="2"/>
        <v>6675.9138000000003</v>
      </c>
      <c r="H43" s="431">
        <f>_xlfn.LET(_xlpm.base,G43,_xlpm.bruto,E43+G43,_xlpm.ir_normal,IF(_xlpm.base&lt;='VALORES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869.98</v>
      </c>
      <c r="I43" s="431">
        <f>IF($C43=$C42,($D43+$D42)*'VALORES TABELA'!$B$50-$E42,$D43*'VALORES TABELA'!$B$50)</f>
        <v>6675.9138000000003</v>
      </c>
      <c r="J43" s="431">
        <f>IF(($G43-E43)&lt;='VALORES TABELA'!$A$56,0,IF(($G43-$E43)&lt;='VALORES TABELA'!$A$57,($G43-$E43)*'VALORES TABELA'!$B$57-'VALORES TABELA'!$C$57,IF(($G43-$E43)&lt;='VALORES TABELA'!$A$58,($G43-$E43)*'VALORES TABELA'!$B$58-'VALORES TABELA'!$C$58,IF(($G43-$E43)&lt;='VALORES TABELA'!$A$59,($G43-$E43)*'VALORES TABELA'!$B$59-'VALORES TABELA'!$C$59,($G43-$E43)*'VALORES TABELA'!$B$60-'VALORES TABELA'!$C$60))))</f>
        <v>859.83083085000021</v>
      </c>
      <c r="K43" s="431">
        <f>IF(($I43-$E43)&lt;='VALORES TABELA'!$A$56,0,IF(($I43-$E43)&lt;='VALORES TABELA'!$A$57,($I43-$E43)*'VALORES TABELA'!$B$57-'VALORES TABELA'!$C$57,IF(($I43-$E43)&lt;='VALORES TABELA'!$A$58,($I43-$E43)*'VALORES TABELA'!$B$58-'VALORES TABELA'!$C$58,IF(($I43-$E43)&lt;='VALORES TABELA'!$A$59,($I43-$E43)*'VALORES TABELA'!$B$59-'VALORES TABELA'!$C$59,($I43-$E43)*'VALORES TABELA'!$B$60-'VALORES TABELA'!$C$60))))-J42</f>
        <v>217.63672424999982</v>
      </c>
    </row>
    <row r="44" spans="1:11" ht="20.25" customHeight="1" x14ac:dyDescent="0.2">
      <c r="A44" t="s">
        <v>3357</v>
      </c>
      <c r="B44" t="s">
        <v>3444</v>
      </c>
      <c r="C44" t="s">
        <v>3496</v>
      </c>
      <c r="D44" s="430">
        <f>SUMIF('APONTAMENTO CREDENCIAMENTO'!$D$5:$D$4149,$A44,'APONTAMENTO CREDENCIAMENTO'!$FE$5:$FE$4149)</f>
        <v>19387.147999999997</v>
      </c>
      <c r="E44" s="431">
        <f t="shared" si="1"/>
        <v>426.51725599999992</v>
      </c>
      <c r="F44" s="431">
        <f>$D44*'VALORES TABELA'!$B$45*'VALORES TABELA'!$B$46</f>
        <v>96.935739999999996</v>
      </c>
      <c r="G44" s="431">
        <f t="shared" si="2"/>
        <v>11632.288799999998</v>
      </c>
      <c r="H44" s="431">
        <f>_xlfn.LET(_xlpm.base,G44,_xlpm.bruto,E44+G44,_xlpm.ir_normal,IF(_xlpm.base&lt;='VALORES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2290.14</v>
      </c>
      <c r="I44" s="431">
        <f>IF($C44=$C43,($D44+$D43)*'VALORES TABELA'!$B$50-$E43,$D44*'VALORES TABELA'!$B$50)</f>
        <v>11632.288799999998</v>
      </c>
      <c r="J44" s="431">
        <f>IF(($G44-E44)&lt;='VALORES TABELA'!$A$56,0,IF(($G44-$E44)&lt;='VALORES TABELA'!$A$57,($G44-$E44)*'VALORES TABELA'!$B$57-'VALORES TABELA'!$C$57,IF(($G44-$E44)&lt;='VALORES TABELA'!$A$58,($G44-$E44)*'VALORES TABELA'!$B$58-'VALORES TABELA'!$C$58,IF(($G44-$E44)&lt;='VALORES TABELA'!$A$59,($G44-$E44)*'VALORES TABELA'!$B$59-'VALORES TABELA'!$C$59,($G44-$E44)*'VALORES TABELA'!$B$60-'VALORES TABELA'!$C$60))))</f>
        <v>2172.8571746000002</v>
      </c>
      <c r="K44" s="431">
        <f>IF(($I44-$E44)&lt;='VALORES TABELA'!$A$56,0,IF(($I44-$E44)&lt;='VALORES TABELA'!$A$57,($I44-$E44)*'VALORES TABELA'!$B$57-'VALORES TABELA'!$C$57,IF(($I44-$E44)&lt;='VALORES TABELA'!$A$58,($I44-$E44)*'VALORES TABELA'!$B$58-'VALORES TABELA'!$C$58,IF(($I44-$E44)&lt;='VALORES TABELA'!$A$59,($I44-$E44)*'VALORES TABELA'!$B$59-'VALORES TABELA'!$C$59,($I44-$E44)*'VALORES TABELA'!$B$60-'VALORES TABELA'!$C$60))))-J43</f>
        <v>1313.02634375</v>
      </c>
    </row>
    <row r="45" spans="1:11" ht="20.25" customHeight="1" x14ac:dyDescent="0.2">
      <c r="A45" t="s">
        <v>3361</v>
      </c>
      <c r="B45" t="s">
        <v>3445</v>
      </c>
      <c r="C45" t="s">
        <v>3497</v>
      </c>
      <c r="D45" s="430">
        <f>SUMIF('APONTAMENTO CREDENCIAMENTO'!$D$5:$D$4149,$A45,'APONTAMENTO CREDENCIAMENTO'!$FE$5:$FE$4149)</f>
        <v>17244.080000000002</v>
      </c>
      <c r="E45" s="431">
        <f t="shared" si="1"/>
        <v>379.3697600000001</v>
      </c>
      <c r="F45" s="431">
        <f>$D45*'VALORES TABELA'!$B$45*'VALORES TABELA'!$B$46</f>
        <v>86.220400000000026</v>
      </c>
      <c r="G45" s="431">
        <f t="shared" si="2"/>
        <v>10346.448</v>
      </c>
      <c r="H45" s="431">
        <f>_xlfn.LET(_xlpm.base,G45,_xlpm.bruto,E45+G45,_xlpm.ir_normal,IF(_xlpm.base&lt;='VALORES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1936.54</v>
      </c>
      <c r="I45" s="431">
        <f>IF($C45=$C44,($D45+$D44)*'VALORES TABELA'!$B$50-$E44,$D45*'VALORES TABELA'!$B$50)</f>
        <v>10346.448</v>
      </c>
      <c r="J45" s="431">
        <f>IF(($G45-E45)&lt;='VALORES TABELA'!$A$56,0,IF(($G45-$E45)&lt;='VALORES TABELA'!$A$57,($G45-$E45)*'VALORES TABELA'!$B$57-'VALORES TABELA'!$C$57,IF(($G45-$E45)&lt;='VALORES TABELA'!$A$58,($G45-$E45)*'VALORES TABELA'!$B$58-'VALORES TABELA'!$C$58,IF(($G45-$E45)&lt;='VALORES TABELA'!$A$59,($G45-$E45)*'VALORES TABELA'!$B$59-'VALORES TABELA'!$C$59,($G45-$E45)*'VALORES TABELA'!$B$60-'VALORES TABELA'!$C$60))))</f>
        <v>1832.2165160000004</v>
      </c>
      <c r="K45" s="431">
        <f>IF(($I45-$E45)&lt;='VALORES TABELA'!$A$56,0,IF(($I45-$E45)&lt;='VALORES TABELA'!$A$57,($I45-$E45)*'VALORES TABELA'!$B$57-'VALORES TABELA'!$C$57,IF(($I45-$E45)&lt;='VALORES TABELA'!$A$58,($I45-$E45)*'VALORES TABELA'!$B$58-'VALORES TABELA'!$C$58,IF(($I45-$E45)&lt;='VALORES TABELA'!$A$59,($I45-$E45)*'VALORES TABELA'!$B$59-'VALORES TABELA'!$C$59,($I45-$E45)*'VALORES TABELA'!$B$60-'VALORES TABELA'!$C$60))))-J44</f>
        <v>-340.64065859999982</v>
      </c>
    </row>
    <row r="46" spans="1:11" ht="20.25" customHeight="1" x14ac:dyDescent="0.2">
      <c r="A46" t="s">
        <v>3365</v>
      </c>
      <c r="B46" t="s">
        <v>3446</v>
      </c>
      <c r="C46" t="s">
        <v>3498</v>
      </c>
      <c r="D46" s="430">
        <f>SUMIF('APONTAMENTO CREDENCIAMENTO'!$D$5:$D$4149,$A46,'APONTAMENTO CREDENCIAMENTO'!$FE$5:$FE$4149)</f>
        <v>13777.009999999998</v>
      </c>
      <c r="E46" s="431">
        <f t="shared" si="1"/>
        <v>303.09422000000001</v>
      </c>
      <c r="F46" s="431">
        <f>$D46*'VALORES TABELA'!$B$45*'VALORES TABELA'!$B$46</f>
        <v>68.885050000000007</v>
      </c>
      <c r="G46" s="431">
        <f t="shared" si="2"/>
        <v>8266.2059999999983</v>
      </c>
      <c r="H46" s="431">
        <f>_xlfn.LET(_xlpm.base,G46,_xlpm.bruto,E46+G46,_xlpm.ir_normal,IF(_xlpm.base&lt;='VALORES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1364.47</v>
      </c>
      <c r="I46" s="431">
        <f>IF($C46=$C45,($D46+$D45)*'VALORES TABELA'!$B$50-$E45,$D46*'VALORES TABELA'!$B$50)</f>
        <v>8266.2059999999983</v>
      </c>
      <c r="J46" s="431">
        <f>IF(($G46-E46)&lt;='VALORES TABELA'!$A$56,0,IF(($G46-$E46)&lt;='VALORES TABELA'!$A$57,($G46-$E46)*'VALORES TABELA'!$B$57-'VALORES TABELA'!$C$57,IF(($G46-$E46)&lt;='VALORES TABELA'!$A$58,($G46-$E46)*'VALORES TABELA'!$B$58-'VALORES TABELA'!$C$58,IF(($G46-$E46)&lt;='VALORES TABELA'!$A$59,($G46-$E46)*'VALORES TABELA'!$B$59-'VALORES TABELA'!$C$59,($G46-$E46)*'VALORES TABELA'!$B$60-'VALORES TABELA'!$C$60))))</f>
        <v>1281.1257394999998</v>
      </c>
      <c r="K46" s="431">
        <f>IF(($I46-$E46)&lt;='VALORES TABELA'!$A$56,0,IF(($I46-$E46)&lt;='VALORES TABELA'!$A$57,($I46-$E46)*'VALORES TABELA'!$B$57-'VALORES TABELA'!$C$57,IF(($I46-$E46)&lt;='VALORES TABELA'!$A$58,($I46-$E46)*'VALORES TABELA'!$B$58-'VALORES TABELA'!$C$58,IF(($I46-$E46)&lt;='VALORES TABELA'!$A$59,($I46-$E46)*'VALORES TABELA'!$B$59-'VALORES TABELA'!$C$59,($I46-$E46)*'VALORES TABELA'!$B$60-'VALORES TABELA'!$C$60))))-J45</f>
        <v>-551.09077650000063</v>
      </c>
    </row>
    <row r="47" spans="1:11" ht="20.25" customHeight="1" x14ac:dyDescent="0.2">
      <c r="A47" t="s">
        <v>3369</v>
      </c>
      <c r="B47" t="s">
        <v>3447</v>
      </c>
      <c r="C47" t="s">
        <v>3499</v>
      </c>
      <c r="D47" s="430">
        <f>SUMIF('APONTAMENTO CREDENCIAMENTO'!$D$5:$D$4149,$A47,'APONTAMENTO CREDENCIAMENTO'!$FE$5:$FE$4149)</f>
        <v>14041.43</v>
      </c>
      <c r="E47" s="431">
        <f t="shared" si="1"/>
        <v>308.91146000000003</v>
      </c>
      <c r="F47" s="431">
        <f>$D47*'VALORES TABELA'!$B$45*'VALORES TABELA'!$B$46</f>
        <v>70.207149999999999</v>
      </c>
      <c r="G47" s="431">
        <f t="shared" si="2"/>
        <v>8424.8580000000002</v>
      </c>
      <c r="H47" s="431">
        <f>_xlfn.LET(_xlpm.base,G47,_xlpm.bruto,E47+G47,_xlpm.ir_normal,IF(_xlpm.base&lt;='VALORES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1408.1</v>
      </c>
      <c r="I47" s="431">
        <f>IF($C47=$C46,($D47+$D46)*'VALORES TABELA'!$B$50-$E46,$D47*'VALORES TABELA'!$B$50)</f>
        <v>8424.8580000000002</v>
      </c>
      <c r="J47" s="431">
        <f>IF(($G47-E47)&lt;='VALORES TABELA'!$A$56,0,IF(($G47-$E47)&lt;='VALORES TABELA'!$A$57,($G47-$E47)*'VALORES TABELA'!$B$57-'VALORES TABELA'!$C$57,IF(($G47-$E47)&lt;='VALORES TABELA'!$A$58,($G47-$E47)*'VALORES TABELA'!$B$58-'VALORES TABELA'!$C$58,IF(($G47-$E47)&lt;='VALORES TABELA'!$A$59,($G47-$E47)*'VALORES TABELA'!$B$59-'VALORES TABELA'!$C$59,($G47-$E47)*'VALORES TABELA'!$B$60-'VALORES TABELA'!$C$60))))</f>
        <v>1323.1552985000003</v>
      </c>
      <c r="K47" s="431">
        <f>IF(($I47-$E47)&lt;='VALORES TABELA'!$A$56,0,IF(($I47-$E47)&lt;='VALORES TABELA'!$A$57,($I47-$E47)*'VALORES TABELA'!$B$57-'VALORES TABELA'!$C$57,IF(($I47-$E47)&lt;='VALORES TABELA'!$A$58,($I47-$E47)*'VALORES TABELA'!$B$58-'VALORES TABELA'!$C$58,IF(($I47-$E47)&lt;='VALORES TABELA'!$A$59,($I47-$E47)*'VALORES TABELA'!$B$59-'VALORES TABELA'!$C$59,($I47-$E47)*'VALORES TABELA'!$B$60-'VALORES TABELA'!$C$60))))-J46</f>
        <v>42.029559000000518</v>
      </c>
    </row>
    <row r="48" spans="1:11" ht="20.25" customHeight="1" x14ac:dyDescent="0.2">
      <c r="A48" t="s">
        <v>3373</v>
      </c>
      <c r="B48" t="s">
        <v>3448</v>
      </c>
      <c r="C48" t="s">
        <v>3500</v>
      </c>
      <c r="D48" s="430">
        <f>SUMIF('APONTAMENTO CREDENCIAMENTO'!$D$5:$D$4149,$A48,'APONTAMENTO CREDENCIAMENTO'!$FE$5:$FE$4149)</f>
        <v>13120.74</v>
      </c>
      <c r="E48" s="431">
        <f t="shared" si="1"/>
        <v>288.65628000000004</v>
      </c>
      <c r="F48" s="431">
        <f>$D48*'VALORES TABELA'!$B$45*'VALORES TABELA'!$B$46</f>
        <v>65.603700000000003</v>
      </c>
      <c r="G48" s="431">
        <f t="shared" si="2"/>
        <v>7872.4439999999995</v>
      </c>
      <c r="H48" s="431">
        <f>_xlfn.LET(_xlpm.base,G48,_xlpm.bruto,E48+G48,_xlpm.ir_normal,IF(_xlpm.base&lt;='VALORES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1256.19</v>
      </c>
      <c r="I48" s="431">
        <f>IF($C48=$C47,($D48+$D47)*'VALORES TABELA'!$B$50-$E47,$D48*'VALORES TABELA'!$B$50)</f>
        <v>7872.4439999999995</v>
      </c>
      <c r="J48" s="431">
        <f>IF(($G48-E48)&lt;='VALORES TABELA'!$A$56,0,IF(($G48-$E48)&lt;='VALORES TABELA'!$A$57,($G48-$E48)*'VALORES TABELA'!$B$57-'VALORES TABELA'!$C$57,IF(($G48-$E48)&lt;='VALORES TABELA'!$A$58,($G48-$E48)*'VALORES TABELA'!$B$58-'VALORES TABELA'!$C$58,IF(($G48-$E48)&lt;='VALORES TABELA'!$A$59,($G48-$E48)*'VALORES TABELA'!$B$59-'VALORES TABELA'!$C$59,($G48-$E48)*'VALORES TABELA'!$B$60-'VALORES TABELA'!$C$60))))</f>
        <v>1176.8116230000001</v>
      </c>
      <c r="K48" s="431">
        <f>IF(($I48-$E48)&lt;='VALORES TABELA'!$A$56,0,IF(($I48-$E48)&lt;='VALORES TABELA'!$A$57,($I48-$E48)*'VALORES TABELA'!$B$57-'VALORES TABELA'!$C$57,IF(($I48-$E48)&lt;='VALORES TABELA'!$A$58,($I48-$E48)*'VALORES TABELA'!$B$58-'VALORES TABELA'!$C$58,IF(($I48-$E48)&lt;='VALORES TABELA'!$A$59,($I48-$E48)*'VALORES TABELA'!$B$59-'VALORES TABELA'!$C$59,($I48-$E48)*'VALORES TABELA'!$B$60-'VALORES TABELA'!$C$60))))-J47</f>
        <v>-146.34367550000024</v>
      </c>
    </row>
    <row r="49" spans="1:11" ht="20.25" customHeight="1" x14ac:dyDescent="0.2">
      <c r="A49" t="s">
        <v>3377</v>
      </c>
      <c r="B49" t="s">
        <v>3449</v>
      </c>
      <c r="C49" t="s">
        <v>3501</v>
      </c>
      <c r="D49" s="430">
        <f>SUMIF('APONTAMENTO CREDENCIAMENTO'!$D$5:$D$4149,$A49,'APONTAMENTO CREDENCIAMENTO'!$FE$5:$FE$4149)</f>
        <v>12680.284000000001</v>
      </c>
      <c r="E49" s="431">
        <f t="shared" si="1"/>
        <v>278.96624800000001</v>
      </c>
      <c r="F49" s="431">
        <f>$D49*'VALORES TABELA'!$B$45*'VALORES TABELA'!$B$46</f>
        <v>63.401420000000009</v>
      </c>
      <c r="G49" s="431">
        <f t="shared" si="2"/>
        <v>7608.1704000000009</v>
      </c>
      <c r="H49" s="431">
        <f>_xlfn.LET(_xlpm.base,G49,_xlpm.bruto,E49+G49,_xlpm.ir_normal,IF(_xlpm.base&lt;='VALORES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1183.51</v>
      </c>
      <c r="I49" s="431">
        <f>IF($C49=$C48,($D49+$D48)*'VALORES TABELA'!$B$50-$E48,$D49*'VALORES TABELA'!$B$50)</f>
        <v>7608.1704000000009</v>
      </c>
      <c r="J49" s="431">
        <f>IF(($G49-E49)&lt;='VALORES TABELA'!$A$56,0,IF(($G49-$E49)&lt;='VALORES TABELA'!$A$57,($G49-$E49)*'VALORES TABELA'!$B$57-'VALORES TABELA'!$C$57,IF(($G49-$E49)&lt;='VALORES TABELA'!$A$58,($G49-$E49)*'VALORES TABELA'!$B$58-'VALORES TABELA'!$C$58,IF(($G49-$E49)&lt;='VALORES TABELA'!$A$59,($G49-$E49)*'VALORES TABELA'!$B$59-'VALORES TABELA'!$C$59,($G49-$E49)*'VALORES TABELA'!$B$60-'VALORES TABELA'!$C$60))))</f>
        <v>1106.8011418000006</v>
      </c>
      <c r="K49" s="431">
        <f>IF(($I49-$E49)&lt;='VALORES TABELA'!$A$56,0,IF(($I49-$E49)&lt;='VALORES TABELA'!$A$57,($I49-$E49)*'VALORES TABELA'!$B$57-'VALORES TABELA'!$C$57,IF(($I49-$E49)&lt;='VALORES TABELA'!$A$58,($I49-$E49)*'VALORES TABELA'!$B$58-'VALORES TABELA'!$C$58,IF(($I49-$E49)&lt;='VALORES TABELA'!$A$59,($I49-$E49)*'VALORES TABELA'!$B$59-'VALORES TABELA'!$C$59,($I49-$E49)*'VALORES TABELA'!$B$60-'VALORES TABELA'!$C$60))))-J48</f>
        <v>-70.010481199999504</v>
      </c>
    </row>
    <row r="50" spans="1:11" ht="20.25" customHeight="1" x14ac:dyDescent="0.2">
      <c r="A50" t="s">
        <v>3381</v>
      </c>
      <c r="B50" t="s">
        <v>3450</v>
      </c>
      <c r="C50" t="s">
        <v>3502</v>
      </c>
      <c r="D50" s="430">
        <f>SUMIF('APONTAMENTO CREDENCIAMENTO'!$D$5:$D$4149,$A50,'APONTAMENTO CREDENCIAMENTO'!$FE$5:$FE$4149)</f>
        <v>8262.98</v>
      </c>
      <c r="E50" s="431">
        <f t="shared" si="1"/>
        <v>181.78556</v>
      </c>
      <c r="F50" s="431">
        <f>$D50*'VALORES TABELA'!$B$45*'VALORES TABELA'!$B$46</f>
        <v>41.314900000000002</v>
      </c>
      <c r="G50" s="431">
        <f t="shared" si="2"/>
        <v>4957.7879999999996</v>
      </c>
      <c r="H50" s="431">
        <f>_xlfn.LET(_xlpm.base,G50,_xlpm.bruto,E50+G50,_xlpm.ir_normal,IF(_xlpm.base&lt;='VALORES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160.35</v>
      </c>
      <c r="I50" s="431">
        <f>IF($C50=$C49,($D50+$D49)*'VALORES TABELA'!$B$50-$E49,$D50*'VALORES TABELA'!$B$50)</f>
        <v>4957.7879999999996</v>
      </c>
      <c r="J50" s="431">
        <f>IF(($G50-E50)&lt;='VALORES TABELA'!$A$56,0,IF(($G50-$E50)&lt;='VALORES TABELA'!$A$57,($G50-$E50)*'VALORES TABELA'!$B$57-'VALORES TABELA'!$C$57,IF(($G50-$E50)&lt;='VALORES TABELA'!$A$58,($G50-$E50)*'VALORES TABELA'!$B$58-'VALORES TABELA'!$C$58,IF(($G50-$E50)&lt;='VALORES TABELA'!$A$59,($G50-$E50)*'VALORES TABELA'!$B$59-'VALORES TABELA'!$C$59,($G50-$E50)*'VALORES TABELA'!$B$60-'VALORES TABELA'!$C$60))))</f>
        <v>404.67067099999986</v>
      </c>
      <c r="K50" s="431">
        <f>IF(($I50-$E50)&lt;='VALORES TABELA'!$A$56,0,IF(($I50-$E50)&lt;='VALORES TABELA'!$A$57,($I50-$E50)*'VALORES TABELA'!$B$57-'VALORES TABELA'!$C$57,IF(($I50-$E50)&lt;='VALORES TABELA'!$A$58,($I50-$E50)*'VALORES TABELA'!$B$58-'VALORES TABELA'!$C$58,IF(($I50-$E50)&lt;='VALORES TABELA'!$A$59,($I50-$E50)*'VALORES TABELA'!$B$59-'VALORES TABELA'!$C$59,($I50-$E50)*'VALORES TABELA'!$B$60-'VALORES TABELA'!$C$60))))-J49</f>
        <v>-702.13047080000069</v>
      </c>
    </row>
    <row r="51" spans="1:11" ht="20.25" customHeight="1" x14ac:dyDescent="0.2">
      <c r="A51" t="s">
        <v>3385</v>
      </c>
      <c r="B51" t="s">
        <v>3451</v>
      </c>
      <c r="C51" t="s">
        <v>3503</v>
      </c>
      <c r="D51" s="430">
        <f>SUMIF('APONTAMENTO CREDENCIAMENTO'!$D$5:$D$4149,$A51,'APONTAMENTO CREDENCIAMENTO'!$FE$5:$FE$4149)</f>
        <v>22524.91233333333</v>
      </c>
      <c r="E51" s="431">
        <f t="shared" si="1"/>
        <v>495.54807133333333</v>
      </c>
      <c r="F51" s="431">
        <f>$D51*'VALORES TABELA'!$B$45*'VALORES TABELA'!$B$46</f>
        <v>112.62456166666666</v>
      </c>
      <c r="G51" s="431">
        <f t="shared" si="2"/>
        <v>13514.947399999997</v>
      </c>
      <c r="H51" s="431">
        <f>_xlfn.LET(_xlpm.base,G51,_xlpm.bruto,E51+G51,_xlpm.ir_normal,IF(_xlpm.base&lt;='VALORES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2807.88</v>
      </c>
      <c r="I51" s="431">
        <f>IF($C51=$C50,($D51+$D50)*'VALORES TABELA'!$B$50-$E50,$D51*'VALORES TABELA'!$B$50)</f>
        <v>13514.947399999997</v>
      </c>
      <c r="J51" s="431">
        <f>IF(($G51-E51)&lt;='VALORES TABELA'!$A$56,0,IF(($G51-$E51)&lt;='VALORES TABELA'!$A$57,($G51-$E51)*'VALORES TABELA'!$B$57-'VALORES TABELA'!$C$57,IF(($G51-$E51)&lt;='VALORES TABELA'!$A$58,($G51-$E51)*'VALORES TABELA'!$B$58-'VALORES TABELA'!$C$58,IF(($G51-$E51)&lt;='VALORES TABELA'!$A$59,($G51-$E51)*'VALORES TABELA'!$B$59-'VALORES TABELA'!$C$59,($G51-$E51)*'VALORES TABELA'!$B$60-'VALORES TABELA'!$C$60))))</f>
        <v>2671.6048153833331</v>
      </c>
      <c r="K51" s="431">
        <f>IF(($I51-$E51)&lt;='VALORES TABELA'!$A$56,0,IF(($I51-$E51)&lt;='VALORES TABELA'!$A$57,($I51-$E51)*'VALORES TABELA'!$B$57-'VALORES TABELA'!$C$57,IF(($I51-$E51)&lt;='VALORES TABELA'!$A$58,($I51-$E51)*'VALORES TABELA'!$B$58-'VALORES TABELA'!$C$58,IF(($I51-$E51)&lt;='VALORES TABELA'!$A$59,($I51-$E51)*'VALORES TABELA'!$B$59-'VALORES TABELA'!$C$59,($I51-$E51)*'VALORES TABELA'!$B$60-'VALORES TABELA'!$C$60))))-J50</f>
        <v>2266.9341443833332</v>
      </c>
    </row>
    <row r="52" spans="1:11" ht="20.25" customHeight="1" x14ac:dyDescent="0.2">
      <c r="A52" t="s">
        <v>3389</v>
      </c>
      <c r="B52" t="s">
        <v>3452</v>
      </c>
      <c r="C52" t="s">
        <v>3504</v>
      </c>
      <c r="D52" s="430">
        <f>SUMIF('APONTAMENTO CREDENCIAMENTO'!$D$5:$D$4149,$A52,'APONTAMENTO CREDENCIAMENTO'!$FE$5:$FE$4149)</f>
        <v>13391.779999999999</v>
      </c>
      <c r="E52" s="431">
        <f t="shared" si="1"/>
        <v>294.61915999999997</v>
      </c>
      <c r="F52" s="431">
        <f>$D52*'VALORES TABELA'!$B$45*'VALORES TABELA'!$B$46</f>
        <v>66.9589</v>
      </c>
      <c r="G52" s="431">
        <f t="shared" si="2"/>
        <v>8035.0679999999993</v>
      </c>
      <c r="H52" s="431">
        <f>_xlfn.LET(_xlpm.base,G52,_xlpm.bruto,E52+G52,_xlpm.ir_normal,IF(_xlpm.base&lt;='VALORES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1300.9100000000001</v>
      </c>
      <c r="I52" s="431">
        <f>IF($C52=$C51,($D52+$D51)*'VALORES TABELA'!$B$50-$E51,$D52*'VALORES TABELA'!$B$50)</f>
        <v>8035.0679999999993</v>
      </c>
      <c r="J52" s="431">
        <f>IF(($G52-E52)&lt;='VALORES TABELA'!$A$56,0,IF(($G52-$E52)&lt;='VALORES TABELA'!$A$57,($G52-$E52)*'VALORES TABELA'!$B$57-'VALORES TABELA'!$C$57,IF(($G52-$E52)&lt;='VALORES TABELA'!$A$58,($G52-$E52)*'VALORES TABELA'!$B$58-'VALORES TABELA'!$C$58,IF(($G52-$E52)&lt;='VALORES TABELA'!$A$59,($G52-$E52)*'VALORES TABELA'!$B$59-'VALORES TABELA'!$C$59,($G52-$E52)*'VALORES TABELA'!$B$60-'VALORES TABELA'!$C$60))))</f>
        <v>1219.893431</v>
      </c>
      <c r="K52" s="431">
        <f>IF(($I52-$E52)&lt;='VALORES TABELA'!$A$56,0,IF(($I52-$E52)&lt;='VALORES TABELA'!$A$57,($I52-$E52)*'VALORES TABELA'!$B$57-'VALORES TABELA'!$C$57,IF(($I52-$E52)&lt;='VALORES TABELA'!$A$58,($I52-$E52)*'VALORES TABELA'!$B$58-'VALORES TABELA'!$C$58,IF(($I52-$E52)&lt;='VALORES TABELA'!$A$59,($I52-$E52)*'VALORES TABELA'!$B$59-'VALORES TABELA'!$C$59,($I52-$E52)*'VALORES TABELA'!$B$60-'VALORES TABELA'!$C$60))))-J51</f>
        <v>-1451.7113843833331</v>
      </c>
    </row>
    <row r="53" spans="1:11" ht="20.25" customHeight="1" x14ac:dyDescent="0.2">
      <c r="A53" t="s">
        <v>3393</v>
      </c>
      <c r="B53" t="s">
        <v>3453</v>
      </c>
      <c r="C53" t="s">
        <v>3505</v>
      </c>
      <c r="D53" s="430">
        <f>SUMIF('APONTAMENTO CREDENCIAMENTO'!$D$5:$D$4149,$A53,'APONTAMENTO CREDENCIAMENTO'!$FE$5:$FE$4149)</f>
        <v>3726.84</v>
      </c>
      <c r="E53" s="431">
        <f t="shared" si="1"/>
        <v>81.990480000000005</v>
      </c>
      <c r="F53" s="431">
        <f>$D53*'VALORES TABELA'!$B$45*'VALORES TABELA'!$B$46</f>
        <v>18.634200000000003</v>
      </c>
      <c r="G53" s="431">
        <f t="shared" si="2"/>
        <v>2236.1039999999998</v>
      </c>
      <c r="H53" s="431">
        <f>_xlfn.LET(_xlpm.base,G53,_xlpm.bruto,E53+G53,_xlpm.ir_normal,IF(_xlpm.base&lt;='VALORES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53" s="431">
        <f>IF($C53=$C52,($D53+$D52)*'VALORES TABELA'!$B$50-$E52,$D53*'VALORES TABELA'!$B$50)</f>
        <v>2236.1039999999998</v>
      </c>
      <c r="J53" s="431">
        <f>IF(($G53-E53)&lt;='VALORES TABELA'!$A$56,0,IF(($G53-$E53)&lt;='VALORES TABELA'!$A$57,($G53-$E53)*'VALORES TABELA'!$B$57-'VALORES TABELA'!$C$57,IF(($G53-$E53)&lt;='VALORES TABELA'!$A$58,($G53-$E53)*'VALORES TABELA'!$B$58-'VALORES TABELA'!$C$58,IF(($G53-$E53)&lt;='VALORES TABELA'!$A$59,($G53-$E53)*'VALORES TABELA'!$B$59-'VALORES TABELA'!$C$59,($G53-$E53)*'VALORES TABELA'!$B$60-'VALORES TABELA'!$C$60))))</f>
        <v>0</v>
      </c>
      <c r="K53" s="431">
        <f>IF(($I53-$E53)&lt;='VALORES TABELA'!$A$56,0,IF(($I53-$E53)&lt;='VALORES TABELA'!$A$57,($I53-$E53)*'VALORES TABELA'!$B$57-'VALORES TABELA'!$C$57,IF(($I53-$E53)&lt;='VALORES TABELA'!$A$58,($I53-$E53)*'VALORES TABELA'!$B$58-'VALORES TABELA'!$C$58,IF(($I53-$E53)&lt;='VALORES TABELA'!$A$59,($I53-$E53)*'VALORES TABELA'!$B$59-'VALORES TABELA'!$C$59,($I53-$E53)*'VALORES TABELA'!$B$60-'VALORES TABELA'!$C$60))))-J52</f>
        <v>-1219.893431</v>
      </c>
    </row>
    <row r="54" spans="1:11" ht="20.25" customHeight="1" x14ac:dyDescent="0.2">
      <c r="A54" t="s">
        <v>3397</v>
      </c>
      <c r="B54" t="s">
        <v>3454</v>
      </c>
      <c r="C54" t="s">
        <v>3506</v>
      </c>
      <c r="D54" s="430">
        <f>SUMIF('APONTAMENTO CREDENCIAMENTO'!$D$5:$D$4149,$A54,'APONTAMENTO CREDENCIAMENTO'!$FE$5:$FE$4149)</f>
        <v>0</v>
      </c>
      <c r="E54" s="431">
        <f t="shared" si="1"/>
        <v>0</v>
      </c>
      <c r="F54" s="431">
        <f>$D54*'VALORES TABELA'!$B$45*'VALORES TABELA'!$B$46</f>
        <v>0</v>
      </c>
      <c r="G54" s="431">
        <f t="shared" si="2"/>
        <v>0</v>
      </c>
      <c r="H54" s="431">
        <f>_xlfn.LET(_xlpm.base,G54,_xlpm.bruto,E54+G54,_xlpm.ir_normal,IF(_xlpm.base&lt;='VALORES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54" s="431">
        <f>IF($C54=$C53,($D54+$D53)*'VALORES TABELA'!$B$50-$E53,$D54*'VALORES TABELA'!$B$50)</f>
        <v>0</v>
      </c>
      <c r="J54" s="431">
        <f>IF(($G54-E54)&lt;='VALORES TABELA'!$A$56,0,IF(($G54-$E54)&lt;='VALORES TABELA'!$A$57,($G54-$E54)*'VALORES TABELA'!$B$57-'VALORES TABELA'!$C$57,IF(($G54-$E54)&lt;='VALORES TABELA'!$A$58,($G54-$E54)*'VALORES TABELA'!$B$58-'VALORES TABELA'!$C$58,IF(($G54-$E54)&lt;='VALORES TABELA'!$A$59,($G54-$E54)*'VALORES TABELA'!$B$59-'VALORES TABELA'!$C$59,($G54-$E54)*'VALORES TABELA'!$B$60-'VALORES TABELA'!$C$60))))</f>
        <v>0</v>
      </c>
      <c r="K54" s="431">
        <f>IF(($I54-$E54)&lt;='VALORES TABELA'!$A$56,0,IF(($I54-$E54)&lt;='VALORES TABELA'!$A$57,($I54-$E54)*'VALORES TABELA'!$B$57-'VALORES TABELA'!$C$57,IF(($I54-$E54)&lt;='VALORES TABELA'!$A$58,($I54-$E54)*'VALORES TABELA'!$B$58-'VALORES TABELA'!$C$58,IF(($I54-$E54)&lt;='VALORES TABELA'!$A$59,($I54-$E54)*'VALORES TABELA'!$B$59-'VALORES TABELA'!$C$59,($I54-$E54)*'VALORES TABELA'!$B$60-'VALORES TABELA'!$C$60))))-J53</f>
        <v>0</v>
      </c>
    </row>
    <row r="55" spans="1:11" ht="20.25" customHeight="1" x14ac:dyDescent="0.2">
      <c r="A55" t="s">
        <v>3401</v>
      </c>
      <c r="B55" t="s">
        <v>3455</v>
      </c>
      <c r="C55" t="s">
        <v>3507</v>
      </c>
      <c r="D55" s="430">
        <f>SUMIF('APONTAMENTO CREDENCIAMENTO'!$D$5:$D$4149,$A55,'APONTAMENTO CREDENCIAMENTO'!$FE$5:$FE$4149)</f>
        <v>12179.485000000001</v>
      </c>
      <c r="E55" s="431">
        <f t="shared" si="1"/>
        <v>267.94867000000005</v>
      </c>
      <c r="F55" s="431">
        <f>$D55*'VALORES TABELA'!$B$45*'VALORES TABELA'!$B$46</f>
        <v>60.897425000000013</v>
      </c>
      <c r="G55" s="431">
        <f t="shared" si="2"/>
        <v>7307.6909999999998</v>
      </c>
      <c r="H55" s="431">
        <f>_xlfn.LET(_xlpm.base,G55,_xlpm.bruto,E55+G55,_xlpm.ir_normal,IF(_xlpm.base&lt;='VALORES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1100.8800000000001</v>
      </c>
      <c r="I55" s="431">
        <f>IF($C55=$C54,($D55+$D54)*'VALORES TABELA'!$B$50-$E54,$D55*'VALORES TABELA'!$B$50)</f>
        <v>7307.6909999999998</v>
      </c>
      <c r="J55" s="431">
        <f>IF(($G55-E55)&lt;='VALORES TABELA'!$A$56,0,IF(($G55-$E55)&lt;='VALORES TABELA'!$A$57,($G55-$E55)*'VALORES TABELA'!$B$57-'VALORES TABELA'!$C$57,IF(($G55-$E55)&lt;='VALORES TABELA'!$A$58,($G55-$E55)*'VALORES TABELA'!$B$58-'VALORES TABELA'!$C$58,IF(($G55-$E55)&lt;='VALORES TABELA'!$A$59,($G55-$E55)*'VALORES TABELA'!$B$59-'VALORES TABELA'!$C$59,($G55-$E55)*'VALORES TABELA'!$B$60-'VALORES TABELA'!$C$60))))</f>
        <v>1027.1991407500002</v>
      </c>
      <c r="K55" s="431">
        <f>IF(($I55-$E55)&lt;='VALORES TABELA'!$A$56,0,IF(($I55-$E55)&lt;='VALORES TABELA'!$A$57,($I55-$E55)*'VALORES TABELA'!$B$57-'VALORES TABELA'!$C$57,IF(($I55-$E55)&lt;='VALORES TABELA'!$A$58,($I55-$E55)*'VALORES TABELA'!$B$58-'VALORES TABELA'!$C$58,IF(($I55-$E55)&lt;='VALORES TABELA'!$A$59,($I55-$E55)*'VALORES TABELA'!$B$59-'VALORES TABELA'!$C$59,($I55-$E55)*'VALORES TABELA'!$B$60-'VALORES TABELA'!$C$60))))-J54</f>
        <v>1027.1991407500002</v>
      </c>
    </row>
    <row r="56" spans="1:11" ht="20.25" customHeight="1" x14ac:dyDescent="0.2">
      <c r="A56"/>
      <c r="B56"/>
      <c r="C56"/>
    </row>
    <row r="57" spans="1:11" ht="20.25" customHeight="1" x14ac:dyDescent="0.2">
      <c r="A57"/>
      <c r="B57"/>
      <c r="C57"/>
    </row>
    <row r="58" spans="1:11" ht="20.25" customHeight="1" x14ac:dyDescent="0.2">
      <c r="A58"/>
      <c r="B58"/>
      <c r="C58"/>
    </row>
    <row r="59" spans="1:11" ht="20.25" customHeight="1" x14ac:dyDescent="0.2">
      <c r="A59"/>
      <c r="B59"/>
      <c r="C59"/>
    </row>
    <row r="60" spans="1:11" ht="20.25" customHeight="1" x14ac:dyDescent="0.2">
      <c r="A60"/>
      <c r="B60"/>
      <c r="C60"/>
    </row>
    <row r="61" spans="1:11" ht="20.25" customHeight="1" x14ac:dyDescent="0.2">
      <c r="A61"/>
      <c r="B61"/>
      <c r="C61"/>
    </row>
    <row r="62" spans="1:11" ht="20.25" customHeight="1" x14ac:dyDescent="0.2">
      <c r="A62"/>
      <c r="B62"/>
      <c r="C62"/>
    </row>
    <row r="63" spans="1:11" ht="20.25" customHeight="1" x14ac:dyDescent="0.2">
      <c r="A63"/>
      <c r="B63"/>
      <c r="C63"/>
    </row>
    <row r="64" spans="1:11" ht="20.25" customHeight="1" x14ac:dyDescent="0.2">
      <c r="A64"/>
      <c r="B64"/>
      <c r="C64"/>
    </row>
    <row r="65" spans="1:3" ht="20.25" customHeight="1" x14ac:dyDescent="0.2">
      <c r="A65"/>
      <c r="B65"/>
      <c r="C65"/>
    </row>
    <row r="66" spans="1:3" ht="20.25" customHeight="1" x14ac:dyDescent="0.2">
      <c r="A66"/>
      <c r="B66"/>
      <c r="C66"/>
    </row>
    <row r="67" spans="1:3" ht="20.25" customHeight="1" x14ac:dyDescent="0.2">
      <c r="A67"/>
      <c r="B67"/>
      <c r="C67"/>
    </row>
    <row r="68" spans="1:3" ht="20.25" customHeight="1" x14ac:dyDescent="0.2">
      <c r="A68"/>
      <c r="B68"/>
      <c r="C68"/>
    </row>
    <row r="69" spans="1:3" ht="20.25" customHeight="1" x14ac:dyDescent="0.2">
      <c r="A69"/>
      <c r="B69"/>
      <c r="C69"/>
    </row>
    <row r="70" spans="1:3" ht="20.25" customHeight="1" x14ac:dyDescent="0.2">
      <c r="A70"/>
      <c r="B70"/>
      <c r="C70"/>
    </row>
  </sheetData>
  <sheetProtection formatCells="0" formatColumns="0" formatRows="0" autoFilter="0"/>
  <mergeCells count="10">
    <mergeCell ref="K1:K2"/>
    <mergeCell ref="G1:G2"/>
    <mergeCell ref="H1:H2"/>
    <mergeCell ref="I1:I2"/>
    <mergeCell ref="J1:J2"/>
    <mergeCell ref="C1:C2"/>
    <mergeCell ref="D1:D2"/>
    <mergeCell ref="E1:E2"/>
    <mergeCell ref="F1:F2"/>
    <mergeCell ref="A1:A2"/>
  </mergeCells>
  <conditionalFormatting sqref="A1:B3">
    <cfRule type="duplicateValues" dxfId="20" priority="129860"/>
  </conditionalFormatting>
  <conditionalFormatting sqref="A71:B1048576 A1:A3 B1:B4">
    <cfRule type="duplicateValues" dxfId="19" priority="129863"/>
  </conditionalFormatting>
  <printOptions horizontalCentered="1"/>
  <pageMargins left="0" right="0" top="0.39370078740157483" bottom="0.39370078740157483" header="0" footer="0"/>
  <pageSetup paperSize="37" scale="60" orientation="landscape" r:id="rId1"/>
  <headerFooter>
    <oddFooter>&amp;CPágina &amp;P de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1">
    <pageSetUpPr fitToPage="1"/>
  </sheetPr>
  <dimension ref="A1:AT62"/>
  <sheetViews>
    <sheetView tabSelected="1" workbookViewId="0">
      <selection activeCell="I31" sqref="I31"/>
    </sheetView>
  </sheetViews>
  <sheetFormatPr defaultColWidth="9.140625" defaultRowHeight="12.75" x14ac:dyDescent="0.2"/>
  <cols>
    <col min="1" max="2" width="9.140625" style="50"/>
    <col min="3" max="3" width="14.42578125" style="50" customWidth="1"/>
    <col min="4" max="4" width="9.140625" style="50"/>
    <col min="5" max="5" width="14.42578125" style="50" customWidth="1"/>
    <col min="6" max="6" width="14.140625" style="50" customWidth="1"/>
    <col min="7" max="7" width="17.42578125" style="50" customWidth="1"/>
    <col min="8" max="8" width="10.7109375" style="50" bestFit="1" customWidth="1"/>
    <col min="9" max="9" width="25.28515625" style="50" customWidth="1"/>
    <col min="10" max="12" width="9.140625" style="50"/>
    <col min="13" max="13" width="11.7109375" style="50" customWidth="1"/>
    <col min="14" max="21" width="9.140625" style="50"/>
    <col min="22" max="22" width="0" style="50" hidden="1" customWidth="1"/>
    <col min="23" max="27" width="9.140625" style="50"/>
    <col min="28" max="31" width="0" style="50" hidden="1" customWidth="1"/>
    <col min="32" max="16384" width="9.140625" style="50"/>
  </cols>
  <sheetData>
    <row r="1" spans="1:46" s="12" customFormat="1" x14ac:dyDescent="0.2">
      <c r="J1" s="35"/>
      <c r="K1" s="35"/>
      <c r="L1" s="35"/>
      <c r="M1" s="35"/>
      <c r="N1" s="35"/>
      <c r="O1" s="35"/>
      <c r="P1" s="35"/>
      <c r="Q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</row>
    <row r="2" spans="1:46" s="12" customFormat="1" ht="6.75" customHeight="1" x14ac:dyDescent="0.25">
      <c r="A2" s="39"/>
      <c r="B2" s="39"/>
      <c r="C2" s="39"/>
      <c r="D2" s="39"/>
      <c r="E2" s="740"/>
      <c r="F2" s="740"/>
      <c r="G2" s="740"/>
      <c r="H2" s="740"/>
      <c r="I2" s="740"/>
      <c r="J2" s="35"/>
      <c r="K2" s="35"/>
      <c r="L2" s="35"/>
      <c r="M2" s="35"/>
      <c r="N2" s="741"/>
      <c r="O2" s="741"/>
      <c r="P2" s="741"/>
      <c r="Q2" s="741"/>
      <c r="R2" s="741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</row>
    <row r="3" spans="1:46" s="12" customFormat="1" ht="17.25" customHeight="1" x14ac:dyDescent="0.25">
      <c r="A3" s="39"/>
      <c r="B3" s="39"/>
      <c r="C3" s="39"/>
      <c r="D3" s="39"/>
      <c r="E3" s="742"/>
      <c r="F3" s="742"/>
      <c r="G3" s="742"/>
      <c r="H3" s="742"/>
      <c r="I3" s="742"/>
      <c r="J3" s="35"/>
      <c r="K3" s="35"/>
      <c r="L3" s="35"/>
      <c r="M3" s="35"/>
      <c r="N3" s="741"/>
      <c r="O3" s="741"/>
      <c r="P3" s="51"/>
      <c r="Q3" s="52"/>
      <c r="R3" s="113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</row>
    <row r="4" spans="1:46" s="12" customFormat="1" ht="37.5" customHeight="1" x14ac:dyDescent="0.25">
      <c r="A4" s="39"/>
      <c r="B4" s="39"/>
      <c r="C4" s="39"/>
      <c r="D4" s="39"/>
      <c r="E4" s="743"/>
      <c r="F4" s="743"/>
      <c r="G4" s="743"/>
      <c r="H4" s="743"/>
      <c r="I4" s="743"/>
      <c r="J4" s="35"/>
      <c r="K4" s="35"/>
      <c r="L4" s="35"/>
      <c r="M4" s="35"/>
      <c r="N4" s="53"/>
      <c r="O4" s="51"/>
      <c r="P4" s="51"/>
      <c r="Q4" s="52"/>
      <c r="R4" s="51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</row>
    <row r="5" spans="1:46" s="12" customFormat="1" ht="9" customHeight="1" x14ac:dyDescent="0.25">
      <c r="A5" s="39"/>
      <c r="B5" s="39"/>
      <c r="C5" s="39"/>
      <c r="D5" s="39"/>
      <c r="E5" s="39"/>
      <c r="F5" s="114"/>
      <c r="G5" s="114"/>
      <c r="H5" s="114"/>
      <c r="I5" s="114"/>
      <c r="J5" s="35"/>
      <c r="K5" s="35"/>
      <c r="L5" s="35"/>
      <c r="M5" s="35"/>
      <c r="N5" s="53"/>
      <c r="O5" s="51"/>
      <c r="P5" s="51"/>
      <c r="Q5" s="52"/>
      <c r="R5" s="51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</row>
    <row r="6" spans="1:46" s="12" customFormat="1" ht="9" customHeight="1" x14ac:dyDescent="0.25">
      <c r="A6" s="39"/>
      <c r="B6" s="39"/>
      <c r="C6" s="39"/>
      <c r="D6" s="39"/>
      <c r="E6" s="39"/>
      <c r="F6" s="114"/>
      <c r="G6" s="114"/>
      <c r="H6" s="114"/>
      <c r="I6" s="114"/>
      <c r="J6" s="35"/>
      <c r="K6" s="35"/>
      <c r="L6" s="35"/>
      <c r="M6" s="35"/>
      <c r="N6" s="53"/>
      <c r="O6" s="51"/>
      <c r="P6" s="51"/>
      <c r="Q6" s="52"/>
      <c r="R6" s="51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</row>
    <row r="7" spans="1:46" s="12" customFormat="1" x14ac:dyDescent="0.2">
      <c r="A7" s="35"/>
      <c r="B7" s="35"/>
      <c r="C7" s="35"/>
      <c r="D7" s="35"/>
      <c r="E7" s="35"/>
      <c r="F7" s="35"/>
      <c r="G7" s="35"/>
      <c r="H7" s="35"/>
      <c r="I7" s="35"/>
    </row>
    <row r="8" spans="1:46" s="12" customFormat="1" x14ac:dyDescent="0.2">
      <c r="A8" s="35"/>
      <c r="B8" s="54"/>
      <c r="C8" s="35"/>
      <c r="D8" s="35"/>
      <c r="E8" s="35"/>
      <c r="F8" s="35"/>
      <c r="G8" s="35"/>
      <c r="H8" s="35"/>
      <c r="I8" s="35"/>
    </row>
    <row r="9" spans="1:46" s="12" customFormat="1" ht="16.5" thickBot="1" x14ac:dyDescent="0.3">
      <c r="A9" s="35"/>
      <c r="B9" s="765" t="s">
        <v>73</v>
      </c>
      <c r="C9" s="765"/>
      <c r="D9" s="765"/>
      <c r="E9" s="765"/>
      <c r="F9" s="765"/>
      <c r="G9" s="765"/>
      <c r="H9" s="765"/>
      <c r="I9" s="765"/>
    </row>
    <row r="10" spans="1:46" s="12" customFormat="1" ht="12.75" customHeight="1" thickBot="1" x14ac:dyDescent="0.25">
      <c r="A10" s="766" t="s">
        <v>74</v>
      </c>
      <c r="B10" s="767"/>
      <c r="C10" s="466" t="s">
        <v>11</v>
      </c>
      <c r="D10" s="767" t="s">
        <v>291</v>
      </c>
      <c r="E10" s="767"/>
      <c r="F10" s="465" t="s">
        <v>292</v>
      </c>
      <c r="G10" s="467" t="s">
        <v>290</v>
      </c>
      <c r="H10" s="465" t="s">
        <v>78</v>
      </c>
      <c r="I10" s="468" t="s">
        <v>79</v>
      </c>
    </row>
    <row r="11" spans="1:46" s="12" customFormat="1" ht="12.75" customHeight="1" x14ac:dyDescent="0.2">
      <c r="A11" s="458" t="str">
        <f>'BASE C'!B3</f>
        <v>2023/0033067</v>
      </c>
      <c r="B11" s="459"/>
      <c r="C11" s="460" t="str">
        <f>VLOOKUP(A11,ProcRel!A1:C5000,3,0)</f>
        <v>025.577-00</v>
      </c>
      <c r="D11" s="768" t="str">
        <f>VLOOKUP(A11,'APONTAMENTO CREDENCIAMENTO'!$D$6:$D$4149,1,FALSE)</f>
        <v>2023/0033067</v>
      </c>
      <c r="E11" s="768"/>
      <c r="F11" s="461">
        <f>SUMIF('APONTAMENTO CREDENCIAMENTO'!D$5:D$5252,A11,'APONTAMENTO CREDENCIAMENTO'!N$5:N$5252)</f>
        <v>0</v>
      </c>
      <c r="G11" s="462">
        <f>'EMPRESA C'!H16+'EMPRESA C'!I16+'EMPRESA C'!J16+'EMPRESA C'!K16+'EMPRESA C'!L16+'EMPRESA C'!M16</f>
        <v>33</v>
      </c>
      <c r="H11" s="463" t="str">
        <f>'BASE C'!E4</f>
        <v>ABRIL</v>
      </c>
      <c r="I11" s="464" t="str">
        <f>'BASE C'!D2</f>
        <v>SANTO AMARO</v>
      </c>
    </row>
    <row r="12" spans="1:46" s="12" customFormat="1" ht="12.75" customHeight="1" x14ac:dyDescent="0.2">
      <c r="A12" s="769" t="s">
        <v>80</v>
      </c>
      <c r="B12" s="770"/>
      <c r="C12" s="770"/>
      <c r="D12" s="770"/>
      <c r="E12" s="770"/>
      <c r="F12" s="771" t="s">
        <v>263</v>
      </c>
      <c r="G12" s="771"/>
      <c r="H12" s="771" t="s">
        <v>6</v>
      </c>
      <c r="I12" s="772"/>
    </row>
    <row r="13" spans="1:46" s="12" customFormat="1" ht="12.75" customHeight="1" thickBot="1" x14ac:dyDescent="0.25">
      <c r="A13" s="773" t="str">
        <f>VLOOKUP(A11,'APONTAMENTO CREDENCIAMENTO'!D1:J5252,6,FALSE)</f>
        <v>MARIA ALBERTINA DE OLIVEIRA DE LIMA</v>
      </c>
      <c r="B13" s="774"/>
      <c r="C13" s="774"/>
      <c r="D13" s="774"/>
      <c r="E13" s="775"/>
      <c r="F13" s="781" t="str">
        <f>VLOOKUP(A11,ProcRel1!E2:G5000,3,FALSE)</f>
        <v>130.278.158-81</v>
      </c>
      <c r="G13" s="781"/>
      <c r="H13" s="456" t="str">
        <f>'BASE C'!B4</f>
        <v>01/04/2026</v>
      </c>
      <c r="I13" s="457" t="str">
        <f>'BASE C'!C4</f>
        <v>30/04/2026</v>
      </c>
    </row>
    <row r="14" spans="1:46" s="12" customFormat="1" ht="12.75" customHeight="1" thickBot="1" x14ac:dyDescent="0.25">
      <c r="A14" s="776"/>
      <c r="B14" s="777"/>
      <c r="C14" s="777"/>
      <c r="D14" s="777"/>
      <c r="E14" s="777"/>
      <c r="F14" s="782" t="s">
        <v>82</v>
      </c>
      <c r="G14" s="783"/>
      <c r="H14" s="783" t="s">
        <v>83</v>
      </c>
      <c r="I14" s="784"/>
    </row>
    <row r="15" spans="1:46" s="12" customFormat="1" ht="12.75" customHeight="1" thickBot="1" x14ac:dyDescent="0.25">
      <c r="A15" s="778"/>
      <c r="B15" s="779"/>
      <c r="C15" s="779"/>
      <c r="D15" s="779"/>
      <c r="E15" s="780"/>
      <c r="F15" s="785" t="str">
        <f>VLOOKUP(A11,'APONTAMENTO CREDENCIAMENTO'!D1:O4147,12,FALSE)</f>
        <v>6020.2023/0033067-1</v>
      </c>
      <c r="G15" s="785"/>
      <c r="H15" s="786">
        <f>'VALORES TABELA'!B37</f>
        <v>46171</v>
      </c>
      <c r="I15" s="787"/>
    </row>
    <row r="16" spans="1:46" s="12" customFormat="1" ht="9.9499999999999993" customHeight="1" x14ac:dyDescent="0.2">
      <c r="A16" s="455"/>
      <c r="B16" s="455"/>
      <c r="C16" s="455"/>
      <c r="D16" s="455"/>
      <c r="E16" s="455"/>
      <c r="F16" s="455"/>
      <c r="G16" s="455"/>
      <c r="H16" s="455"/>
      <c r="I16" s="455"/>
    </row>
    <row r="17" spans="1:13" s="12" customFormat="1" ht="9.9499999999999993" customHeight="1" x14ac:dyDescent="0.2">
      <c r="A17" s="66"/>
      <c r="B17" s="67" t="s">
        <v>84</v>
      </c>
      <c r="C17" s="67"/>
      <c r="D17" s="67"/>
      <c r="E17" s="67"/>
      <c r="F17" s="67"/>
      <c r="G17" s="67"/>
      <c r="H17" s="67"/>
      <c r="I17" s="67"/>
    </row>
    <row r="18" spans="1:13" s="12" customFormat="1" ht="9.9499999999999993" customHeight="1" thickBot="1" x14ac:dyDescent="0.25">
      <c r="A18" s="66"/>
      <c r="B18" s="66"/>
      <c r="C18" s="66"/>
      <c r="D18" s="66"/>
      <c r="E18" s="66"/>
      <c r="F18" s="66"/>
      <c r="G18" s="66"/>
      <c r="H18" s="66"/>
      <c r="I18" s="66"/>
    </row>
    <row r="19" spans="1:13" s="12" customFormat="1" ht="15" customHeight="1" x14ac:dyDescent="0.2">
      <c r="A19" s="788" t="s">
        <v>85</v>
      </c>
      <c r="B19" s="789"/>
      <c r="C19" s="789"/>
      <c r="D19" s="789"/>
      <c r="E19" s="789"/>
      <c r="F19" s="789"/>
      <c r="G19" s="790"/>
      <c r="H19" s="791" t="s">
        <v>86</v>
      </c>
      <c r="I19" s="792"/>
    </row>
    <row r="20" spans="1:13" s="12" customFormat="1" ht="15" customHeight="1" x14ac:dyDescent="0.2">
      <c r="A20" s="469" t="s">
        <v>87</v>
      </c>
      <c r="B20" s="470" t="s">
        <v>289</v>
      </c>
      <c r="C20" s="471"/>
      <c r="D20" s="472"/>
      <c r="E20" s="471"/>
      <c r="F20" s="472"/>
      <c r="G20" s="471"/>
      <c r="H20" s="471"/>
      <c r="I20" s="494">
        <f>VLOOKUP(A11,'APONTAMENTO CREDENCIAMENTO'!$D$6:$EW$4149,150,FALSE)</f>
        <v>0</v>
      </c>
    </row>
    <row r="21" spans="1:13" s="12" customFormat="1" ht="15" customHeight="1" x14ac:dyDescent="0.2">
      <c r="A21" s="469" t="s">
        <v>88</v>
      </c>
      <c r="B21" s="470" t="s">
        <v>288</v>
      </c>
      <c r="C21" s="472"/>
      <c r="D21" s="472"/>
      <c r="E21" s="472"/>
      <c r="F21" s="497" t="s">
        <v>317</v>
      </c>
      <c r="G21" s="472"/>
      <c r="H21" s="472"/>
      <c r="I21" s="495">
        <f>SUMIF('APONTAMENTO CREDENCIAMENTO'!D$5:D$5252,A11,'APONTAMENTO CREDENCIAMENTO'!EX$5:EX$5252)</f>
        <v>14041.43</v>
      </c>
    </row>
    <row r="22" spans="1:13" s="12" customFormat="1" ht="15" customHeight="1" x14ac:dyDescent="0.2">
      <c r="A22" s="469" t="s">
        <v>89</v>
      </c>
      <c r="B22" s="473" t="s">
        <v>287</v>
      </c>
      <c r="C22" s="472"/>
      <c r="D22" s="474"/>
      <c r="E22" s="472"/>
      <c r="F22" s="474"/>
      <c r="G22" s="472"/>
      <c r="H22" s="472"/>
      <c r="I22" s="495">
        <f>SUMIF('APONTAMENTO CREDENCIAMENTO'!D5:D5252,A11,'APONTAMENTO CREDENCIAMENTO'!FB5:FB5252)</f>
        <v>0</v>
      </c>
      <c r="K22" s="55"/>
    </row>
    <row r="23" spans="1:13" s="12" customFormat="1" ht="15" customHeight="1" x14ac:dyDescent="0.2">
      <c r="A23" s="469" t="s">
        <v>90</v>
      </c>
      <c r="B23" s="470" t="s">
        <v>286</v>
      </c>
      <c r="C23" s="472"/>
      <c r="D23" s="472"/>
      <c r="E23" s="472"/>
      <c r="F23" s="472"/>
      <c r="G23" s="472"/>
      <c r="H23" s="472"/>
      <c r="I23" s="495">
        <f>SUMIF('APONTAMENTO CREDENCIAMENTO'!D5:D5252,A11,'APONTAMENTO CREDENCIAMENTO'!EZ5:EZ5252)</f>
        <v>0</v>
      </c>
      <c r="K23" s="55"/>
    </row>
    <row r="24" spans="1:13" s="12" customFormat="1" ht="15" customHeight="1" x14ac:dyDescent="0.2">
      <c r="A24" s="469" t="s">
        <v>91</v>
      </c>
      <c r="B24" s="470" t="s">
        <v>285</v>
      </c>
      <c r="C24" s="472"/>
      <c r="D24" s="472"/>
      <c r="E24" s="472"/>
      <c r="F24" s="472"/>
      <c r="G24" s="472"/>
      <c r="H24" s="472"/>
      <c r="I24" s="495">
        <f>SUMIF('APONTAMENTO CREDENCIAMENTO'!D5:D5252,A11,'APONTAMENTO CREDENCIAMENTO'!FA5:FA5252)</f>
        <v>0</v>
      </c>
      <c r="K24" s="55"/>
    </row>
    <row r="25" spans="1:13" s="12" customFormat="1" ht="15" customHeight="1" x14ac:dyDescent="0.2">
      <c r="A25" s="469" t="s">
        <v>92</v>
      </c>
      <c r="B25" s="470" t="s">
        <v>284</v>
      </c>
      <c r="C25" s="472"/>
      <c r="D25" s="472"/>
      <c r="E25" s="472"/>
      <c r="F25" s="472"/>
      <c r="G25" s="472"/>
      <c r="H25" s="472"/>
      <c r="I25" s="495">
        <f>SUMIF('APONTAMENTO CREDENCIAMENTO'!D5:D5252,A11,'APONTAMENTO CREDENCIAMENTO'!FC5:FC5252)</f>
        <v>0</v>
      </c>
      <c r="K25" s="55"/>
    </row>
    <row r="26" spans="1:13" s="12" customFormat="1" ht="15" customHeight="1" x14ac:dyDescent="0.2">
      <c r="A26" s="469" t="s">
        <v>93</v>
      </c>
      <c r="B26" s="475" t="s">
        <v>62</v>
      </c>
      <c r="C26" s="472"/>
      <c r="D26" s="476"/>
      <c r="E26" s="472"/>
      <c r="F26" s="476"/>
      <c r="G26" s="472"/>
      <c r="H26" s="472"/>
      <c r="I26" s="495">
        <f>VLOOKUP(A11,'APONTAMENTO CREDENCIAMENTO'!D5:IA5252,230,0)</f>
        <v>0</v>
      </c>
      <c r="K26" s="55"/>
      <c r="L26" s="42"/>
    </row>
    <row r="27" spans="1:13" s="12" customFormat="1" ht="15" customHeight="1" x14ac:dyDescent="0.2">
      <c r="A27" s="469" t="s">
        <v>94</v>
      </c>
      <c r="B27" s="475" t="s">
        <v>283</v>
      </c>
      <c r="C27" s="472"/>
      <c r="D27" s="476"/>
      <c r="E27" s="472"/>
      <c r="F27" s="476"/>
      <c r="G27" s="472"/>
      <c r="H27" s="472"/>
      <c r="I27" s="495">
        <f>VLOOKUP(A11,'APONTAMENTO CREDENCIAMENTO'!D5:IA5252,231,0)*-1</f>
        <v>0</v>
      </c>
      <c r="K27" s="55"/>
      <c r="M27" s="42"/>
    </row>
    <row r="28" spans="1:13" s="12" customFormat="1" ht="15" customHeight="1" x14ac:dyDescent="0.2">
      <c r="A28" s="469" t="s">
        <v>95</v>
      </c>
      <c r="B28" s="477" t="s">
        <v>282</v>
      </c>
      <c r="C28" s="472"/>
      <c r="D28" s="478"/>
      <c r="E28" s="472"/>
      <c r="F28" s="478"/>
      <c r="G28" s="472"/>
      <c r="H28" s="472"/>
      <c r="I28" s="495">
        <f>VLOOKUP(A11,'APONTAMENTO CREDENCIAMENTO'!D5:IA5252,232,0)*-1</f>
        <v>0</v>
      </c>
    </row>
    <row r="29" spans="1:13" s="12" customFormat="1" ht="15" customHeight="1" x14ac:dyDescent="0.2">
      <c r="A29" s="469" t="s">
        <v>96</v>
      </c>
      <c r="B29" s="502" t="s">
        <v>281</v>
      </c>
      <c r="C29" s="503"/>
      <c r="D29" s="498"/>
      <c r="E29" s="505">
        <f>SUMIF('APONTAMENTO CREDENCIAMENTO'!D5:D5252,A11,'APONTAMENTO CREDENCIAMENTO'!L5:L5252)</f>
        <v>0</v>
      </c>
      <c r="F29" s="506" t="s">
        <v>318</v>
      </c>
      <c r="G29" s="507">
        <f>SUMIF('APONTAMENTO CREDENCIAMENTO'!D5:D5252,A11,'APONTAMENTO CREDENCIAMENTO'!M5:M5252)</f>
        <v>0</v>
      </c>
      <c r="H29" s="504" t="s">
        <v>150</v>
      </c>
      <c r="I29" s="495">
        <f>SUMIF('APONTAMENTO CREDENCIAMENTO'!D5:D5252,A11,'APONTAMENTO CREDENCIAMENTO'!EY5:EY5252)</f>
        <v>0</v>
      </c>
      <c r="K29" s="55"/>
    </row>
    <row r="30" spans="1:13" s="12" customFormat="1" ht="15" customHeight="1" x14ac:dyDescent="0.2">
      <c r="A30" s="469" t="s">
        <v>280</v>
      </c>
      <c r="B30" s="499" t="s">
        <v>279</v>
      </c>
      <c r="C30" s="500"/>
      <c r="D30" s="501"/>
      <c r="E30" s="500"/>
      <c r="F30" s="501"/>
      <c r="G30" s="500"/>
      <c r="H30" s="500"/>
      <c r="I30" s="495">
        <f>SUMIF('APONTAMENTO CREDENCIAMENTO'!D5:D5252,A11,'APONTAMENTO CREDENCIAMENTO'!FD5:FD5252)</f>
        <v>0</v>
      </c>
      <c r="M30" s="55"/>
    </row>
    <row r="31" spans="1:13" s="12" customFormat="1" ht="15" customHeight="1" x14ac:dyDescent="0.2">
      <c r="A31" s="469" t="s">
        <v>97</v>
      </c>
      <c r="B31" s="480" t="s">
        <v>278</v>
      </c>
      <c r="C31" s="479"/>
      <c r="D31" s="479"/>
      <c r="E31" s="479"/>
      <c r="F31" s="479"/>
      <c r="G31" s="479"/>
      <c r="H31" s="479"/>
      <c r="I31" s="496">
        <f>(I20+I21+I22+I23+I24+I25+I26+I27+I28+I29+I30)</f>
        <v>14041.43</v>
      </c>
      <c r="L31" s="55"/>
    </row>
    <row r="32" spans="1:13" s="12" customFormat="1" ht="15" customHeight="1" x14ac:dyDescent="0.2">
      <c r="A32" s="469" t="s">
        <v>98</v>
      </c>
      <c r="B32" s="475" t="s">
        <v>277</v>
      </c>
      <c r="C32" s="481"/>
      <c r="D32" s="476"/>
      <c r="E32" s="481"/>
      <c r="F32" s="476"/>
      <c r="G32" s="481"/>
      <c r="H32" s="481"/>
      <c r="I32" s="495">
        <f>VLOOKUP(A11,'ATESTE-LIQ-FIS'!A4:K3828,5,0)*-1</f>
        <v>-308.91146000000003</v>
      </c>
    </row>
    <row r="33" spans="1:12" s="12" customFormat="1" x14ac:dyDescent="0.2">
      <c r="A33" s="469" t="s">
        <v>100</v>
      </c>
      <c r="B33" s="475" t="s">
        <v>276</v>
      </c>
      <c r="C33" s="476"/>
      <c r="D33" s="476"/>
      <c r="E33" s="476"/>
      <c r="F33" s="476"/>
      <c r="G33" s="476"/>
      <c r="H33" s="476"/>
      <c r="I33" s="495">
        <f>VLOOKUP(A11,'ATESTE-LIQ-FIS'!A4:K3828,6,0)*-1</f>
        <v>-70.207149999999999</v>
      </c>
    </row>
    <row r="34" spans="1:12" s="12" customFormat="1" x14ac:dyDescent="0.2">
      <c r="A34" s="469" t="s">
        <v>102</v>
      </c>
      <c r="B34" s="475" t="s">
        <v>103</v>
      </c>
      <c r="C34" s="476"/>
      <c r="D34" s="475"/>
      <c r="E34" s="476"/>
      <c r="F34" s="476"/>
      <c r="G34" s="476"/>
      <c r="H34" s="476"/>
      <c r="I34" s="492">
        <f>-MIN('Cálculo IRRF -Jan.2026'!D33:F33)</f>
        <v>-1241.1199999999999</v>
      </c>
    </row>
    <row r="35" spans="1:12" s="12" customFormat="1" x14ac:dyDescent="0.2">
      <c r="A35" s="469" t="s">
        <v>104</v>
      </c>
      <c r="B35" s="475" t="s">
        <v>274</v>
      </c>
      <c r="C35" s="476"/>
      <c r="D35" s="475"/>
      <c r="E35" s="476"/>
      <c r="F35" s="476"/>
      <c r="G35" s="476"/>
      <c r="H35" s="476"/>
      <c r="I35" s="492">
        <v>0</v>
      </c>
    </row>
    <row r="36" spans="1:12" s="12" customFormat="1" x14ac:dyDescent="0.2">
      <c r="A36" s="469" t="s">
        <v>275</v>
      </c>
      <c r="B36" s="480" t="s">
        <v>273</v>
      </c>
      <c r="C36" s="479"/>
      <c r="D36" s="480"/>
      <c r="E36" s="482"/>
      <c r="F36" s="479"/>
      <c r="G36" s="479"/>
      <c r="H36" s="479"/>
      <c r="I36" s="493">
        <f>SUM(H31:I35)</f>
        <v>12421.19139</v>
      </c>
    </row>
    <row r="37" spans="1:12" s="12" customFormat="1" x14ac:dyDescent="0.2">
      <c r="A37" s="793" t="s">
        <v>106</v>
      </c>
      <c r="B37" s="794">
        <f>VLOOKUP(A11,'APONTAMENTO CREDENCIAMENTO'!D1:EL4147,138,FALSE)</f>
        <v>0</v>
      </c>
      <c r="C37" s="794"/>
      <c r="D37" s="794"/>
      <c r="E37" s="794"/>
      <c r="F37" s="794"/>
      <c r="G37" s="794"/>
      <c r="H37" s="794"/>
      <c r="I37" s="795"/>
    </row>
    <row r="38" spans="1:12" s="12" customFormat="1" ht="30.75" customHeight="1" x14ac:dyDescent="0.2">
      <c r="A38" s="793"/>
      <c r="B38" s="794"/>
      <c r="C38" s="794"/>
      <c r="D38" s="794"/>
      <c r="E38" s="794"/>
      <c r="F38" s="794"/>
      <c r="G38" s="794"/>
      <c r="H38" s="794"/>
      <c r="I38" s="795"/>
    </row>
    <row r="39" spans="1:12" s="12" customFormat="1" ht="20.100000000000001" customHeight="1" x14ac:dyDescent="0.2">
      <c r="A39" s="793" t="s">
        <v>107</v>
      </c>
      <c r="B39" s="797">
        <f>VLOOKUP(A11,'APONTAMENTO CREDENCIAMENTO'!D1:EL4147,139,FALSE)</f>
        <v>0</v>
      </c>
      <c r="C39" s="798"/>
      <c r="D39" s="798"/>
      <c r="E39" s="798"/>
      <c r="F39" s="798"/>
      <c r="G39" s="798"/>
      <c r="H39" s="798"/>
      <c r="I39" s="799"/>
    </row>
    <row r="40" spans="1:12" s="12" customFormat="1" ht="20.100000000000001" customHeight="1" thickBot="1" x14ac:dyDescent="0.25">
      <c r="A40" s="796"/>
      <c r="B40" s="800"/>
      <c r="C40" s="801"/>
      <c r="D40" s="801"/>
      <c r="E40" s="801"/>
      <c r="F40" s="801"/>
      <c r="G40" s="801"/>
      <c r="H40" s="801"/>
      <c r="I40" s="802"/>
    </row>
    <row r="41" spans="1:12" s="12" customFormat="1" ht="20.100000000000001" customHeight="1" x14ac:dyDescent="0.2">
      <c r="A41" s="35"/>
      <c r="B41" s="68"/>
      <c r="C41" s="68"/>
      <c r="D41" s="68"/>
      <c r="E41" s="68"/>
      <c r="F41" s="68"/>
      <c r="G41" s="68"/>
      <c r="H41" s="68"/>
      <c r="I41" s="68"/>
      <c r="L41"/>
    </row>
    <row r="42" spans="1:12" s="12" customFormat="1" x14ac:dyDescent="0.2">
      <c r="A42" s="35"/>
      <c r="B42" s="725" t="s">
        <v>109</v>
      </c>
      <c r="C42" s="725"/>
      <c r="D42" s="725"/>
      <c r="E42" s="725"/>
      <c r="F42" s="725"/>
      <c r="G42" s="725"/>
      <c r="H42" s="725"/>
      <c r="I42" s="725"/>
    </row>
    <row r="43" spans="1:12" s="12" customFormat="1" ht="12.75" customHeight="1" thickBot="1" x14ac:dyDescent="0.25">
      <c r="A43" s="35"/>
      <c r="B43" s="112"/>
      <c r="C43" s="112"/>
      <c r="D43" s="112"/>
      <c r="E43" s="112"/>
      <c r="F43" s="112"/>
      <c r="G43" s="112"/>
      <c r="H43" s="112"/>
      <c r="I43" s="112"/>
    </row>
    <row r="44" spans="1:12" s="12" customFormat="1" ht="30" customHeight="1" x14ac:dyDescent="0.2">
      <c r="A44" s="452" t="s">
        <v>308</v>
      </c>
      <c r="B44" s="656"/>
      <c r="C44" s="453" t="s">
        <v>309</v>
      </c>
      <c r="D44" s="453"/>
      <c r="E44" s="453" t="s">
        <v>310</v>
      </c>
      <c r="F44" s="453"/>
      <c r="G44" s="453" t="s">
        <v>311</v>
      </c>
      <c r="H44" s="453"/>
      <c r="I44" s="454" t="s">
        <v>31</v>
      </c>
    </row>
    <row r="45" spans="1:12" s="12" customFormat="1" ht="20.100000000000001" customHeight="1" thickBot="1" x14ac:dyDescent="0.25">
      <c r="A45" s="483">
        <f>SUMIF('APONTAMENTO CREDENCIAMENTO'!D5:D5252,A11,'APONTAMENTO CREDENCIAMENTO'!EP5:EP5252)</f>
        <v>33</v>
      </c>
      <c r="B45" s="483"/>
      <c r="C45" s="484">
        <f>SUMIF('APONTAMENTO CREDENCIAMENTO'!D5:D5252,A11,'APONTAMENTO CREDENCIAMENTO'!ER5:ER5252)</f>
        <v>0</v>
      </c>
      <c r="D45" s="484"/>
      <c r="E45" s="484">
        <f>SUMIF('APONTAMENTO CREDENCIAMENTO'!D5:D5252,A11,'APONTAMENTO CREDENCIAMENTO'!ES5:ES5252)</f>
        <v>0</v>
      </c>
      <c r="F45" s="484"/>
      <c r="G45" s="484">
        <f>SUMIF('APONTAMENTO CREDENCIAMENTO'!D5:D5252,A11,'APONTAMENTO CREDENCIAMENTO'!EU5:EU5252)</f>
        <v>0</v>
      </c>
      <c r="H45" s="484"/>
      <c r="I45" s="485">
        <f>SUM(A45:H45)</f>
        <v>33</v>
      </c>
    </row>
    <row r="46" spans="1:12" s="12" customFormat="1" ht="20.100000000000001" customHeight="1" x14ac:dyDescent="0.2">
      <c r="A46" s="35"/>
      <c r="B46" s="68"/>
      <c r="C46" s="68"/>
      <c r="D46" s="68"/>
      <c r="E46" s="68"/>
      <c r="F46" s="68"/>
      <c r="G46" s="68"/>
      <c r="H46" s="68"/>
      <c r="I46" s="68"/>
    </row>
    <row r="47" spans="1:12" s="12" customFormat="1" ht="20.100000000000001" customHeight="1" x14ac:dyDescent="0.2">
      <c r="A47" s="35"/>
      <c r="B47" s="725" t="s">
        <v>312</v>
      </c>
      <c r="C47" s="725"/>
      <c r="D47" s="725"/>
      <c r="E47" s="725"/>
      <c r="F47" s="725"/>
      <c r="G47" s="725"/>
      <c r="H47" s="725"/>
      <c r="I47" s="725"/>
    </row>
    <row r="48" spans="1:12" s="12" customFormat="1" ht="12" customHeight="1" x14ac:dyDescent="0.2">
      <c r="A48" s="35"/>
      <c r="B48" s="112"/>
      <c r="C48" s="112"/>
      <c r="D48" s="112"/>
      <c r="E48" s="112"/>
      <c r="F48" s="112"/>
      <c r="G48" s="112"/>
      <c r="H48" s="112"/>
      <c r="I48" s="112"/>
    </row>
    <row r="49" spans="1:9" ht="15" customHeight="1" x14ac:dyDescent="0.2">
      <c r="A49" s="803" t="s">
        <v>110</v>
      </c>
      <c r="B49" s="804"/>
      <c r="C49" s="804"/>
      <c r="D49" s="804"/>
      <c r="E49" s="805"/>
      <c r="F49" s="805"/>
      <c r="G49" s="805"/>
      <c r="H49" s="805"/>
      <c r="I49" s="806"/>
    </row>
    <row r="50" spans="1:9" ht="12.75" customHeight="1" x14ac:dyDescent="0.2">
      <c r="A50" s="736" t="s">
        <v>154</v>
      </c>
      <c r="B50" s="737"/>
      <c r="C50" s="737"/>
      <c r="D50" s="737"/>
      <c r="E50" s="737"/>
      <c r="F50" s="737"/>
      <c r="G50" s="737"/>
      <c r="H50" s="737"/>
      <c r="I50" s="738"/>
    </row>
    <row r="51" spans="1:9" ht="12.75" customHeight="1" x14ac:dyDescent="0.2">
      <c r="A51" s="266" t="s">
        <v>155</v>
      </c>
      <c r="B51" s="69"/>
      <c r="C51" s="69"/>
      <c r="D51" s="69"/>
      <c r="E51" s="69"/>
      <c r="F51" s="69"/>
      <c r="G51" s="69"/>
      <c r="H51" s="69"/>
      <c r="I51" s="70"/>
    </row>
    <row r="52" spans="1:9" ht="12.75" customHeight="1" x14ac:dyDescent="0.2">
      <c r="A52" s="263" t="s">
        <v>156</v>
      </c>
      <c r="B52" s="72"/>
      <c r="C52" s="72"/>
      <c r="D52" s="72"/>
      <c r="E52" s="72"/>
      <c r="F52" s="72"/>
      <c r="G52" s="72"/>
      <c r="H52" s="72"/>
      <c r="I52" s="264"/>
    </row>
    <row r="53" spans="1:9" ht="12.75" customHeight="1" x14ac:dyDescent="0.2">
      <c r="A53" s="444" t="s">
        <v>313</v>
      </c>
      <c r="B53" s="72"/>
      <c r="C53" s="72"/>
      <c r="D53" s="72"/>
      <c r="E53" s="72"/>
      <c r="F53" s="72"/>
      <c r="G53" s="265">
        <f>$H$13+1-1</f>
        <v>46113</v>
      </c>
      <c r="H53" s="327"/>
      <c r="I53" s="77"/>
    </row>
    <row r="54" spans="1:9" ht="12.75" customHeight="1" x14ac:dyDescent="0.2">
      <c r="A54" s="444" t="s">
        <v>316</v>
      </c>
      <c r="B54" s="72"/>
      <c r="C54" s="72"/>
      <c r="D54" s="72"/>
      <c r="E54" s="72"/>
      <c r="F54" s="72"/>
      <c r="G54" s="265">
        <f>G53</f>
        <v>46113</v>
      </c>
      <c r="H54" s="72"/>
      <c r="I54" s="76"/>
    </row>
    <row r="55" spans="1:9" ht="12.75" customHeight="1" x14ac:dyDescent="0.2">
      <c r="A55" s="444" t="s">
        <v>157</v>
      </c>
      <c r="B55" s="72"/>
      <c r="C55" s="72"/>
      <c r="D55" s="72"/>
      <c r="E55" s="72"/>
      <c r="F55" s="72"/>
      <c r="H55" s="72"/>
      <c r="I55" s="77"/>
    </row>
    <row r="56" spans="1:9" ht="15.75" x14ac:dyDescent="0.2">
      <c r="A56" s="705" t="s">
        <v>111</v>
      </c>
      <c r="B56" s="706"/>
      <c r="C56" s="706"/>
      <c r="D56" s="706"/>
      <c r="E56" s="706"/>
      <c r="F56" s="706"/>
      <c r="G56" s="706"/>
      <c r="H56" s="706"/>
      <c r="I56" s="707"/>
    </row>
    <row r="57" spans="1:9" x14ac:dyDescent="0.2">
      <c r="A57" s="71"/>
      <c r="B57" s="72" t="s">
        <v>112</v>
      </c>
      <c r="C57" s="72"/>
      <c r="D57" s="72"/>
      <c r="E57" s="72" t="s">
        <v>113</v>
      </c>
      <c r="F57" s="72"/>
      <c r="G57" s="72"/>
      <c r="H57" s="72"/>
      <c r="I57" s="77"/>
    </row>
    <row r="58" spans="1:9" x14ac:dyDescent="0.2">
      <c r="A58" s="71"/>
      <c r="B58" s="72" t="s">
        <v>114</v>
      </c>
      <c r="C58" s="72"/>
      <c r="D58" s="72"/>
      <c r="E58" s="73" t="s">
        <v>115</v>
      </c>
      <c r="F58" s="72"/>
      <c r="G58" s="72"/>
      <c r="H58" s="72"/>
      <c r="I58" s="77"/>
    </row>
    <row r="59" spans="1:9" x14ac:dyDescent="0.2">
      <c r="A59" s="708" t="s">
        <v>116</v>
      </c>
      <c r="B59" s="709"/>
      <c r="C59" s="709"/>
      <c r="D59" s="709"/>
      <c r="E59" s="709"/>
      <c r="F59" s="709"/>
      <c r="G59" s="709"/>
      <c r="H59" s="709"/>
      <c r="I59" s="710"/>
    </row>
    <row r="60" spans="1:9" x14ac:dyDescent="0.2">
      <c r="A60" s="109"/>
      <c r="B60" s="72" t="s">
        <v>117</v>
      </c>
      <c r="C60" s="110"/>
      <c r="D60" s="110"/>
      <c r="E60" s="267" t="s">
        <v>118</v>
      </c>
      <c r="F60" s="110"/>
      <c r="G60" s="110"/>
      <c r="H60" s="110"/>
      <c r="I60" s="111"/>
    </row>
    <row r="61" spans="1:9" x14ac:dyDescent="0.2">
      <c r="A61" s="711" t="s">
        <v>119</v>
      </c>
      <c r="B61" s="712"/>
      <c r="C61" s="712"/>
      <c r="D61" s="712"/>
      <c r="E61" s="712"/>
      <c r="F61" s="712"/>
      <c r="G61" s="712"/>
      <c r="H61" s="712"/>
      <c r="I61" s="713"/>
    </row>
    <row r="62" spans="1:9" x14ac:dyDescent="0.2">
      <c r="A62" s="196"/>
      <c r="B62" s="194" t="s">
        <v>120</v>
      </c>
      <c r="C62" s="194"/>
      <c r="D62" s="194"/>
      <c r="E62" s="194"/>
      <c r="F62" s="194"/>
      <c r="G62" s="194"/>
      <c r="H62" s="194"/>
      <c r="I62" s="195"/>
    </row>
  </sheetData>
  <mergeCells count="31">
    <mergeCell ref="A19:G19"/>
    <mergeCell ref="H19:I19"/>
    <mergeCell ref="A61:I61"/>
    <mergeCell ref="A37:A38"/>
    <mergeCell ref="B37:I38"/>
    <mergeCell ref="A39:A40"/>
    <mergeCell ref="B39:I40"/>
    <mergeCell ref="B42:I42"/>
    <mergeCell ref="B47:I47"/>
    <mergeCell ref="A49:I49"/>
    <mergeCell ref="A50:I50"/>
    <mergeCell ref="A56:I56"/>
    <mergeCell ref="A59:I59"/>
    <mergeCell ref="H12:I12"/>
    <mergeCell ref="A13:E15"/>
    <mergeCell ref="F13:G13"/>
    <mergeCell ref="F14:G14"/>
    <mergeCell ref="H14:I14"/>
    <mergeCell ref="F15:G15"/>
    <mergeCell ref="H15:I15"/>
    <mergeCell ref="A10:B10"/>
    <mergeCell ref="D10:E10"/>
    <mergeCell ref="D11:E11"/>
    <mergeCell ref="A12:E12"/>
    <mergeCell ref="F12:G12"/>
    <mergeCell ref="B9:I9"/>
    <mergeCell ref="E2:I2"/>
    <mergeCell ref="N2:R2"/>
    <mergeCell ref="E3:I3"/>
    <mergeCell ref="N3:O3"/>
    <mergeCell ref="E4:I4"/>
  </mergeCells>
  <conditionalFormatting sqref="C37:I38 B37:B39">
    <cfRule type="cellIs" dxfId="18" priority="1" stopIfTrue="1" operator="equal">
      <formula>0</formula>
    </cfRule>
  </conditionalFormatting>
  <hyperlinks>
    <hyperlink ref="E58" r:id="rId1" xr:uid="{00000000-0004-0000-0600-000000000000}"/>
    <hyperlink ref="E60" r:id="rId2" xr:uid="{00000000-0004-0000-0600-000001000000}"/>
  </hyperlinks>
  <pageMargins left="0.23622047244094491" right="0.23622047244094491" top="0.74803149606299213" bottom="0.74803149606299213" header="0.31496062992125984" footer="0.31496062992125984"/>
  <pageSetup paperSize="9" scale="24" orientation="portrait" r:id="rId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5">
    <tabColor indexed="26"/>
  </sheetPr>
  <dimension ref="A7:AC40"/>
  <sheetViews>
    <sheetView showGridLines="0" zoomScale="85" zoomScaleNormal="85" workbookViewId="0">
      <selection activeCell="H22" sqref="H22:I22"/>
    </sheetView>
  </sheetViews>
  <sheetFormatPr defaultColWidth="9.140625" defaultRowHeight="12.75" x14ac:dyDescent="0.2"/>
  <cols>
    <col min="1" max="1" width="40" style="12" customWidth="1"/>
    <col min="2" max="3" width="12.7109375" style="12" bestFit="1" customWidth="1"/>
    <col min="4" max="4" width="14.28515625" style="12" customWidth="1"/>
    <col min="5" max="5" width="10.42578125" style="12" customWidth="1"/>
    <col min="6" max="6" width="1.42578125" style="12" customWidth="1"/>
    <col min="7" max="7" width="11.140625" style="12" customWidth="1"/>
    <col min="8" max="9" width="11.42578125" style="12" customWidth="1"/>
    <col min="10" max="10" width="10.28515625" style="12" customWidth="1"/>
    <col min="11" max="12" width="12" style="12" customWidth="1"/>
    <col min="13" max="13" width="11.42578125" style="12" customWidth="1"/>
    <col min="14" max="14" width="22" style="12" customWidth="1"/>
    <col min="15" max="15" width="19.7109375" style="12" customWidth="1"/>
    <col min="16" max="16" width="19.85546875" style="12" customWidth="1"/>
    <col min="17" max="17" width="21.42578125" style="12" customWidth="1"/>
    <col min="18" max="18" width="23" style="12" customWidth="1"/>
    <col min="19" max="19" width="22.140625" style="12" customWidth="1"/>
    <col min="20" max="20" width="23.7109375" style="12" customWidth="1"/>
    <col min="21" max="21" width="23.42578125" style="12" customWidth="1"/>
    <col min="22" max="22" width="22.28515625" style="12" customWidth="1"/>
    <col min="23" max="23" width="24" style="12" customWidth="1"/>
    <col min="24" max="24" width="19.140625" style="12" customWidth="1"/>
    <col min="25" max="25" width="21.42578125" style="12" customWidth="1"/>
    <col min="26" max="26" width="20.7109375" style="12" customWidth="1"/>
    <col min="27" max="27" width="20.140625" style="120" customWidth="1"/>
    <col min="28" max="28" width="20.42578125" style="12" customWidth="1"/>
    <col min="29" max="29" width="25.7109375" style="12" customWidth="1"/>
    <col min="30" max="16384" width="9.140625" style="12"/>
  </cols>
  <sheetData>
    <row r="7" spans="1:29" ht="27" customHeight="1" x14ac:dyDescent="0.2">
      <c r="B7" s="433" t="s">
        <v>183</v>
      </c>
      <c r="G7" s="434" t="str">
        <f>'BASE C'!D10</f>
        <v>MARIA ALBERTINA DE OLIVEIRA DE LIMA</v>
      </c>
    </row>
    <row r="8" spans="1:29" x14ac:dyDescent="0.2">
      <c r="D8" s="30"/>
      <c r="E8" s="30"/>
    </row>
    <row r="9" spans="1:29" x14ac:dyDescent="0.2">
      <c r="B9" s="30" t="s">
        <v>121</v>
      </c>
      <c r="D9" s="30" t="str">
        <f>'BASE C'!B3</f>
        <v>2023/0033067</v>
      </c>
      <c r="G9" s="30" t="s">
        <v>122</v>
      </c>
      <c r="H9" s="30" t="str">
        <f>'APONTAMENTO CREDENCIAMENTO'!A1</f>
        <v>Santo Amaro</v>
      </c>
      <c r="I9" s="30"/>
      <c r="J9" s="30"/>
      <c r="K9" s="30"/>
      <c r="L9" s="30"/>
      <c r="M9" s="30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AB9" s="30"/>
    </row>
    <row r="10" spans="1:29" ht="15" x14ac:dyDescent="0.25">
      <c r="D10" s="30" t="s">
        <v>123</v>
      </c>
      <c r="E10" s="32" t="str">
        <f>'BASE C'!E4</f>
        <v>ABRIL</v>
      </c>
      <c r="G10" s="30" t="s">
        <v>6</v>
      </c>
      <c r="H10" s="33" t="str">
        <f>'BASE C'!N3</f>
        <v>01/04/2026</v>
      </c>
      <c r="I10" s="74" t="s">
        <v>124</v>
      </c>
      <c r="J10" s="33" t="str">
        <f>'BASE C'!O3</f>
        <v>30/04/2026</v>
      </c>
      <c r="K10" s="33"/>
      <c r="L10" s="33"/>
      <c r="P10" s="33"/>
      <c r="Q10" s="33"/>
      <c r="R10" s="33"/>
      <c r="S10" s="33"/>
      <c r="T10" s="33"/>
      <c r="U10" s="33"/>
      <c r="V10" s="33"/>
      <c r="W10" s="33"/>
      <c r="X10" s="33"/>
    </row>
    <row r="11" spans="1:29" x14ac:dyDescent="0.2">
      <c r="G11" s="20"/>
    </row>
    <row r="12" spans="1:29" ht="15" customHeight="1" x14ac:dyDescent="0.2">
      <c r="A12" s="814" t="s">
        <v>42</v>
      </c>
      <c r="B12" s="816" t="s">
        <v>125</v>
      </c>
      <c r="C12" s="817"/>
      <c r="D12" s="814" t="s">
        <v>11</v>
      </c>
      <c r="E12" s="820" t="s">
        <v>126</v>
      </c>
      <c r="F12" s="821"/>
      <c r="G12" s="824" t="s">
        <v>127</v>
      </c>
      <c r="H12" s="825"/>
      <c r="I12" s="825"/>
      <c r="J12" s="825"/>
      <c r="K12" s="825"/>
      <c r="L12" s="825"/>
      <c r="M12" s="826"/>
      <c r="N12" s="811" t="s">
        <v>128</v>
      </c>
      <c r="O12" s="812"/>
      <c r="P12" s="812"/>
      <c r="Q12" s="812"/>
      <c r="R12" s="812"/>
      <c r="S12" s="812"/>
      <c r="T12" s="812"/>
      <c r="U12" s="812"/>
      <c r="V12" s="812"/>
      <c r="W12" s="812"/>
      <c r="X12" s="813"/>
      <c r="Y12" s="197" t="s">
        <v>151</v>
      </c>
      <c r="Z12" s="198" t="s">
        <v>129</v>
      </c>
      <c r="AA12" s="198" t="s">
        <v>130</v>
      </c>
      <c r="AB12" s="199" t="s">
        <v>9</v>
      </c>
      <c r="AC12" s="198" t="s">
        <v>131</v>
      </c>
    </row>
    <row r="13" spans="1:29" ht="87.75" customHeight="1" x14ac:dyDescent="0.2">
      <c r="A13" s="815"/>
      <c r="B13" s="818"/>
      <c r="C13" s="819"/>
      <c r="D13" s="815"/>
      <c r="E13" s="822"/>
      <c r="F13" s="823"/>
      <c r="G13" s="200" t="s">
        <v>47</v>
      </c>
      <c r="H13" s="508" t="s">
        <v>50</v>
      </c>
      <c r="I13" s="508" t="s">
        <v>132</v>
      </c>
      <c r="J13" s="508" t="s">
        <v>51</v>
      </c>
      <c r="K13" s="509" t="s">
        <v>52</v>
      </c>
      <c r="L13" s="509" t="s">
        <v>133</v>
      </c>
      <c r="M13" s="509" t="s">
        <v>53</v>
      </c>
      <c r="N13" s="107" t="s">
        <v>55</v>
      </c>
      <c r="O13" s="107" t="str">
        <f>'APONTAMENTO CREDENCIAMENTO'!EX4</f>
        <v>Valor total alunos presenciais (30 dias)</v>
      </c>
      <c r="P13" s="107" t="str">
        <f>'APONTAMENTO CREDENCIAMENTO'!EY4</f>
        <v>Ativ.Complementar Continuada</v>
      </c>
      <c r="Q13" s="107" t="str">
        <f>'APONTAMENTO CREDENCIAMENTO'!EZ4</f>
        <v>Valor alunos presenciais (menos de 30 dias)</v>
      </c>
      <c r="R13" s="107" t="str">
        <f>'APONTAMENTO CREDENCIAMENTO'!FA4</f>
        <v>Saida de alunos ao longo do mês</v>
      </c>
      <c r="S13" s="107" t="s">
        <v>60</v>
      </c>
      <c r="T13" s="107" t="str">
        <f>'APONTAMENTO CREDENCIAMENTO'!FC4</f>
        <v xml:space="preserve">Valor km adicional
</v>
      </c>
      <c r="U13" s="153" t="s">
        <v>62</v>
      </c>
      <c r="V13" s="153" t="s">
        <v>63</v>
      </c>
      <c r="W13" s="154" t="s">
        <v>64</v>
      </c>
      <c r="X13" s="154" t="s">
        <v>152</v>
      </c>
      <c r="Y13" s="203"/>
      <c r="Z13" s="204"/>
      <c r="AA13" s="204"/>
      <c r="AB13" s="205"/>
      <c r="AC13" s="204"/>
    </row>
    <row r="14" spans="1:29" s="82" customFormat="1" ht="30" customHeight="1" x14ac:dyDescent="0.2">
      <c r="A14" s="206" t="str">
        <f>VLOOKUP(D14,'BASE C'!$C$10:$E$5000,3,0)</f>
        <v>MARIA ALBERTINA DE OLIVEIRA DE LIMA</v>
      </c>
      <c r="B14" s="207" t="str">
        <f>VLOOKUP(D14,'APONTAMENTO CREDENCIAMENTO'!$A$6:$F$4150,6,0)</f>
        <v>01/04/2026</v>
      </c>
      <c r="C14" s="207" t="str">
        <f>VLOOKUP(D14,'APONTAMENTO CREDENCIAMENTO'!$A$6:$G$4150,7,0)</f>
        <v>30/04/2026</v>
      </c>
      <c r="D14" s="208" t="str">
        <f>'BASE C'!C10</f>
        <v>025.577-00</v>
      </c>
      <c r="E14" s="809" t="str">
        <f>'BASE C'!H10</f>
        <v>SUR1E21</v>
      </c>
      <c r="F14" s="810"/>
      <c r="G14" s="208">
        <f>SUMIF('APONTAMENTO CREDENCIAMENTO'!$A$6:$A$4150,'EMPRESA C'!D14,'APONTAMENTO CREDENCIAMENTO'!$N$6:$N$4150)</f>
        <v>0</v>
      </c>
      <c r="H14" s="208">
        <f>SUMIF('APONTAMENTO CREDENCIAMENTO'!$A$6:$A$4150,'EMPRESA C'!D14,'APONTAMENTO CREDENCIAMENTO'!$EP$6:$EP$4150)</f>
        <v>33</v>
      </c>
      <c r="I14" s="208">
        <f>SUMIF('APONTAMENTO CREDENCIAMENTO'!$A$6:$A$4150,'EMPRESA C'!D14,'APONTAMENTO CREDENCIAMENTO'!$EQ$6:$EQ$4150)</f>
        <v>0</v>
      </c>
      <c r="J14" s="208">
        <f>SUMIF('APONTAMENTO CREDENCIAMENTO'!$A$6:$A$4150,'EMPRESA C'!D14,'APONTAMENTO CREDENCIAMENTO'!$ER$6:$ER$4150)</f>
        <v>0</v>
      </c>
      <c r="K14" s="208">
        <f>SUMIF('APONTAMENTO CREDENCIAMENTO'!$A$6:$A$4150,'EMPRESA C'!D14,'APONTAMENTO CREDENCIAMENTO'!$ES$6:$ES$4150)</f>
        <v>0</v>
      </c>
      <c r="L14" s="208">
        <f>SUMIF('APONTAMENTO CREDENCIAMENTO'!$A$6:$A$4150,'EMPRESA C'!D14,'APONTAMENTO CREDENCIAMENTO'!$ET$6:$ET$4150)</f>
        <v>0</v>
      </c>
      <c r="M14" s="208">
        <f>SUMIF('APONTAMENTO CREDENCIAMENTO'!$A$6:$A$4150,'EMPRESA C'!D14,'APONTAMENTO CREDENCIAMENTO'!$EU$6:$EU$4150)</f>
        <v>0</v>
      </c>
      <c r="N14" s="209">
        <f>SUMIF('APONTAMENTO CREDENCIAMENTO'!$A$6:$A$4150,'EMPRESA C'!D14,'APONTAMENTO CREDENCIAMENTO'!$EW$6:$EW$4150)</f>
        <v>0</v>
      </c>
      <c r="O14" s="209">
        <f>SUMIF('APONTAMENTO CREDENCIAMENTO'!$A$6:$A$4150,'EMPRESA C'!D14,'APONTAMENTO CREDENCIAMENTO'!$EX$6:$EX$4150)</f>
        <v>14041.43</v>
      </c>
      <c r="P14" s="209">
        <f>SUMIF('APONTAMENTO CREDENCIAMENTO'!$A$5:$A$4150,'EMPRESA C'!D14,'APONTAMENTO CREDENCIAMENTO'!$EY$5:$EY$4150)</f>
        <v>0</v>
      </c>
      <c r="Q14" s="209">
        <f>SUMIF('APONTAMENTO CREDENCIAMENTO'!$A$5:$A$4150,'EMPRESA C'!D14,'APONTAMENTO CREDENCIAMENTO'!$EZ$5:$EZ$4150)</f>
        <v>0</v>
      </c>
      <c r="R14" s="209">
        <f>SUMIF('APONTAMENTO CREDENCIAMENTO'!$A$5:$A$4150,'EMPRESA C'!D14,'APONTAMENTO CREDENCIAMENTO'!$FA$5:$FA$4150)</f>
        <v>0</v>
      </c>
      <c r="S14" s="209">
        <f>SUMIF('APONTAMENTO CREDENCIAMENTO'!$A$5:$A$4150,'EMPRESA C'!D14,'APONTAMENTO CREDENCIAMENTO'!$FB$5:$FB$4150)</f>
        <v>0</v>
      </c>
      <c r="T14" s="209">
        <f>SUMIF('APONTAMENTO CREDENCIAMENTO'!$A$5:$A$4150,'EMPRESA C'!D14,'APONTAMENTO CREDENCIAMENTO'!$FC$5:$FC$4150)</f>
        <v>0</v>
      </c>
      <c r="U14" s="209">
        <f>SUMIF('APONTAMENTO CREDENCIAMENTO'!$A$5:$A$4150,'EMPRESA C'!D14,'APONTAMENTO CREDENCIAMENTO'!$HY$5:$HY$4150)</f>
        <v>0</v>
      </c>
      <c r="V14" s="209">
        <f>SUMIF('APONTAMENTO CREDENCIAMENTO'!$A$5:$A$4150,'EMPRESA C'!D14,'APONTAMENTO CREDENCIAMENTO'!$HZ$5:$HZ$4150)*-1</f>
        <v>0</v>
      </c>
      <c r="W14" s="209">
        <f>SUMIF('APONTAMENTO CREDENCIAMENTO'!$A$5:$A$4150,'EMPRESA C'!D14,'APONTAMENTO CREDENCIAMENTO'!$IA$5:$IA$4150)*-1</f>
        <v>0</v>
      </c>
      <c r="X14" s="209">
        <f>SUMIF('APONTAMENTO CREDENCIAMENTO'!$A$5:$A$4150,'EMPRESA C'!D14,'APONTAMENTO CREDENCIAMENTO'!$FD$5:$FD$4150)</f>
        <v>0</v>
      </c>
      <c r="Y14" s="209">
        <f>SUMIF('APONTAMENTO CREDENCIAMENTO'!$A$5:$A$4150,'EMPRESA C'!D14,'APONTAMENTO CREDENCIAMENTO'!$GK$5:$GK$4150)*-1</f>
        <v>0</v>
      </c>
      <c r="Z14" s="209">
        <f>(N14+O14+P14+Q14+R14+S14+T14+U14+V14+W14+X14+Y14)</f>
        <v>14041.43</v>
      </c>
      <c r="AA14" s="209">
        <f t="shared" ref="AA14" si="0">Z14</f>
        <v>14041.43</v>
      </c>
      <c r="AB14" s="209">
        <f>AA14*'BASE C'!B$7</f>
        <v>0</v>
      </c>
      <c r="AC14" s="209">
        <f t="shared" ref="AC14" si="1">AA14-AB14</f>
        <v>14041.43</v>
      </c>
    </row>
    <row r="15" spans="1:29" s="82" customFormat="1" ht="30" customHeight="1" thickBot="1" x14ac:dyDescent="0.25">
      <c r="A15" s="439"/>
      <c r="B15" s="440"/>
      <c r="C15" s="440"/>
      <c r="D15" s="441"/>
      <c r="E15" s="441"/>
      <c r="F15" s="443"/>
      <c r="G15" s="318"/>
      <c r="H15" s="318"/>
      <c r="I15" s="318"/>
      <c r="J15" s="318"/>
      <c r="K15" s="318"/>
      <c r="L15" s="318"/>
      <c r="M15" s="318"/>
      <c r="N15" s="209"/>
      <c r="O15" s="209"/>
      <c r="P15" s="319"/>
      <c r="Q15" s="319"/>
      <c r="R15" s="319"/>
      <c r="S15" s="209"/>
      <c r="T15" s="319"/>
      <c r="U15" s="319"/>
      <c r="V15" s="209"/>
      <c r="W15" s="209"/>
      <c r="X15" s="209"/>
      <c r="Y15" s="209"/>
      <c r="Z15" s="319"/>
      <c r="AA15" s="319"/>
      <c r="AB15" s="319"/>
      <c r="AC15" s="319"/>
    </row>
    <row r="16" spans="1:29" ht="30" customHeight="1" x14ac:dyDescent="0.2">
      <c r="A16" s="436"/>
      <c r="B16" s="436"/>
      <c r="C16" s="436"/>
      <c r="D16" s="437"/>
      <c r="E16" s="438"/>
      <c r="F16" s="442"/>
      <c r="G16" s="100">
        <f>SUM(G14:G15)</f>
        <v>0</v>
      </c>
      <c r="H16" s="100">
        <f>SUM(H14:H15)</f>
        <v>33</v>
      </c>
      <c r="I16" s="100">
        <f>SUM(I14:I15)</f>
        <v>0</v>
      </c>
      <c r="J16" s="100">
        <f>SUM(J14:J15)</f>
        <v>0</v>
      </c>
      <c r="K16" s="100">
        <f>SUM(K14:K15)</f>
        <v>0</v>
      </c>
      <c r="L16" s="100">
        <f>SUM(L14:L15)</f>
        <v>0</v>
      </c>
      <c r="M16" s="100">
        <f>SUM(M14:M15)</f>
        <v>0</v>
      </c>
      <c r="N16" s="326">
        <f>SUM(N14:N15)</f>
        <v>0</v>
      </c>
      <c r="O16" s="326">
        <f>SUM(O14:O15)</f>
        <v>14041.43</v>
      </c>
      <c r="P16" s="326">
        <f>SUM(P14:P15)</f>
        <v>0</v>
      </c>
      <c r="Q16" s="326">
        <f>SUM(Q14:Q15)</f>
        <v>0</v>
      </c>
      <c r="R16" s="326">
        <f>SUM(R14:R15)</f>
        <v>0</v>
      </c>
      <c r="S16" s="326">
        <f>SUM(S14:S15)</f>
        <v>0</v>
      </c>
      <c r="T16" s="326">
        <f>SUM(T14:T15)</f>
        <v>0</v>
      </c>
      <c r="U16" s="326">
        <f>SUM(U14:U15)</f>
        <v>0</v>
      </c>
      <c r="V16" s="326">
        <f>SUM(V14:V15)</f>
        <v>0</v>
      </c>
      <c r="W16" s="326">
        <f>SUM(W14:W15)</f>
        <v>0</v>
      </c>
      <c r="X16" s="326">
        <f>SUM(X14:X15)</f>
        <v>0</v>
      </c>
      <c r="Y16" s="326">
        <f>SUM(Y14:Y15)</f>
        <v>0</v>
      </c>
      <c r="Z16" s="326">
        <f>SUM(Z14:Z15)</f>
        <v>14041.43</v>
      </c>
      <c r="AA16" s="326">
        <f>SUM(AA14:AA15)</f>
        <v>14041.43</v>
      </c>
      <c r="AB16" s="326">
        <f>SUM(AB14:AB15)</f>
        <v>0</v>
      </c>
      <c r="AC16" s="326">
        <f>SUM(AC14:AC15)</f>
        <v>14041.43</v>
      </c>
    </row>
    <row r="17" spans="1:29" ht="15" customHeight="1" x14ac:dyDescent="0.2">
      <c r="AA17" s="210"/>
      <c r="AB17" s="211"/>
      <c r="AC17" s="211"/>
    </row>
    <row r="18" spans="1:29" ht="15" customHeight="1" x14ac:dyDescent="0.2">
      <c r="G18" s="15" t="s">
        <v>134</v>
      </c>
      <c r="AA18" s="121"/>
      <c r="AB18" s="24"/>
      <c r="AC18" s="24"/>
    </row>
    <row r="19" spans="1:29" x14ac:dyDescent="0.2">
      <c r="AA19" s="121"/>
      <c r="AB19" s="24"/>
      <c r="AC19" s="34"/>
    </row>
    <row r="20" spans="1:29" x14ac:dyDescent="0.2">
      <c r="Y20" s="55"/>
      <c r="AA20" s="121"/>
      <c r="AB20" s="24"/>
      <c r="AC20" s="24"/>
    </row>
    <row r="21" spans="1:29" x14ac:dyDescent="0.2">
      <c r="AA21" s="121"/>
      <c r="AB21" s="24"/>
      <c r="AC21" s="24"/>
    </row>
    <row r="22" spans="1:29" x14ac:dyDescent="0.2">
      <c r="Z22" s="15"/>
      <c r="AA22" s="121"/>
      <c r="AB22" s="24"/>
      <c r="AC22" s="24"/>
    </row>
    <row r="23" spans="1:29" x14ac:dyDescent="0.2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121"/>
      <c r="AB23" s="24"/>
      <c r="AC23" s="24"/>
    </row>
    <row r="24" spans="1:29" x14ac:dyDescent="0.2">
      <c r="C24" s="35"/>
      <c r="D24" s="36"/>
      <c r="E24" s="36"/>
      <c r="F24" s="36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121"/>
      <c r="AB24" s="24"/>
      <c r="AC24" s="24"/>
    </row>
    <row r="25" spans="1:29" x14ac:dyDescent="0.2">
      <c r="A25" s="35"/>
      <c r="B25" s="35"/>
      <c r="C25" s="35"/>
      <c r="D25" s="36"/>
      <c r="E25" s="36"/>
      <c r="F25" s="36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121"/>
      <c r="AB25" s="24"/>
      <c r="AC25" s="24"/>
    </row>
    <row r="26" spans="1:29" x14ac:dyDescent="0.2">
      <c r="A26" s="35"/>
      <c r="C26" s="35"/>
      <c r="D26" s="36"/>
      <c r="E26" s="36"/>
      <c r="F26" s="36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121"/>
      <c r="AB26" s="24"/>
      <c r="AC26" s="24"/>
    </row>
    <row r="27" spans="1:29" x14ac:dyDescent="0.2">
      <c r="A27" s="35"/>
      <c r="B27" s="35"/>
      <c r="C27" s="35"/>
      <c r="D27" s="36"/>
      <c r="E27" s="36"/>
      <c r="F27" s="36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75"/>
      <c r="Z27" s="35"/>
      <c r="AA27" s="121"/>
      <c r="AB27" s="24"/>
      <c r="AC27" s="24"/>
    </row>
    <row r="28" spans="1:29" x14ac:dyDescent="0.2">
      <c r="B28" s="35"/>
      <c r="C28" s="35"/>
      <c r="D28" s="37"/>
      <c r="E28" s="37"/>
      <c r="F28" s="37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121"/>
      <c r="AB28" s="24"/>
      <c r="AC28" s="24"/>
    </row>
    <row r="29" spans="1:29" ht="15.75" x14ac:dyDescent="0.25">
      <c r="A29" s="38"/>
      <c r="B29" s="38"/>
      <c r="C29" s="38"/>
      <c r="D29" s="39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121"/>
      <c r="AB29" s="24"/>
      <c r="AC29" s="24"/>
    </row>
    <row r="30" spans="1:29" x14ac:dyDescent="0.2">
      <c r="A30" s="35"/>
      <c r="B30" s="35"/>
      <c r="C30" s="35"/>
      <c r="D30" s="40"/>
      <c r="E30" s="40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122"/>
      <c r="AB30" s="35"/>
      <c r="AC30" s="35"/>
    </row>
    <row r="31" spans="1:29" x14ac:dyDescent="0.2">
      <c r="A31" s="15"/>
      <c r="B31" s="15"/>
      <c r="C31" s="15"/>
      <c r="D31" s="41"/>
      <c r="E31" s="42"/>
      <c r="F31" s="42"/>
      <c r="G31" s="42"/>
      <c r="H31" s="42"/>
      <c r="I31" s="42"/>
      <c r="J31" s="42"/>
      <c r="K31" s="42"/>
      <c r="L31" s="42"/>
      <c r="M31" s="30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AB31" s="30"/>
    </row>
    <row r="32" spans="1:29" x14ac:dyDescent="0.2">
      <c r="A32" s="35"/>
      <c r="B32" s="35"/>
      <c r="C32" s="35"/>
      <c r="D32" s="43"/>
      <c r="E32" s="43"/>
      <c r="F32" s="43"/>
      <c r="G32" s="43"/>
      <c r="H32" s="43"/>
      <c r="I32" s="43"/>
      <c r="J32" s="43"/>
      <c r="K32" s="43"/>
      <c r="L32" s="43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122"/>
      <c r="AB32" s="35"/>
      <c r="AC32" s="35"/>
    </row>
    <row r="33" spans="1:29" x14ac:dyDescent="0.2">
      <c r="A33" s="35"/>
      <c r="D33" s="243"/>
      <c r="E33" s="243"/>
      <c r="F33" s="243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122"/>
      <c r="AB33" s="35"/>
      <c r="AC33" s="35"/>
    </row>
    <row r="34" spans="1:29" ht="12.75" customHeight="1" x14ac:dyDescent="0.2">
      <c r="A34" s="35"/>
      <c r="B34" s="35"/>
      <c r="C34" s="35"/>
      <c r="D34" s="36"/>
      <c r="E34" s="36"/>
      <c r="F34" s="36"/>
      <c r="G34" s="35"/>
      <c r="H34" s="35"/>
      <c r="I34" s="35"/>
      <c r="J34" s="35"/>
      <c r="K34" s="35"/>
      <c r="L34" s="35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807"/>
      <c r="Z34" s="807"/>
      <c r="AA34" s="808"/>
      <c r="AB34" s="44"/>
      <c r="AC34" s="807"/>
    </row>
    <row r="35" spans="1:29" x14ac:dyDescent="0.2">
      <c r="A35" s="35"/>
      <c r="B35" s="35"/>
      <c r="C35" s="35"/>
      <c r="D35" s="36"/>
      <c r="E35" s="36"/>
      <c r="F35" s="36"/>
      <c r="G35" s="35"/>
      <c r="H35" s="35"/>
      <c r="I35" s="35"/>
      <c r="J35" s="35"/>
      <c r="K35" s="35"/>
      <c r="L35" s="35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807"/>
      <c r="Z35" s="807"/>
      <c r="AA35" s="808"/>
      <c r="AB35" s="44"/>
      <c r="AC35" s="807"/>
    </row>
    <row r="36" spans="1:29" x14ac:dyDescent="0.2">
      <c r="A36" s="38"/>
      <c r="B36" s="38"/>
      <c r="C36" s="38"/>
      <c r="D36" s="36"/>
      <c r="E36" s="36"/>
      <c r="F36" s="36"/>
      <c r="G36" s="35"/>
      <c r="H36" s="35"/>
      <c r="I36" s="35"/>
      <c r="J36" s="35"/>
      <c r="K36" s="35"/>
      <c r="L36" s="35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807"/>
      <c r="Z36" s="807"/>
      <c r="AA36" s="808"/>
      <c r="AB36" s="44"/>
      <c r="AC36" s="807"/>
    </row>
    <row r="37" spans="1:29" x14ac:dyDescent="0.2">
      <c r="A37" s="35"/>
      <c r="B37" s="35"/>
      <c r="C37" s="35"/>
      <c r="D37" s="36"/>
      <c r="E37" s="36"/>
      <c r="F37" s="36"/>
      <c r="G37" s="35"/>
      <c r="H37" s="35"/>
      <c r="I37" s="35"/>
      <c r="J37" s="35"/>
      <c r="K37" s="35"/>
      <c r="L37" s="35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807"/>
      <c r="Z37" s="807"/>
      <c r="AA37" s="808"/>
      <c r="AB37" s="44"/>
      <c r="AC37" s="807"/>
    </row>
    <row r="38" spans="1:29" x14ac:dyDescent="0.2">
      <c r="A38" s="35"/>
      <c r="B38" s="35"/>
      <c r="C38" s="35"/>
      <c r="D38" s="37"/>
      <c r="E38" s="37"/>
      <c r="F38" s="37"/>
      <c r="G38" s="35"/>
      <c r="H38" s="35"/>
      <c r="I38" s="35"/>
      <c r="J38" s="35"/>
      <c r="K38" s="35"/>
      <c r="L38" s="35"/>
      <c r="M38" s="46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7"/>
      <c r="Z38" s="47"/>
      <c r="AA38" s="47"/>
      <c r="AB38" s="46"/>
      <c r="AC38" s="47"/>
    </row>
    <row r="39" spans="1:29" ht="15.75" x14ac:dyDescent="0.25">
      <c r="A39" s="38"/>
      <c r="B39" s="38"/>
      <c r="C39" s="38"/>
      <c r="D39" s="39"/>
      <c r="E39" s="35"/>
      <c r="F39" s="35"/>
      <c r="G39" s="35"/>
      <c r="H39" s="35"/>
      <c r="I39" s="35"/>
      <c r="J39" s="35"/>
      <c r="K39" s="35"/>
      <c r="L39" s="35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9"/>
      <c r="AA39" s="48"/>
      <c r="AB39" s="48"/>
      <c r="AC39" s="48"/>
    </row>
    <row r="40" spans="1:29" x14ac:dyDescent="0.2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122"/>
      <c r="AB40" s="35"/>
      <c r="AC40" s="35"/>
    </row>
  </sheetData>
  <sheetProtection formatCells="0" formatColumns="0" formatRows="0" selectLockedCells="1"/>
  <mergeCells count="11">
    <mergeCell ref="N12:X12"/>
    <mergeCell ref="A12:A13"/>
    <mergeCell ref="B12:C13"/>
    <mergeCell ref="D12:D13"/>
    <mergeCell ref="E12:F13"/>
    <mergeCell ref="G12:M12"/>
    <mergeCell ref="Y34:Y37"/>
    <mergeCell ref="Z34:Z37"/>
    <mergeCell ref="AA34:AA37"/>
    <mergeCell ref="AC34:AC37"/>
    <mergeCell ref="E14:F14"/>
  </mergeCells>
  <pageMargins left="0.25" right="0.25" top="0.75" bottom="0.75" header="0.3" footer="0.3"/>
  <pageSetup paperSize="9" scale="28" firstPageNumber="0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8">
    <tabColor indexed="26"/>
  </sheetPr>
  <dimension ref="A1:Z36"/>
  <sheetViews>
    <sheetView showGridLines="0" zoomScale="85" zoomScaleNormal="85" workbookViewId="0">
      <selection activeCell="H22" sqref="H22:I22"/>
    </sheetView>
  </sheetViews>
  <sheetFormatPr defaultColWidth="9.140625" defaultRowHeight="12.75" x14ac:dyDescent="0.2"/>
  <cols>
    <col min="1" max="1" width="50" style="12" customWidth="1"/>
    <col min="2" max="2" width="13.42578125" style="12" customWidth="1"/>
    <col min="3" max="3" width="11.7109375" style="12" bestFit="1" customWidth="1"/>
    <col min="4" max="4" width="12.7109375" style="12" customWidth="1"/>
    <col min="5" max="11" width="15.7109375" style="12" customWidth="1"/>
    <col min="12" max="12" width="53.140625" style="12" customWidth="1"/>
    <col min="13" max="13" width="10.28515625" style="12" customWidth="1"/>
    <col min="14" max="14" width="10.5703125" style="12" customWidth="1"/>
    <col min="15" max="15" width="10.42578125" style="12" customWidth="1"/>
    <col min="16" max="16" width="7.140625" style="12" customWidth="1"/>
    <col min="17" max="17" width="47.28515625" style="13" customWidth="1"/>
    <col min="18" max="20" width="9.140625" style="12" customWidth="1"/>
    <col min="21" max="21" width="18.5703125" style="12" customWidth="1"/>
    <col min="22" max="24" width="9.140625" style="12"/>
    <col min="25" max="25" width="0" style="12" hidden="1" customWidth="1"/>
    <col min="26" max="16384" width="9.140625" style="12"/>
  </cols>
  <sheetData>
    <row r="1" spans="1:26" ht="12.75" customHeight="1" x14ac:dyDescent="0.2">
      <c r="Q1" s="14"/>
      <c r="Z1" s="83" t="e">
        <f>VLOOKUP(A14,#REF!,27,0)</f>
        <v>#REF!</v>
      </c>
    </row>
    <row r="2" spans="1:26" x14ac:dyDescent="0.2">
      <c r="Q2" s="14"/>
    </row>
    <row r="3" spans="1:26" x14ac:dyDescent="0.2">
      <c r="Q3" s="14"/>
      <c r="U3" s="15"/>
    </row>
    <row r="4" spans="1:26" x14ac:dyDescent="0.2">
      <c r="Q4" s="14"/>
      <c r="U4" s="15"/>
    </row>
    <row r="5" spans="1:26" ht="15.75" x14ac:dyDescent="0.25">
      <c r="B5" s="830"/>
      <c r="C5" s="830"/>
      <c r="D5" s="830"/>
      <c r="E5" s="830"/>
      <c r="F5" s="830"/>
      <c r="G5" s="830"/>
      <c r="H5" s="830"/>
      <c r="I5" s="830"/>
      <c r="J5" s="830"/>
      <c r="K5" s="830"/>
      <c r="L5" s="830"/>
      <c r="Q5" s="14"/>
    </row>
    <row r="6" spans="1:26" ht="26.25" customHeight="1" x14ac:dyDescent="0.25">
      <c r="B6" s="830"/>
      <c r="C6" s="830"/>
      <c r="D6" s="830"/>
      <c r="E6" s="830"/>
      <c r="F6" s="830"/>
      <c r="G6" s="830"/>
      <c r="H6" s="830"/>
      <c r="I6" s="830"/>
      <c r="J6" s="830"/>
      <c r="K6" s="830"/>
      <c r="L6" s="830"/>
      <c r="Q6" s="14"/>
    </row>
    <row r="7" spans="1:26" x14ac:dyDescent="0.2">
      <c r="B7" s="16"/>
      <c r="C7" s="16"/>
      <c r="D7" s="16"/>
      <c r="E7" s="16"/>
      <c r="Q7" s="14"/>
    </row>
    <row r="8" spans="1:26" ht="15.75" x14ac:dyDescent="0.25">
      <c r="B8" s="16"/>
      <c r="C8" s="17"/>
      <c r="D8" s="17"/>
      <c r="E8" s="17"/>
      <c r="F8" s="17"/>
      <c r="G8" s="17"/>
      <c r="H8" s="17"/>
      <c r="I8" s="17"/>
      <c r="J8" s="17"/>
      <c r="Q8" s="14"/>
    </row>
    <row r="9" spans="1:26" ht="15.75" x14ac:dyDescent="0.25">
      <c r="B9" s="16"/>
      <c r="C9" s="115"/>
      <c r="D9" s="115"/>
      <c r="E9" s="115"/>
      <c r="F9" s="115"/>
      <c r="G9" s="115"/>
      <c r="H9" s="115"/>
      <c r="I9" s="115"/>
      <c r="J9" s="115"/>
      <c r="Q9" s="14"/>
    </row>
    <row r="10" spans="1:26" ht="15.75" x14ac:dyDescent="0.25">
      <c r="B10" s="830" t="s">
        <v>135</v>
      </c>
      <c r="C10" s="830"/>
      <c r="D10" s="830"/>
      <c r="E10" s="830"/>
      <c r="F10" s="830"/>
      <c r="G10" s="830"/>
      <c r="H10" s="830"/>
      <c r="I10" s="830"/>
      <c r="J10" s="830"/>
      <c r="K10" s="830"/>
      <c r="L10" s="830"/>
      <c r="Q10" s="14"/>
    </row>
    <row r="11" spans="1:26" ht="15.75" x14ac:dyDescent="0.25">
      <c r="B11" s="115"/>
      <c r="C11" s="115"/>
      <c r="D11" s="115"/>
      <c r="E11" s="115"/>
      <c r="F11" s="115"/>
      <c r="G11" s="115"/>
      <c r="H11" s="115"/>
      <c r="I11" s="115"/>
      <c r="J11" s="115"/>
      <c r="Q11" s="14"/>
    </row>
    <row r="12" spans="1:26" ht="15" x14ac:dyDescent="0.2">
      <c r="B12" s="18"/>
      <c r="C12" s="19"/>
      <c r="Q12" s="14"/>
    </row>
    <row r="13" spans="1:26" x14ac:dyDescent="0.2">
      <c r="A13" s="212" t="s">
        <v>14</v>
      </c>
      <c r="B13" s="213" t="s">
        <v>12</v>
      </c>
      <c r="C13" s="214"/>
      <c r="D13" s="214"/>
      <c r="E13" s="831" t="s">
        <v>78</v>
      </c>
      <c r="F13" s="831"/>
      <c r="G13" s="831" t="s">
        <v>6</v>
      </c>
      <c r="H13" s="831"/>
      <c r="I13" s="831"/>
      <c r="J13" s="831"/>
      <c r="K13" s="831"/>
      <c r="L13" s="831"/>
      <c r="M13" s="215" t="s">
        <v>136</v>
      </c>
      <c r="Q13" s="14"/>
    </row>
    <row r="14" spans="1:26" s="15" customFormat="1" ht="18.75" customHeight="1" x14ac:dyDescent="0.2">
      <c r="A14" s="216" t="str">
        <f>'BASE C'!B3</f>
        <v>2023/0033067</v>
      </c>
      <c r="B14" s="217" t="str">
        <f>'BASE C'!D4</f>
        <v>MARIA ALBERTINA DE OLIVEIRA DE LIMA</v>
      </c>
      <c r="C14" s="218"/>
      <c r="D14" s="218"/>
      <c r="E14" s="832" t="str">
        <f>'BASE C'!E4</f>
        <v>ABRIL</v>
      </c>
      <c r="F14" s="832"/>
      <c r="G14" s="219"/>
      <c r="H14" s="220"/>
      <c r="I14" s="220"/>
      <c r="J14" s="220" t="str">
        <f>'EMPRESA C'!H10</f>
        <v>01/04/2026</v>
      </c>
      <c r="K14" s="221" t="s">
        <v>137</v>
      </c>
      <c r="L14" s="222" t="str">
        <f>'BASE C'!C4</f>
        <v>30/04/2026</v>
      </c>
      <c r="M14" s="223" t="str">
        <f>'BASE C'!C2</f>
        <v>SA</v>
      </c>
      <c r="Q14" s="14"/>
    </row>
    <row r="15" spans="1:26" x14ac:dyDescent="0.2">
      <c r="Q15" s="14"/>
      <c r="R15" s="15"/>
    </row>
    <row r="16" spans="1:26" ht="12.75" customHeight="1" x14ac:dyDescent="0.2">
      <c r="D16" s="224"/>
      <c r="E16" s="829" t="s">
        <v>138</v>
      </c>
      <c r="F16" s="829"/>
      <c r="G16" s="829"/>
      <c r="H16" s="829"/>
      <c r="I16" s="829"/>
      <c r="J16" s="829"/>
      <c r="K16" s="829"/>
      <c r="L16" s="225" t="s">
        <v>139</v>
      </c>
      <c r="M16" s="225"/>
      <c r="Q16" s="14"/>
    </row>
    <row r="17" spans="1:17" s="13" customFormat="1" ht="69.75" customHeight="1" x14ac:dyDescent="0.2">
      <c r="A17" s="226" t="s">
        <v>42</v>
      </c>
      <c r="B17" s="227" t="s">
        <v>11</v>
      </c>
      <c r="C17" s="228" t="s">
        <v>41</v>
      </c>
      <c r="D17" s="229" t="s">
        <v>47</v>
      </c>
      <c r="E17" s="201" t="s">
        <v>50</v>
      </c>
      <c r="F17" s="201" t="s">
        <v>132</v>
      </c>
      <c r="G17" s="201" t="s">
        <v>51</v>
      </c>
      <c r="H17" s="202" t="s">
        <v>52</v>
      </c>
      <c r="I17" s="202" t="s">
        <v>133</v>
      </c>
      <c r="J17" s="202" t="s">
        <v>53</v>
      </c>
      <c r="K17" s="229" t="s">
        <v>54</v>
      </c>
      <c r="L17" s="225"/>
      <c r="M17" s="225"/>
    </row>
    <row r="18" spans="1:17" s="15" customFormat="1" ht="26.25" customHeight="1" x14ac:dyDescent="0.2">
      <c r="A18" s="230" t="str">
        <f>VLOOKUP(B18,'BASE C'!$C$10:$E$5000,3,0)</f>
        <v>MARIA ALBERTINA DE OLIVEIRA DE LIMA</v>
      </c>
      <c r="B18" s="231" t="str">
        <f>'BASE C'!C10</f>
        <v>025.577-00</v>
      </c>
      <c r="C18" s="231" t="str">
        <f>'BASE C'!H10</f>
        <v>SUR1E21</v>
      </c>
      <c r="D18" s="208">
        <f>SUMIF('APONTAMENTO CREDENCIAMENTO'!$A$6:$A$4150,'ATESTADO C'!B18,'APONTAMENTO CREDENCIAMENTO'!$N$6:$N$4150)</f>
        <v>0</v>
      </c>
      <c r="E18" s="208">
        <f>SUMIF('APONTAMENTO CREDENCIAMENTO'!$A$6:$A$4150,'ATESTADO C'!B18,'APONTAMENTO CREDENCIAMENTO'!$EP$6:$EP$4150)</f>
        <v>33</v>
      </c>
      <c r="F18" s="208">
        <f>SUMIF('APONTAMENTO CREDENCIAMENTO'!$A$6:$A$4150,'ATESTADO C'!B18,'APONTAMENTO CREDENCIAMENTO'!$EQ$6:$EQ$4150)</f>
        <v>0</v>
      </c>
      <c r="G18" s="208">
        <f>SUMIF('APONTAMENTO CREDENCIAMENTO'!$A$6:$A$4150,'ATESTADO C'!B18,'APONTAMENTO CREDENCIAMENTO'!$ER$6:$ER$4150)</f>
        <v>0</v>
      </c>
      <c r="H18" s="208">
        <f>SUMIF('APONTAMENTO CREDENCIAMENTO'!$A$6:$A$4150,'ATESTADO C'!B18,'APONTAMENTO CREDENCIAMENTO'!$ES$6:$ES$4150)</f>
        <v>0</v>
      </c>
      <c r="I18" s="208">
        <f>SUMIF('APONTAMENTO CREDENCIAMENTO'!$A$6:$A$4150,'ATESTADO C'!B18,'APONTAMENTO CREDENCIAMENTO'!$ET$6:$ET$4150)</f>
        <v>0</v>
      </c>
      <c r="J18" s="208">
        <f>SUMIF('APONTAMENTO CREDENCIAMENTO'!$A$6:$A$4150,'ATESTADO C'!B18,'APONTAMENTO CREDENCIAMENTO'!$EU$6:$EU$4150)</f>
        <v>0</v>
      </c>
      <c r="K18" s="232">
        <f t="shared" ref="K18" si="0">E18+F18+H18+I18+G18+J18</f>
        <v>33</v>
      </c>
      <c r="L18" s="827" t="str">
        <f>CONCATENATE(VLOOKUP(B18,'APONTAMENTO CREDENCIAMENTO'!$A$6:$EK$4150,141,0)," - ",VLOOKUP(B18,'APONTAMENTO CREDENCIAMENTO'!$A$6:$EL$4150,142,0))</f>
        <v xml:space="preserve"> - </v>
      </c>
      <c r="M18" s="828"/>
    </row>
    <row r="19" spans="1:17" s="16" customFormat="1" ht="15.75" customHeight="1" x14ac:dyDescent="0.2">
      <c r="A19" s="88"/>
      <c r="B19" s="88"/>
      <c r="C19" s="22"/>
      <c r="D19" s="28"/>
      <c r="E19" s="29"/>
      <c r="F19" s="22"/>
      <c r="G19" s="22"/>
      <c r="H19" s="22"/>
      <c r="I19" s="22"/>
      <c r="J19" s="22"/>
      <c r="K19" s="22"/>
      <c r="L19" s="27"/>
      <c r="M19" s="22"/>
      <c r="Q19" s="24"/>
    </row>
    <row r="20" spans="1:17" s="16" customFormat="1" ht="10.5" customHeight="1" x14ac:dyDescent="0.2">
      <c r="A20" s="21" t="s">
        <v>140</v>
      </c>
      <c r="B20" s="21"/>
      <c r="C20" s="22"/>
      <c r="D20" s="23" t="s">
        <v>141</v>
      </c>
      <c r="E20" s="23"/>
      <c r="F20" s="23"/>
      <c r="G20" s="23"/>
      <c r="H20" s="23"/>
      <c r="I20" s="23"/>
      <c r="J20" s="23"/>
      <c r="K20" s="23"/>
      <c r="L20" s="21" t="s">
        <v>142</v>
      </c>
      <c r="M20" s="23"/>
      <c r="Q20" s="24"/>
    </row>
    <row r="21" spans="1:17" s="16" customFormat="1" ht="15.75" customHeight="1" x14ac:dyDescent="0.2">
      <c r="A21" s="21" t="s">
        <v>143</v>
      </c>
      <c r="B21" s="21"/>
      <c r="C21" s="22"/>
      <c r="D21" s="25" t="s">
        <v>143</v>
      </c>
      <c r="E21" s="26"/>
      <c r="F21" s="22"/>
      <c r="G21" s="22"/>
      <c r="H21" s="22"/>
      <c r="I21" s="22"/>
      <c r="J21" s="22"/>
      <c r="K21" s="22"/>
      <c r="L21" s="21" t="s">
        <v>143</v>
      </c>
      <c r="M21" s="22"/>
      <c r="Q21" s="24"/>
    </row>
    <row r="22" spans="1:17" s="16" customFormat="1" ht="15.75" customHeight="1" x14ac:dyDescent="0.2">
      <c r="A22" s="21" t="s">
        <v>144</v>
      </c>
      <c r="B22" s="21"/>
      <c r="C22" s="22"/>
      <c r="D22" s="25" t="s">
        <v>144</v>
      </c>
      <c r="E22" s="26"/>
      <c r="F22" s="22"/>
      <c r="G22" s="22"/>
      <c r="H22" s="22"/>
      <c r="I22" s="22"/>
      <c r="J22" s="22"/>
      <c r="K22" s="22"/>
      <c r="L22" s="21" t="s">
        <v>144</v>
      </c>
      <c r="M22" s="22"/>
      <c r="Q22" s="24"/>
    </row>
    <row r="23" spans="1:17" s="16" customFormat="1" ht="15.75" customHeight="1" x14ac:dyDescent="0.2">
      <c r="A23" s="88" t="s">
        <v>145</v>
      </c>
      <c r="B23" s="88"/>
      <c r="C23" s="22"/>
      <c r="D23" s="28" t="s">
        <v>145</v>
      </c>
      <c r="E23" s="29"/>
      <c r="F23" s="22"/>
      <c r="G23" s="22"/>
      <c r="H23" s="22"/>
      <c r="I23" s="22"/>
      <c r="J23" s="22"/>
      <c r="K23" s="22"/>
      <c r="L23" s="27" t="s">
        <v>145</v>
      </c>
      <c r="M23" s="22"/>
      <c r="Q23" s="24"/>
    </row>
    <row r="33" spans="1:1" ht="15" x14ac:dyDescent="0.25">
      <c r="A33" s="61"/>
    </row>
    <row r="34" spans="1:1" ht="15" x14ac:dyDescent="0.25">
      <c r="A34" s="61"/>
    </row>
    <row r="35" spans="1:1" ht="15" x14ac:dyDescent="0.25">
      <c r="A35" s="61"/>
    </row>
    <row r="36" spans="1:1" ht="15" x14ac:dyDescent="0.25">
      <c r="A36" s="61"/>
    </row>
  </sheetData>
  <sheetProtection formatCells="0" formatColumns="0" formatRows="0" selectLockedCells="1"/>
  <mergeCells count="8">
    <mergeCell ref="L18:M18"/>
    <mergeCell ref="E16:K16"/>
    <mergeCell ref="B5:L5"/>
    <mergeCell ref="B6:L6"/>
    <mergeCell ref="B10:L10"/>
    <mergeCell ref="E13:F13"/>
    <mergeCell ref="G13:L13"/>
    <mergeCell ref="E14:F14"/>
  </mergeCells>
  <conditionalFormatting sqref="L18">
    <cfRule type="cellIs" dxfId="17" priority="1" stopIfTrue="1" operator="equal">
      <formula>0</formula>
    </cfRule>
  </conditionalFormatting>
  <printOptions horizontalCentered="1"/>
  <pageMargins left="0.23622047244094491" right="0.23622047244094491" top="0.11811023622047245" bottom="7.874015748031496E-2" header="0.51181102362204722" footer="0.31496062992125984"/>
  <pageSetup paperSize="9" scale="50" firstPageNumber="0" orientation="landscape" r:id="rId1"/>
  <headerFooter alignWithMargins="0">
    <oddFooter>&amp;CPágina &amp;P de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2"/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10"/>
  <dimension ref="A1:C52"/>
  <sheetViews>
    <sheetView topLeftCell="A243" workbookViewId="0">
      <selection activeCell="A2" sqref="A2:C260"/>
    </sheetView>
  </sheetViews>
  <sheetFormatPr defaultRowHeight="12.75" x14ac:dyDescent="0.2"/>
  <cols>
    <col min="1" max="1" width="41.42578125" customWidth="1"/>
    <col min="2" max="2" width="68.5703125" customWidth="1"/>
    <col min="3" max="3" width="18.140625" customWidth="1"/>
    <col min="4" max="4" width="13.28515625" bestFit="1" customWidth="1"/>
    <col min="5" max="5" width="16.28515625" customWidth="1"/>
    <col min="6" max="6" width="23" customWidth="1"/>
    <col min="7" max="7" width="13.5703125" customWidth="1"/>
  </cols>
  <sheetData>
    <row r="1" spans="1:3" x14ac:dyDescent="0.2">
      <c r="A1" t="s">
        <v>3198</v>
      </c>
      <c r="B1" t="s">
        <v>2781</v>
      </c>
      <c r="C1" t="s">
        <v>3196</v>
      </c>
    </row>
    <row r="2" spans="1:3" x14ac:dyDescent="0.2">
      <c r="A2" t="s">
        <v>3246</v>
      </c>
      <c r="B2" t="s">
        <v>2806</v>
      </c>
      <c r="C2" t="s">
        <v>3244</v>
      </c>
    </row>
    <row r="3" spans="1:3" x14ac:dyDescent="0.2">
      <c r="A3" t="s">
        <v>3314</v>
      </c>
      <c r="B3" t="s">
        <v>2827</v>
      </c>
      <c r="C3" t="s">
        <v>3312</v>
      </c>
    </row>
    <row r="4" spans="1:3" x14ac:dyDescent="0.2">
      <c r="A4" t="s">
        <v>3321</v>
      </c>
      <c r="B4" t="s">
        <v>2829</v>
      </c>
      <c r="C4" t="s">
        <v>3319</v>
      </c>
    </row>
    <row r="5" spans="1:3" x14ac:dyDescent="0.2">
      <c r="A5" t="s">
        <v>3310</v>
      </c>
      <c r="B5" t="s">
        <v>2826</v>
      </c>
      <c r="C5" t="s">
        <v>3308</v>
      </c>
    </row>
    <row r="6" spans="1:3" x14ac:dyDescent="0.2">
      <c r="A6" t="s">
        <v>3218</v>
      </c>
      <c r="B6" t="s">
        <v>2788</v>
      </c>
      <c r="C6" t="s">
        <v>3216</v>
      </c>
    </row>
    <row r="7" spans="1:3" x14ac:dyDescent="0.2">
      <c r="A7" t="s">
        <v>3206</v>
      </c>
      <c r="B7" t="s">
        <v>2783</v>
      </c>
      <c r="C7" t="s">
        <v>3204</v>
      </c>
    </row>
    <row r="8" spans="1:3" x14ac:dyDescent="0.2">
      <c r="A8" t="s">
        <v>3373</v>
      </c>
      <c r="B8" t="s">
        <v>2851</v>
      </c>
      <c r="C8" t="s">
        <v>3371</v>
      </c>
    </row>
    <row r="9" spans="1:3" x14ac:dyDescent="0.2">
      <c r="A9" t="s">
        <v>3385</v>
      </c>
      <c r="B9" t="s">
        <v>2854</v>
      </c>
      <c r="C9" t="s">
        <v>3383</v>
      </c>
    </row>
    <row r="10" spans="1:3" x14ac:dyDescent="0.2">
      <c r="A10" t="s">
        <v>3254</v>
      </c>
      <c r="B10" t="s">
        <v>2809</v>
      </c>
      <c r="C10" t="s">
        <v>3252</v>
      </c>
    </row>
    <row r="11" spans="1:3" x14ac:dyDescent="0.2">
      <c r="A11" t="s">
        <v>3389</v>
      </c>
      <c r="B11" t="s">
        <v>2855</v>
      </c>
      <c r="C11" t="s">
        <v>3387</v>
      </c>
    </row>
    <row r="12" spans="1:3" x14ac:dyDescent="0.2">
      <c r="A12" t="s">
        <v>3250</v>
      </c>
      <c r="B12" t="s">
        <v>2807</v>
      </c>
      <c r="C12" t="s">
        <v>3248</v>
      </c>
    </row>
    <row r="13" spans="1:3" x14ac:dyDescent="0.2">
      <c r="A13" t="s">
        <v>3270</v>
      </c>
      <c r="B13" t="s">
        <v>2813</v>
      </c>
      <c r="C13" t="s">
        <v>3268</v>
      </c>
    </row>
    <row r="14" spans="1:3" x14ac:dyDescent="0.2">
      <c r="A14" t="s">
        <v>3353</v>
      </c>
      <c r="B14" t="s">
        <v>2843</v>
      </c>
      <c r="C14" t="s">
        <v>3351</v>
      </c>
    </row>
    <row r="15" spans="1:3" x14ac:dyDescent="0.2">
      <c r="A15" t="s">
        <v>3357</v>
      </c>
      <c r="B15" t="s">
        <v>2844</v>
      </c>
      <c r="C15" t="s">
        <v>3355</v>
      </c>
    </row>
    <row r="16" spans="1:3" x14ac:dyDescent="0.2">
      <c r="A16" t="s">
        <v>3226</v>
      </c>
      <c r="B16" t="s">
        <v>2796</v>
      </c>
      <c r="C16" t="s">
        <v>3224</v>
      </c>
    </row>
    <row r="17" spans="1:3" x14ac:dyDescent="0.2">
      <c r="A17" t="s">
        <v>3345</v>
      </c>
      <c r="B17" t="s">
        <v>2837</v>
      </c>
      <c r="C17" t="s">
        <v>3343</v>
      </c>
    </row>
    <row r="18" spans="1:3" x14ac:dyDescent="0.2">
      <c r="A18" t="s">
        <v>3210</v>
      </c>
      <c r="B18" t="s">
        <v>2785</v>
      </c>
      <c r="C18" t="s">
        <v>3208</v>
      </c>
    </row>
    <row r="19" spans="1:3" x14ac:dyDescent="0.2">
      <c r="A19" t="s">
        <v>3278</v>
      </c>
      <c r="B19" t="s">
        <v>2815</v>
      </c>
      <c r="C19" t="s">
        <v>3276</v>
      </c>
    </row>
    <row r="20" spans="1:3" x14ac:dyDescent="0.2">
      <c r="A20" t="s">
        <v>3222</v>
      </c>
      <c r="B20" t="s">
        <v>2794</v>
      </c>
      <c r="C20" t="s">
        <v>3220</v>
      </c>
    </row>
    <row r="21" spans="1:3" x14ac:dyDescent="0.2">
      <c r="A21" t="s">
        <v>3306</v>
      </c>
      <c r="B21" t="s">
        <v>2824</v>
      </c>
      <c r="C21" t="s">
        <v>3304</v>
      </c>
    </row>
    <row r="22" spans="1:3" x14ac:dyDescent="0.2">
      <c r="A22" t="s">
        <v>3242</v>
      </c>
      <c r="B22" t="s">
        <v>2803</v>
      </c>
      <c r="C22" t="s">
        <v>3240</v>
      </c>
    </row>
    <row r="23" spans="1:3" x14ac:dyDescent="0.2">
      <c r="A23" t="s">
        <v>3294</v>
      </c>
      <c r="B23" t="s">
        <v>2820</v>
      </c>
      <c r="C23" t="s">
        <v>3292</v>
      </c>
    </row>
    <row r="24" spans="1:3" x14ac:dyDescent="0.2">
      <c r="A24" t="s">
        <v>3361</v>
      </c>
      <c r="B24" t="s">
        <v>2846</v>
      </c>
      <c r="C24" t="s">
        <v>3359</v>
      </c>
    </row>
    <row r="25" spans="1:3" x14ac:dyDescent="0.2">
      <c r="A25" t="s">
        <v>3238</v>
      </c>
      <c r="B25" t="s">
        <v>2802</v>
      </c>
      <c r="C25" t="s">
        <v>3236</v>
      </c>
    </row>
    <row r="26" spans="1:3" x14ac:dyDescent="0.2">
      <c r="A26" t="s">
        <v>3302</v>
      </c>
      <c r="B26" t="s">
        <v>2823</v>
      </c>
      <c r="C26" t="s">
        <v>3300</v>
      </c>
    </row>
    <row r="27" spans="1:3" x14ac:dyDescent="0.2">
      <c r="A27" t="s">
        <v>3337</v>
      </c>
      <c r="B27" t="s">
        <v>2833</v>
      </c>
      <c r="C27" t="s">
        <v>3335</v>
      </c>
    </row>
    <row r="28" spans="1:3" x14ac:dyDescent="0.2">
      <c r="A28" t="s">
        <v>3274</v>
      </c>
      <c r="B28" t="s">
        <v>2814</v>
      </c>
      <c r="C28" t="s">
        <v>3272</v>
      </c>
    </row>
    <row r="29" spans="1:3" x14ac:dyDescent="0.2">
      <c r="A29" t="s">
        <v>3282</v>
      </c>
      <c r="B29" t="s">
        <v>2817</v>
      </c>
      <c r="C29" t="s">
        <v>3280</v>
      </c>
    </row>
    <row r="30" spans="1:3" x14ac:dyDescent="0.2">
      <c r="A30" t="s">
        <v>3290</v>
      </c>
      <c r="B30" t="s">
        <v>2819</v>
      </c>
      <c r="C30" t="s">
        <v>3288</v>
      </c>
    </row>
    <row r="31" spans="1:3" x14ac:dyDescent="0.2">
      <c r="A31" t="s">
        <v>3381</v>
      </c>
      <c r="B31" t="s">
        <v>2853</v>
      </c>
      <c r="C31" t="s">
        <v>3379</v>
      </c>
    </row>
    <row r="32" spans="1:3" x14ac:dyDescent="0.2">
      <c r="A32" t="s">
        <v>3214</v>
      </c>
      <c r="B32" t="s">
        <v>2786</v>
      </c>
      <c r="C32" t="s">
        <v>3212</v>
      </c>
    </row>
    <row r="33" spans="1:3" x14ac:dyDescent="0.2">
      <c r="A33" t="s">
        <v>3333</v>
      </c>
      <c r="B33" t="s">
        <v>2832</v>
      </c>
      <c r="C33" t="s">
        <v>3331</v>
      </c>
    </row>
    <row r="34" spans="1:3" x14ac:dyDescent="0.2">
      <c r="A34" t="s">
        <v>3298</v>
      </c>
      <c r="B34" t="s">
        <v>2822</v>
      </c>
      <c r="C34" t="s">
        <v>3296</v>
      </c>
    </row>
    <row r="35" spans="1:3" x14ac:dyDescent="0.2">
      <c r="A35" t="s">
        <v>3258</v>
      </c>
      <c r="B35" t="s">
        <v>2810</v>
      </c>
      <c r="C35" t="s">
        <v>3256</v>
      </c>
    </row>
    <row r="36" spans="1:3" x14ac:dyDescent="0.2">
      <c r="A36" t="s">
        <v>3341</v>
      </c>
      <c r="B36" t="s">
        <v>2834</v>
      </c>
      <c r="C36" t="s">
        <v>3339</v>
      </c>
    </row>
    <row r="37" spans="1:3" x14ac:dyDescent="0.2">
      <c r="A37" t="s">
        <v>3401</v>
      </c>
      <c r="B37" t="s">
        <v>2861</v>
      </c>
      <c r="C37" t="s">
        <v>3399</v>
      </c>
    </row>
    <row r="38" spans="1:3" x14ac:dyDescent="0.2">
      <c r="A38" t="s">
        <v>3397</v>
      </c>
      <c r="B38" t="s">
        <v>2860</v>
      </c>
      <c r="C38" t="s">
        <v>3395</v>
      </c>
    </row>
    <row r="39" spans="1:3" x14ac:dyDescent="0.2">
      <c r="A39" t="s">
        <v>3369</v>
      </c>
      <c r="B39" t="s">
        <v>2849</v>
      </c>
      <c r="C39" t="s">
        <v>3367</v>
      </c>
    </row>
    <row r="40" spans="1:3" x14ac:dyDescent="0.2">
      <c r="A40" t="s">
        <v>3266</v>
      </c>
      <c r="B40" t="s">
        <v>2812</v>
      </c>
      <c r="C40" t="s">
        <v>3264</v>
      </c>
    </row>
    <row r="41" spans="1:3" x14ac:dyDescent="0.2">
      <c r="A41" t="s">
        <v>3317</v>
      </c>
      <c r="B41" t="s">
        <v>2828</v>
      </c>
      <c r="C41" t="s">
        <v>3315</v>
      </c>
    </row>
    <row r="42" spans="1:3" x14ac:dyDescent="0.2">
      <c r="A42" t="s">
        <v>3393</v>
      </c>
      <c r="B42" t="s">
        <v>2859</v>
      </c>
      <c r="C42" t="s">
        <v>3391</v>
      </c>
    </row>
    <row r="43" spans="1:3" x14ac:dyDescent="0.2">
      <c r="A43" t="s">
        <v>3365</v>
      </c>
      <c r="B43" t="s">
        <v>2847</v>
      </c>
      <c r="C43" t="s">
        <v>3363</v>
      </c>
    </row>
    <row r="44" spans="1:3" x14ac:dyDescent="0.2">
      <c r="A44" t="s">
        <v>3234</v>
      </c>
      <c r="B44" t="s">
        <v>2801</v>
      </c>
      <c r="C44" t="s">
        <v>3232</v>
      </c>
    </row>
    <row r="45" spans="1:3" x14ac:dyDescent="0.2">
      <c r="A45" t="s">
        <v>3286</v>
      </c>
      <c r="B45" t="s">
        <v>2818</v>
      </c>
      <c r="C45" t="s">
        <v>3284</v>
      </c>
    </row>
    <row r="46" spans="1:3" x14ac:dyDescent="0.2">
      <c r="A46" t="s">
        <v>3329</v>
      </c>
      <c r="B46" t="s">
        <v>2831</v>
      </c>
      <c r="C46" t="s">
        <v>3327</v>
      </c>
    </row>
    <row r="47" spans="1:3" x14ac:dyDescent="0.2">
      <c r="A47" t="s">
        <v>3377</v>
      </c>
      <c r="B47" t="s">
        <v>2852</v>
      </c>
      <c r="C47" t="s">
        <v>3375</v>
      </c>
    </row>
    <row r="48" spans="1:3" x14ac:dyDescent="0.2">
      <c r="A48" t="s">
        <v>3349</v>
      </c>
      <c r="B48" t="s">
        <v>2842</v>
      </c>
      <c r="C48" t="s">
        <v>3347</v>
      </c>
    </row>
    <row r="49" spans="1:3" x14ac:dyDescent="0.2">
      <c r="A49" t="s">
        <v>3202</v>
      </c>
      <c r="B49" t="s">
        <v>2782</v>
      </c>
      <c r="C49" t="s">
        <v>3200</v>
      </c>
    </row>
    <row r="50" spans="1:3" x14ac:dyDescent="0.2">
      <c r="A50" t="s">
        <v>3230</v>
      </c>
      <c r="B50" t="s">
        <v>2798</v>
      </c>
      <c r="C50" t="s">
        <v>3228</v>
      </c>
    </row>
    <row r="51" spans="1:3" x14ac:dyDescent="0.2">
      <c r="A51" t="s">
        <v>3262</v>
      </c>
      <c r="B51" t="s">
        <v>2811</v>
      </c>
      <c r="C51" t="s">
        <v>3260</v>
      </c>
    </row>
    <row r="52" spans="1:3" x14ac:dyDescent="0.2">
      <c r="A52" t="s">
        <v>3325</v>
      </c>
      <c r="B52" t="s">
        <v>2830</v>
      </c>
      <c r="C52" t="s">
        <v>3323</v>
      </c>
    </row>
  </sheetData>
  <sortState xmlns:xlrd2="http://schemas.microsoft.com/office/spreadsheetml/2017/richdata2" ref="A2:C260">
    <sortCondition ref="A1:A260"/>
    <sortCondition ref="B1:B260"/>
    <sortCondition ref="C1:C260"/>
  </sortState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4"/>
  <dimension ref="E1:G53"/>
  <sheetViews>
    <sheetView workbookViewId="0">
      <selection activeCell="G1" sqref="G1:G53"/>
    </sheetView>
  </sheetViews>
  <sheetFormatPr defaultRowHeight="12.75" x14ac:dyDescent="0.2"/>
  <cols>
    <col min="2" max="2" width="13.28515625" bestFit="1" customWidth="1"/>
    <col min="3" max="3" width="17.140625" customWidth="1"/>
    <col min="4" max="4" width="27.7109375" customWidth="1"/>
    <col min="5" max="5" width="35.5703125" customWidth="1"/>
    <col min="6" max="6" width="23" customWidth="1"/>
    <col min="7" max="7" width="17.5703125" bestFit="1" customWidth="1"/>
    <col min="8" max="8" width="17.85546875" customWidth="1"/>
    <col min="11" max="11" width="35.5703125" customWidth="1"/>
  </cols>
  <sheetData>
    <row r="1" spans="5:7" x14ac:dyDescent="0.2">
      <c r="E1" t="s">
        <v>254</v>
      </c>
      <c r="F1" t="s">
        <v>168</v>
      </c>
      <c r="G1" t="s">
        <v>255</v>
      </c>
    </row>
    <row r="2" spans="5:7" x14ac:dyDescent="0.2">
      <c r="E2" t="s">
        <v>3198</v>
      </c>
      <c r="F2" t="s">
        <v>3404</v>
      </c>
      <c r="G2" t="s">
        <v>3456</v>
      </c>
    </row>
    <row r="3" spans="5:7" x14ac:dyDescent="0.2">
      <c r="E3" t="s">
        <v>3202</v>
      </c>
      <c r="F3" t="s">
        <v>3405</v>
      </c>
      <c r="G3" t="s">
        <v>3457</v>
      </c>
    </row>
    <row r="4" spans="5:7" x14ac:dyDescent="0.2">
      <c r="E4" t="s">
        <v>3206</v>
      </c>
      <c r="F4" t="s">
        <v>3406</v>
      </c>
      <c r="G4" t="s">
        <v>3458</v>
      </c>
    </row>
    <row r="5" spans="5:7" x14ac:dyDescent="0.2">
      <c r="E5" t="s">
        <v>3210</v>
      </c>
      <c r="F5" t="s">
        <v>3407</v>
      </c>
      <c r="G5" t="s">
        <v>3459</v>
      </c>
    </row>
    <row r="6" spans="5:7" x14ac:dyDescent="0.2">
      <c r="E6" t="s">
        <v>3214</v>
      </c>
      <c r="F6" t="s">
        <v>3408</v>
      </c>
      <c r="G6" t="s">
        <v>3460</v>
      </c>
    </row>
    <row r="7" spans="5:7" x14ac:dyDescent="0.2">
      <c r="E7" t="s">
        <v>3218</v>
      </c>
      <c r="F7" t="s">
        <v>3409</v>
      </c>
      <c r="G7" t="s">
        <v>3461</v>
      </c>
    </row>
    <row r="8" spans="5:7" x14ac:dyDescent="0.2">
      <c r="E8" t="s">
        <v>3222</v>
      </c>
      <c r="F8" t="s">
        <v>3410</v>
      </c>
      <c r="G8" t="s">
        <v>3462</v>
      </c>
    </row>
    <row r="9" spans="5:7" x14ac:dyDescent="0.2">
      <c r="E9" t="s">
        <v>3226</v>
      </c>
      <c r="F9" t="s">
        <v>3411</v>
      </c>
      <c r="G9" t="s">
        <v>3463</v>
      </c>
    </row>
    <row r="10" spans="5:7" x14ac:dyDescent="0.2">
      <c r="E10" t="s">
        <v>3230</v>
      </c>
      <c r="F10" t="s">
        <v>3412</v>
      </c>
      <c r="G10" t="s">
        <v>3464</v>
      </c>
    </row>
    <row r="11" spans="5:7" x14ac:dyDescent="0.2">
      <c r="E11" t="s">
        <v>3234</v>
      </c>
      <c r="F11" t="s">
        <v>3413</v>
      </c>
      <c r="G11" t="s">
        <v>3465</v>
      </c>
    </row>
    <row r="12" spans="5:7" x14ac:dyDescent="0.2">
      <c r="E12" t="s">
        <v>3238</v>
      </c>
      <c r="F12" t="s">
        <v>3414</v>
      </c>
      <c r="G12" t="s">
        <v>3466</v>
      </c>
    </row>
    <row r="13" spans="5:7" x14ac:dyDescent="0.2">
      <c r="E13" t="s">
        <v>3242</v>
      </c>
      <c r="F13" t="s">
        <v>3415</v>
      </c>
      <c r="G13" t="s">
        <v>3467</v>
      </c>
    </row>
    <row r="14" spans="5:7" x14ac:dyDescent="0.2">
      <c r="E14" t="s">
        <v>3246</v>
      </c>
      <c r="F14" t="s">
        <v>3416</v>
      </c>
      <c r="G14" t="s">
        <v>3468</v>
      </c>
    </row>
    <row r="15" spans="5:7" x14ac:dyDescent="0.2">
      <c r="E15" t="s">
        <v>3250</v>
      </c>
      <c r="F15" t="s">
        <v>3417</v>
      </c>
      <c r="G15" t="s">
        <v>3469</v>
      </c>
    </row>
    <row r="16" spans="5:7" x14ac:dyDescent="0.2">
      <c r="E16" t="s">
        <v>3254</v>
      </c>
      <c r="F16" t="s">
        <v>3418</v>
      </c>
      <c r="G16" t="s">
        <v>3470</v>
      </c>
    </row>
    <row r="17" spans="5:7" x14ac:dyDescent="0.2">
      <c r="E17" t="s">
        <v>3258</v>
      </c>
      <c r="F17" t="s">
        <v>3419</v>
      </c>
      <c r="G17" t="s">
        <v>3471</v>
      </c>
    </row>
    <row r="18" spans="5:7" x14ac:dyDescent="0.2">
      <c r="E18" t="s">
        <v>3262</v>
      </c>
      <c r="F18" t="s">
        <v>3420</v>
      </c>
      <c r="G18" t="s">
        <v>3472</v>
      </c>
    </row>
    <row r="19" spans="5:7" x14ac:dyDescent="0.2">
      <c r="E19" t="s">
        <v>3266</v>
      </c>
      <c r="F19" t="s">
        <v>3421</v>
      </c>
      <c r="G19" t="s">
        <v>3473</v>
      </c>
    </row>
    <row r="20" spans="5:7" x14ac:dyDescent="0.2">
      <c r="E20" t="s">
        <v>3270</v>
      </c>
      <c r="F20" t="s">
        <v>3422</v>
      </c>
      <c r="G20" t="s">
        <v>3474</v>
      </c>
    </row>
    <row r="21" spans="5:7" x14ac:dyDescent="0.2">
      <c r="E21" t="s">
        <v>3274</v>
      </c>
      <c r="F21" t="s">
        <v>3423</v>
      </c>
      <c r="G21" t="s">
        <v>3475</v>
      </c>
    </row>
    <row r="22" spans="5:7" x14ac:dyDescent="0.2">
      <c r="E22" t="s">
        <v>3278</v>
      </c>
      <c r="F22" t="s">
        <v>3424</v>
      </c>
      <c r="G22" t="s">
        <v>3476</v>
      </c>
    </row>
    <row r="23" spans="5:7" x14ac:dyDescent="0.2">
      <c r="E23" t="s">
        <v>3282</v>
      </c>
      <c r="F23" t="s">
        <v>3425</v>
      </c>
      <c r="G23" t="s">
        <v>3477</v>
      </c>
    </row>
    <row r="24" spans="5:7" x14ac:dyDescent="0.2">
      <c r="E24" t="s">
        <v>3286</v>
      </c>
      <c r="F24" t="s">
        <v>3426</v>
      </c>
      <c r="G24" t="s">
        <v>3478</v>
      </c>
    </row>
    <row r="25" spans="5:7" x14ac:dyDescent="0.2">
      <c r="E25" t="s">
        <v>3290</v>
      </c>
      <c r="F25" t="s">
        <v>3427</v>
      </c>
      <c r="G25" t="s">
        <v>3479</v>
      </c>
    </row>
    <row r="26" spans="5:7" x14ac:dyDescent="0.2">
      <c r="E26" t="s">
        <v>3294</v>
      </c>
      <c r="F26" t="s">
        <v>3428</v>
      </c>
      <c r="G26" t="s">
        <v>3480</v>
      </c>
    </row>
    <row r="27" spans="5:7" x14ac:dyDescent="0.2">
      <c r="E27" t="s">
        <v>3298</v>
      </c>
      <c r="F27" t="s">
        <v>3429</v>
      </c>
      <c r="G27" t="s">
        <v>3481</v>
      </c>
    </row>
    <row r="28" spans="5:7" x14ac:dyDescent="0.2">
      <c r="E28" t="s">
        <v>3302</v>
      </c>
      <c r="F28" t="s">
        <v>3430</v>
      </c>
      <c r="G28" t="s">
        <v>3482</v>
      </c>
    </row>
    <row r="29" spans="5:7" x14ac:dyDescent="0.2">
      <c r="E29" t="s">
        <v>3306</v>
      </c>
      <c r="F29" t="s">
        <v>3431</v>
      </c>
      <c r="G29" t="s">
        <v>3483</v>
      </c>
    </row>
    <row r="30" spans="5:7" x14ac:dyDescent="0.2">
      <c r="E30" t="s">
        <v>3310</v>
      </c>
      <c r="F30" t="s">
        <v>3432</v>
      </c>
      <c r="G30" t="s">
        <v>3484</v>
      </c>
    </row>
    <row r="31" spans="5:7" x14ac:dyDescent="0.2">
      <c r="E31" t="s">
        <v>3314</v>
      </c>
      <c r="F31" t="s">
        <v>3433</v>
      </c>
      <c r="G31" t="s">
        <v>3485</v>
      </c>
    </row>
    <row r="32" spans="5:7" x14ac:dyDescent="0.2">
      <c r="E32" t="s">
        <v>3317</v>
      </c>
      <c r="F32" t="s">
        <v>3434</v>
      </c>
      <c r="G32" t="s">
        <v>3486</v>
      </c>
    </row>
    <row r="33" spans="5:7" x14ac:dyDescent="0.2">
      <c r="E33" t="s">
        <v>3321</v>
      </c>
      <c r="F33" t="s">
        <v>3435</v>
      </c>
      <c r="G33" t="s">
        <v>3487</v>
      </c>
    </row>
    <row r="34" spans="5:7" x14ac:dyDescent="0.2">
      <c r="E34" t="s">
        <v>3325</v>
      </c>
      <c r="F34" t="s">
        <v>3436</v>
      </c>
      <c r="G34" t="s">
        <v>3488</v>
      </c>
    </row>
    <row r="35" spans="5:7" x14ac:dyDescent="0.2">
      <c r="E35" t="s">
        <v>3329</v>
      </c>
      <c r="F35" t="s">
        <v>3437</v>
      </c>
      <c r="G35" t="s">
        <v>3489</v>
      </c>
    </row>
    <row r="36" spans="5:7" x14ac:dyDescent="0.2">
      <c r="E36" t="s">
        <v>3333</v>
      </c>
      <c r="F36" t="s">
        <v>3438</v>
      </c>
      <c r="G36" t="s">
        <v>3490</v>
      </c>
    </row>
    <row r="37" spans="5:7" x14ac:dyDescent="0.2">
      <c r="E37" t="s">
        <v>3337</v>
      </c>
      <c r="F37" t="s">
        <v>3439</v>
      </c>
      <c r="G37" t="s">
        <v>3491</v>
      </c>
    </row>
    <row r="38" spans="5:7" x14ac:dyDescent="0.2">
      <c r="E38" t="s">
        <v>3341</v>
      </c>
      <c r="F38" t="s">
        <v>3440</v>
      </c>
      <c r="G38" t="s">
        <v>3492</v>
      </c>
    </row>
    <row r="39" spans="5:7" x14ac:dyDescent="0.2">
      <c r="E39" t="s">
        <v>3345</v>
      </c>
      <c r="F39" t="s">
        <v>3441</v>
      </c>
      <c r="G39" t="s">
        <v>3493</v>
      </c>
    </row>
    <row r="40" spans="5:7" x14ac:dyDescent="0.2">
      <c r="E40" t="s">
        <v>3349</v>
      </c>
      <c r="F40" t="s">
        <v>3442</v>
      </c>
      <c r="G40" t="s">
        <v>3494</v>
      </c>
    </row>
    <row r="41" spans="5:7" x14ac:dyDescent="0.2">
      <c r="E41" t="s">
        <v>3353</v>
      </c>
      <c r="F41" t="s">
        <v>3443</v>
      </c>
      <c r="G41" t="s">
        <v>3495</v>
      </c>
    </row>
    <row r="42" spans="5:7" x14ac:dyDescent="0.2">
      <c r="E42" t="s">
        <v>3357</v>
      </c>
      <c r="F42" t="s">
        <v>3444</v>
      </c>
      <c r="G42" t="s">
        <v>3496</v>
      </c>
    </row>
    <row r="43" spans="5:7" x14ac:dyDescent="0.2">
      <c r="E43" t="s">
        <v>3361</v>
      </c>
      <c r="F43" t="s">
        <v>3445</v>
      </c>
      <c r="G43" t="s">
        <v>3497</v>
      </c>
    </row>
    <row r="44" spans="5:7" x14ac:dyDescent="0.2">
      <c r="E44" t="s">
        <v>3365</v>
      </c>
      <c r="F44" t="s">
        <v>3446</v>
      </c>
      <c r="G44" t="s">
        <v>3498</v>
      </c>
    </row>
    <row r="45" spans="5:7" x14ac:dyDescent="0.2">
      <c r="E45" t="s">
        <v>3369</v>
      </c>
      <c r="F45" t="s">
        <v>3447</v>
      </c>
      <c r="G45" t="s">
        <v>3499</v>
      </c>
    </row>
    <row r="46" spans="5:7" x14ac:dyDescent="0.2">
      <c r="E46" t="s">
        <v>3373</v>
      </c>
      <c r="F46" t="s">
        <v>3448</v>
      </c>
      <c r="G46" t="s">
        <v>3500</v>
      </c>
    </row>
    <row r="47" spans="5:7" x14ac:dyDescent="0.2">
      <c r="E47" t="s">
        <v>3377</v>
      </c>
      <c r="F47" t="s">
        <v>3449</v>
      </c>
      <c r="G47" t="s">
        <v>3501</v>
      </c>
    </row>
    <row r="48" spans="5:7" x14ac:dyDescent="0.2">
      <c r="E48" t="s">
        <v>3381</v>
      </c>
      <c r="F48" t="s">
        <v>3450</v>
      </c>
      <c r="G48" t="s">
        <v>3502</v>
      </c>
    </row>
    <row r="49" spans="5:7" x14ac:dyDescent="0.2">
      <c r="E49" t="s">
        <v>3385</v>
      </c>
      <c r="F49" t="s">
        <v>3451</v>
      </c>
      <c r="G49" t="s">
        <v>3503</v>
      </c>
    </row>
    <row r="50" spans="5:7" x14ac:dyDescent="0.2">
      <c r="E50" t="s">
        <v>3389</v>
      </c>
      <c r="F50" t="s">
        <v>3452</v>
      </c>
      <c r="G50" t="s">
        <v>3504</v>
      </c>
    </row>
    <row r="51" spans="5:7" x14ac:dyDescent="0.2">
      <c r="E51" t="s">
        <v>3393</v>
      </c>
      <c r="F51" t="s">
        <v>3453</v>
      </c>
      <c r="G51" t="s">
        <v>3505</v>
      </c>
    </row>
    <row r="52" spans="5:7" x14ac:dyDescent="0.2">
      <c r="E52" t="s">
        <v>3397</v>
      </c>
      <c r="F52" t="s">
        <v>3454</v>
      </c>
      <c r="G52" t="s">
        <v>3506</v>
      </c>
    </row>
    <row r="53" spans="5:7" x14ac:dyDescent="0.2">
      <c r="E53" t="s">
        <v>3401</v>
      </c>
      <c r="F53" t="s">
        <v>3455</v>
      </c>
      <c r="G53" t="s">
        <v>3507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13">
    <pageSetUpPr fitToPage="1"/>
  </sheetPr>
  <dimension ref="A1:AF74"/>
  <sheetViews>
    <sheetView showGridLines="0" topLeftCell="AA1" zoomScale="80" zoomScaleNormal="80" workbookViewId="0">
      <pane ySplit="1" topLeftCell="A2" activePane="bottomLeft" state="frozen"/>
      <selection activeCell="AD199" sqref="AD199"/>
      <selection pane="bottomLeft" activeCell="B53" sqref="B53:AD53"/>
    </sheetView>
  </sheetViews>
  <sheetFormatPr defaultColWidth="9.140625" defaultRowHeight="20.25" customHeight="1" outlineLevelCol="1" x14ac:dyDescent="0.2"/>
  <cols>
    <col min="1" max="1" width="17.42578125" style="236" customWidth="1" outlineLevel="1"/>
    <col min="2" max="2" width="20" style="58" customWidth="1" outlineLevel="1"/>
    <col min="3" max="3" width="18.140625" style="58" customWidth="1" outlineLevel="1"/>
    <col min="4" max="4" width="20.7109375" style="58" customWidth="1" outlineLevel="1"/>
    <col min="5" max="5" width="17.85546875" style="101" customWidth="1" outlineLevel="1"/>
    <col min="6" max="6" width="13.85546875" style="60" customWidth="1" outlineLevel="1"/>
    <col min="7" max="7" width="20.140625" style="56" customWidth="1" outlineLevel="1"/>
    <col min="8" max="8" width="10.85546875" style="56" bestFit="1" customWidth="1" outlineLevel="1"/>
    <col min="9" max="9" width="43.85546875" style="58" customWidth="1" outlineLevel="1"/>
    <col min="10" max="10" width="12.28515625" style="60" customWidth="1" outlineLevel="1"/>
    <col min="11" max="11" width="16.5703125" style="60" customWidth="1" outlineLevel="1"/>
    <col min="12" max="12" width="66.140625" style="59" customWidth="1" outlineLevel="1"/>
    <col min="13" max="13" width="13.7109375" style="62" customWidth="1" outlineLevel="1"/>
    <col min="14" max="14" width="10" style="56" customWidth="1" outlineLevel="1"/>
    <col min="15" max="15" width="11.5703125" style="56" customWidth="1" outlineLevel="1"/>
    <col min="16" max="16" width="8" style="56" customWidth="1"/>
    <col min="17" max="17" width="5.140625" style="56" customWidth="1"/>
    <col min="18" max="18" width="3.5703125" style="56" customWidth="1"/>
    <col min="19" max="19" width="15.140625" style="58" customWidth="1"/>
    <col min="20" max="20" width="20.5703125" style="56" customWidth="1"/>
    <col min="21" max="21" width="13.5703125" style="56" customWidth="1"/>
    <col min="22" max="22" width="18.7109375" style="56" customWidth="1"/>
    <col min="23" max="26" width="20.85546875" style="56" customWidth="1"/>
    <col min="27" max="27" width="76.85546875" style="56" customWidth="1"/>
    <col min="28" max="28" width="63.5703125" style="56" customWidth="1"/>
    <col min="29" max="29" width="108.5703125" style="56" customWidth="1"/>
    <col min="30" max="30" width="11.42578125" style="56" customWidth="1"/>
    <col min="31" max="31" width="13.28515625" style="56" customWidth="1"/>
    <col min="32" max="32" width="13.85546875" style="56" customWidth="1"/>
    <col min="33" max="35" width="9.140625" style="56" customWidth="1"/>
    <col min="36" max="36" width="11" style="56" customWidth="1"/>
    <col min="37" max="37" width="9.85546875" style="56" customWidth="1"/>
    <col min="38" max="43" width="9.140625" style="56" customWidth="1"/>
    <col min="44" max="16384" width="9.140625" style="56"/>
  </cols>
  <sheetData>
    <row r="1" spans="1:32" ht="18.75" customHeight="1" x14ac:dyDescent="0.2">
      <c r="A1" s="128" t="s">
        <v>14</v>
      </c>
      <c r="B1" s="128" t="s">
        <v>20</v>
      </c>
      <c r="C1" s="128" t="s">
        <v>21</v>
      </c>
      <c r="D1" s="128" t="s">
        <v>13</v>
      </c>
      <c r="E1" s="128" t="s">
        <v>22</v>
      </c>
      <c r="F1" s="128" t="s">
        <v>18</v>
      </c>
      <c r="G1" s="128" t="s">
        <v>23</v>
      </c>
      <c r="H1" s="128"/>
      <c r="I1" s="128"/>
      <c r="J1" s="128" t="s">
        <v>24</v>
      </c>
      <c r="K1" s="128" t="s">
        <v>9</v>
      </c>
      <c r="L1" s="128" t="s">
        <v>12</v>
      </c>
      <c r="M1" s="128" t="s">
        <v>20</v>
      </c>
      <c r="N1" s="128" t="s">
        <v>25</v>
      </c>
      <c r="O1" s="128" t="s">
        <v>26</v>
      </c>
      <c r="P1" s="128" t="s">
        <v>27</v>
      </c>
      <c r="Q1" s="128" t="s">
        <v>28</v>
      </c>
      <c r="R1" s="128" t="s">
        <v>29</v>
      </c>
      <c r="S1" s="128" t="s">
        <v>30</v>
      </c>
      <c r="T1" s="128" t="s">
        <v>13</v>
      </c>
      <c r="U1" s="128" t="s">
        <v>31</v>
      </c>
      <c r="V1" s="128" t="s">
        <v>32</v>
      </c>
      <c r="W1" s="128" t="s">
        <v>15</v>
      </c>
      <c r="X1" s="128"/>
      <c r="Y1" s="128"/>
      <c r="Z1" s="128"/>
      <c r="AA1" s="128" t="s">
        <v>33</v>
      </c>
      <c r="AB1" s="128" t="s">
        <v>34</v>
      </c>
      <c r="AC1" s="128" t="s">
        <v>35</v>
      </c>
      <c r="AD1" s="128" t="s">
        <v>36</v>
      </c>
      <c r="AE1" s="241"/>
      <c r="AF1" s="95"/>
    </row>
    <row r="2" spans="1:32" s="57" customFormat="1" ht="20.100000000000001" customHeight="1" x14ac:dyDescent="0.25">
      <c r="A2" s="235" t="s">
        <v>3198</v>
      </c>
      <c r="B2" s="130"/>
      <c r="C2" s="131">
        <f t="shared" ref="C2" si="0">W2</f>
        <v>0</v>
      </c>
      <c r="D2" s="132" t="str">
        <f>VLOOKUP(A2,'APONTAMENTO CREDENCIAMENTO'!$D$6:$P$3123,12,0)</f>
        <v>6020.2023/0016919-6</v>
      </c>
      <c r="E2" s="133"/>
      <c r="F2" s="134">
        <f>SUMIF('APONTAMENTO CREDENCIAMENTO'!$D$6:$D$3123,'ATESTE-LIQ'!A2,'APONTAMENTO CREDENCIAMENTO'!$FE$6:$FE$3123)</f>
        <v>5778.4500000000007</v>
      </c>
      <c r="G2" s="328" t="str">
        <f>VLOOKUP(A2,'APONTAMENTO CREDENCIAMENTO'!$D$6:$G$3123,3,0)</f>
        <v>01/04/2026</v>
      </c>
      <c r="H2" s="328" t="str">
        <f>VLOOKUP(A2,'APONTAMENTO CREDENCIAMENTO'!$D$6:$G$3123,4,0)</f>
        <v>30/04/2026</v>
      </c>
      <c r="I2" s="135" t="str">
        <f t="shared" ref="I2" si="1">CONCATENATE("PE - Pagto. Doc(s): ",E2," - Contrato nº ",A2)</f>
        <v>PE - Pagto. Doc(s):  - Contrato nº 2023/0016919</v>
      </c>
      <c r="J2" s="136">
        <f t="shared" ref="J2" si="2">F2</f>
        <v>5778.4500000000007</v>
      </c>
      <c r="K2" s="136">
        <v>0</v>
      </c>
      <c r="L2" s="137" t="str">
        <f>VLOOKUP(A2,'APONTAMENTO CREDENCIAMENTO'!$D$6:$P$3123,5,0)</f>
        <v>ADILSON FRANCISCO DE SOUZA</v>
      </c>
      <c r="M2" s="138"/>
      <c r="N2" s="139"/>
      <c r="O2" s="140"/>
      <c r="P2" s="141"/>
      <c r="Q2" s="141"/>
      <c r="R2" s="141"/>
      <c r="S2" s="142"/>
      <c r="T2" s="143" t="str">
        <f t="shared" ref="T2" si="3">D2</f>
        <v>6020.2023/0016919-6</v>
      </c>
      <c r="U2" s="144">
        <f t="shared" ref="U2" si="4">F2</f>
        <v>5778.4500000000007</v>
      </c>
      <c r="V2" s="145">
        <f t="shared" ref="V2" si="5">U2</f>
        <v>5778.4500000000007</v>
      </c>
      <c r="W2" s="129"/>
      <c r="X2" s="129"/>
      <c r="Y2" s="129"/>
      <c r="Z2" s="129"/>
      <c r="AA2" s="146" t="str">
        <f>CONCATENATE("Prestação de Serviço e Transpor. Escolar Gratuito - TEG n. ",A2," - DRE - " &amp;'BASE C'!$C$2)</f>
        <v>Prestação de Serviço e Transpor. Escolar Gratuito - TEG n. 2023/0016919 - DRE - SA</v>
      </c>
      <c r="AB2" s="238" t="str">
        <f t="shared" ref="AB2" si="6">L2</f>
        <v>ADILSON FRANCISCO DE SOUZA</v>
      </c>
      <c r="AC2" s="239"/>
      <c r="AD2" s="240"/>
      <c r="AE2" s="242"/>
      <c r="AF2" s="102"/>
    </row>
    <row r="3" spans="1:32" s="57" customFormat="1" ht="20.100000000000001" customHeight="1" x14ac:dyDescent="0.25">
      <c r="A3" s="900" t="s">
        <v>3246</v>
      </c>
      <c r="B3" s="130"/>
      <c r="C3" s="131">
        <f t="shared" ref="C3:C53" si="7">W3</f>
        <v>0</v>
      </c>
      <c r="D3" s="132" t="str">
        <f>VLOOKUP(A3,'APONTAMENTO CREDENCIAMENTO'!$D$6:$P$3123,12,0)</f>
        <v>6020.2022/0024138-3</v>
      </c>
      <c r="E3" s="133"/>
      <c r="F3" s="134">
        <f>SUMIF('APONTAMENTO CREDENCIAMENTO'!$D$6:$D$3123,'ATESTE-LIQ'!A3,'APONTAMENTO CREDENCIAMENTO'!$FE$6:$FE$3123)</f>
        <v>9803.9000000000015</v>
      </c>
      <c r="G3" s="328" t="str">
        <f>VLOOKUP(A3,'APONTAMENTO CREDENCIAMENTO'!$D$6:$G$3123,3,0)</f>
        <v>01/04/2026</v>
      </c>
      <c r="H3" s="328" t="str">
        <f>VLOOKUP(A3,'APONTAMENTO CREDENCIAMENTO'!$D$6:$G$3123,4,0)</f>
        <v>30/04/2026</v>
      </c>
      <c r="I3" s="135" t="str">
        <f t="shared" ref="I3:I53" si="8">CONCATENATE("PE - Pagto. Doc(s): ",E3," - Contrato nº ",A3)</f>
        <v>PE - Pagto. Doc(s):  - Contrato nº 2022/0024138</v>
      </c>
      <c r="J3" s="136">
        <f t="shared" ref="J3:J53" si="9">F3</f>
        <v>9803.9000000000015</v>
      </c>
      <c r="K3" s="136">
        <v>0</v>
      </c>
      <c r="L3" s="137" t="str">
        <f>VLOOKUP(A3,'APONTAMENTO CREDENCIAMENTO'!$D$6:$P$3123,5,0)</f>
        <v>JAIR ANDRADE DA SILVA ALMEIDA</v>
      </c>
      <c r="M3" s="138"/>
      <c r="N3" s="139"/>
      <c r="O3" s="140"/>
      <c r="P3" s="141"/>
      <c r="Q3" s="141"/>
      <c r="R3" s="141"/>
      <c r="S3" s="142"/>
      <c r="T3" s="143" t="str">
        <f t="shared" ref="T3:T53" si="10">D3</f>
        <v>6020.2022/0024138-3</v>
      </c>
      <c r="U3" s="144">
        <f t="shared" ref="U3:U53" si="11">F3</f>
        <v>9803.9000000000015</v>
      </c>
      <c r="V3" s="145">
        <f t="shared" ref="V3:V53" si="12">U3</f>
        <v>9803.9000000000015</v>
      </c>
      <c r="W3" s="129"/>
      <c r="X3" s="129"/>
      <c r="Y3" s="129"/>
      <c r="Z3" s="129"/>
      <c r="AA3" s="146" t="str">
        <f>CONCATENATE("Prestação de Serviço e Transpor. Escolar Gratuito - TEG n. ",A3," - DRE - " &amp;'BASE C'!$C$2)</f>
        <v>Prestação de Serviço e Transpor. Escolar Gratuito - TEG n. 2022/0024138 - DRE - SA</v>
      </c>
      <c r="AB3" s="238" t="str">
        <f t="shared" ref="AB3:AB53" si="13">L3</f>
        <v>JAIR ANDRADE DA SILVA ALMEIDA</v>
      </c>
      <c r="AC3" s="239"/>
      <c r="AD3" s="240"/>
      <c r="AE3" s="242"/>
      <c r="AF3" s="102"/>
    </row>
    <row r="4" spans="1:32" s="57" customFormat="1" ht="20.100000000000001" customHeight="1" x14ac:dyDescent="0.25">
      <c r="A4" s="900" t="s">
        <v>3314</v>
      </c>
      <c r="B4" s="130"/>
      <c r="C4" s="131">
        <f t="shared" si="7"/>
        <v>0</v>
      </c>
      <c r="D4" s="132" t="str">
        <f>VLOOKUP(A4,'APONTAMENTO CREDENCIAMENTO'!$D$6:$P$3123,12,0)</f>
        <v>6020.2022/0024222-3</v>
      </c>
      <c r="E4" s="133"/>
      <c r="F4" s="134">
        <f>SUMIF('APONTAMENTO CREDENCIAMENTO'!$D$6:$D$3123,'ATESTE-LIQ'!A4,'APONTAMENTO CREDENCIAMENTO'!$FE$6:$FE$3123)</f>
        <v>11370.502</v>
      </c>
      <c r="G4" s="328" t="str">
        <f>VLOOKUP(A4,'APONTAMENTO CREDENCIAMENTO'!$D$6:$G$3123,3,0)</f>
        <v>01/04/2026</v>
      </c>
      <c r="H4" s="328">
        <f>VLOOKUP(A4,'APONTAMENTO CREDENCIAMENTO'!$D$6:$G$3123,4,0)</f>
        <v>46141</v>
      </c>
      <c r="I4" s="135" t="str">
        <f t="shared" si="8"/>
        <v>PE - Pagto. Doc(s):  - Contrato nº 2022/0024222</v>
      </c>
      <c r="J4" s="136">
        <f t="shared" si="9"/>
        <v>11370.502</v>
      </c>
      <c r="K4" s="136">
        <v>0</v>
      </c>
      <c r="L4" s="137" t="str">
        <f>VLOOKUP(A4,'APONTAMENTO CREDENCIAMENTO'!$D$6:$P$3123,5,0)</f>
        <v>MARCIO JOSE MARQUES LINS</v>
      </c>
      <c r="M4" s="138"/>
      <c r="N4" s="139"/>
      <c r="O4" s="140"/>
      <c r="P4" s="141"/>
      <c r="Q4" s="141"/>
      <c r="R4" s="141"/>
      <c r="S4" s="142"/>
      <c r="T4" s="143" t="str">
        <f t="shared" si="10"/>
        <v>6020.2022/0024222-3</v>
      </c>
      <c r="U4" s="144">
        <f t="shared" si="11"/>
        <v>11370.502</v>
      </c>
      <c r="V4" s="145">
        <f t="shared" si="12"/>
        <v>11370.502</v>
      </c>
      <c r="W4" s="129"/>
      <c r="X4" s="129"/>
      <c r="Y4" s="129"/>
      <c r="Z4" s="129"/>
      <c r="AA4" s="146" t="str">
        <f>CONCATENATE("Prestação de Serviço e Transpor. Escolar Gratuito - TEG n. ",A4," - DRE - " &amp;'BASE C'!$C$2)</f>
        <v>Prestação de Serviço e Transpor. Escolar Gratuito - TEG n. 2022/0024222 - DRE - SA</v>
      </c>
      <c r="AB4" s="238" t="str">
        <f t="shared" si="13"/>
        <v>MARCIO JOSE MARQUES LINS</v>
      </c>
      <c r="AC4" s="239"/>
      <c r="AD4" s="240"/>
      <c r="AE4" s="242"/>
      <c r="AF4" s="102"/>
    </row>
    <row r="5" spans="1:32" s="57" customFormat="1" ht="20.100000000000001" customHeight="1" x14ac:dyDescent="0.25">
      <c r="A5" s="900" t="s">
        <v>3321</v>
      </c>
      <c r="B5" s="130"/>
      <c r="C5" s="131">
        <f t="shared" si="7"/>
        <v>0</v>
      </c>
      <c r="D5" s="132" t="str">
        <f>VLOOKUP(A5,'APONTAMENTO CREDENCIAMENTO'!$D$6:$P$3123,12,0)</f>
        <v>6020.2022/0024487-0</v>
      </c>
      <c r="E5" s="133"/>
      <c r="F5" s="134">
        <f>SUMIF('APONTAMENTO CREDENCIAMENTO'!$D$6:$D$3123,'ATESTE-LIQ'!A5,'APONTAMENTO CREDENCIAMENTO'!$FE$6:$FE$3123)</f>
        <v>12539.033000000001</v>
      </c>
      <c r="G5" s="328" t="str">
        <f>VLOOKUP(A5,'APONTAMENTO CREDENCIAMENTO'!$D$6:$G$3123,3,0)</f>
        <v>01/04/2026</v>
      </c>
      <c r="H5" s="328" t="str">
        <f>VLOOKUP(A5,'APONTAMENTO CREDENCIAMENTO'!$D$6:$G$3123,4,0)</f>
        <v>30/04/2026</v>
      </c>
      <c r="I5" s="135" t="str">
        <f t="shared" si="8"/>
        <v>PE - Pagto. Doc(s):  - Contrato nº 2022/0024487</v>
      </c>
      <c r="J5" s="136">
        <f t="shared" si="9"/>
        <v>12539.033000000001</v>
      </c>
      <c r="K5" s="136">
        <v>0</v>
      </c>
      <c r="L5" s="137" t="str">
        <f>VLOOKUP(A5,'APONTAMENTO CREDENCIAMENTO'!$D$6:$P$3123,5,0)</f>
        <v>MARCOS TADEU MARQUES</v>
      </c>
      <c r="M5" s="138"/>
      <c r="N5" s="139"/>
      <c r="O5" s="140"/>
      <c r="P5" s="141"/>
      <c r="Q5" s="141"/>
      <c r="R5" s="141"/>
      <c r="S5" s="142"/>
      <c r="T5" s="143" t="str">
        <f t="shared" si="10"/>
        <v>6020.2022/0024487-0</v>
      </c>
      <c r="U5" s="144">
        <f t="shared" si="11"/>
        <v>12539.033000000001</v>
      </c>
      <c r="V5" s="145">
        <f t="shared" si="12"/>
        <v>12539.033000000001</v>
      </c>
      <c r="W5" s="129"/>
      <c r="X5" s="129"/>
      <c r="Y5" s="129"/>
      <c r="Z5" s="129"/>
      <c r="AA5" s="146" t="str">
        <f>CONCATENATE("Prestação de Serviço e Transpor. Escolar Gratuito - TEG n. ",A5," - DRE - " &amp;'BASE C'!$C$2)</f>
        <v>Prestação de Serviço e Transpor. Escolar Gratuito - TEG n. 2022/0024487 - DRE - SA</v>
      </c>
      <c r="AB5" s="238" t="str">
        <f t="shared" si="13"/>
        <v>MARCOS TADEU MARQUES</v>
      </c>
      <c r="AC5" s="239"/>
      <c r="AD5" s="240"/>
      <c r="AE5" s="242"/>
      <c r="AF5" s="102"/>
    </row>
    <row r="6" spans="1:32" s="57" customFormat="1" ht="20.100000000000001" customHeight="1" x14ac:dyDescent="0.25">
      <c r="A6" s="900" t="s">
        <v>3310</v>
      </c>
      <c r="B6" s="130"/>
      <c r="C6" s="131">
        <f t="shared" si="7"/>
        <v>0</v>
      </c>
      <c r="D6" s="132" t="str">
        <f>VLOOKUP(A6,'APONTAMENTO CREDENCIAMENTO'!$D$6:$P$3123,12,0)</f>
        <v>6020.2022/0024496-0</v>
      </c>
      <c r="E6" s="133"/>
      <c r="F6" s="134">
        <f>SUMIF('APONTAMENTO CREDENCIAMENTO'!$D$6:$D$3123,'ATESTE-LIQ'!A6,'APONTAMENTO CREDENCIAMENTO'!$FE$6:$FE$3123)</f>
        <v>18278.96</v>
      </c>
      <c r="G6" s="328" t="str">
        <f>VLOOKUP(A6,'APONTAMENTO CREDENCIAMENTO'!$D$6:$G$3123,3,0)</f>
        <v>01/04/2026</v>
      </c>
      <c r="H6" s="328" t="str">
        <f>VLOOKUP(A6,'APONTAMENTO CREDENCIAMENTO'!$D$6:$G$3123,4,0)</f>
        <v>30/04/2026</v>
      </c>
      <c r="I6" s="135" t="str">
        <f t="shared" si="8"/>
        <v>PE - Pagto. Doc(s):  - Contrato nº 2022/0024496</v>
      </c>
      <c r="J6" s="136">
        <f t="shared" si="9"/>
        <v>18278.96</v>
      </c>
      <c r="K6" s="136">
        <v>0</v>
      </c>
      <c r="L6" s="137" t="str">
        <f>VLOOKUP(A6,'APONTAMENTO CREDENCIAMENTO'!$D$6:$P$3123,5,0)</f>
        <v>MARCIA COUTINHO PEREIRA</v>
      </c>
      <c r="M6" s="138"/>
      <c r="N6" s="139"/>
      <c r="O6" s="140"/>
      <c r="P6" s="141"/>
      <c r="Q6" s="141"/>
      <c r="R6" s="141"/>
      <c r="S6" s="142"/>
      <c r="T6" s="143" t="str">
        <f t="shared" si="10"/>
        <v>6020.2022/0024496-0</v>
      </c>
      <c r="U6" s="144">
        <f t="shared" si="11"/>
        <v>18278.96</v>
      </c>
      <c r="V6" s="145">
        <f t="shared" si="12"/>
        <v>18278.96</v>
      </c>
      <c r="W6" s="129"/>
      <c r="X6" s="129"/>
      <c r="Y6" s="129"/>
      <c r="Z6" s="129"/>
      <c r="AA6" s="146" t="str">
        <f>CONCATENATE("Prestação de Serviço e Transpor. Escolar Gratuito - TEG n. ",A6," - DRE - " &amp;'BASE C'!$C$2)</f>
        <v>Prestação de Serviço e Transpor. Escolar Gratuito - TEG n. 2022/0024496 - DRE - SA</v>
      </c>
      <c r="AB6" s="238" t="str">
        <f t="shared" si="13"/>
        <v>MARCIA COUTINHO PEREIRA</v>
      </c>
      <c r="AC6" s="239"/>
      <c r="AD6" s="240"/>
      <c r="AE6" s="242"/>
      <c r="AF6" s="102"/>
    </row>
    <row r="7" spans="1:32" s="57" customFormat="1" ht="20.100000000000001" customHeight="1" x14ac:dyDescent="0.25">
      <c r="A7" s="900" t="s">
        <v>3218</v>
      </c>
      <c r="B7" s="130"/>
      <c r="C7" s="131">
        <f t="shared" si="7"/>
        <v>0</v>
      </c>
      <c r="D7" s="132" t="str">
        <f>VLOOKUP(A7,'APONTAMENTO CREDENCIAMENTO'!$D$6:$P$3123,12,0)</f>
        <v>6020.2022/0025161-3</v>
      </c>
      <c r="E7" s="133"/>
      <c r="F7" s="134">
        <f>SUMIF('APONTAMENTO CREDENCIAMENTO'!$D$6:$D$3123,'ATESTE-LIQ'!A7,'APONTAMENTO CREDENCIAMENTO'!$FE$6:$FE$3123)</f>
        <v>10959.59</v>
      </c>
      <c r="G7" s="328" t="str">
        <f>VLOOKUP(A7,'APONTAMENTO CREDENCIAMENTO'!$D$6:$G$3123,3,0)</f>
        <v>01/04/2026</v>
      </c>
      <c r="H7" s="328" t="str">
        <f>VLOOKUP(A7,'APONTAMENTO CREDENCIAMENTO'!$D$6:$G$3123,4,0)</f>
        <v>30/04/2026</v>
      </c>
      <c r="I7" s="135" t="str">
        <f t="shared" si="8"/>
        <v>PE - Pagto. Doc(s):  - Contrato nº 2022/0025161</v>
      </c>
      <c r="J7" s="136">
        <f t="shared" si="9"/>
        <v>10959.59</v>
      </c>
      <c r="K7" s="136">
        <v>0</v>
      </c>
      <c r="L7" s="137" t="str">
        <f>VLOOKUP(A7,'APONTAMENTO CREDENCIAMENTO'!$D$6:$P$3123,5,0)</f>
        <v>ARMANDO FERRAZ DA ROCHA</v>
      </c>
      <c r="M7" s="138"/>
      <c r="N7" s="139"/>
      <c r="O7" s="140"/>
      <c r="P7" s="141"/>
      <c r="Q7" s="141"/>
      <c r="R7" s="141"/>
      <c r="S7" s="142"/>
      <c r="T7" s="143" t="str">
        <f t="shared" si="10"/>
        <v>6020.2022/0025161-3</v>
      </c>
      <c r="U7" s="144">
        <f t="shared" si="11"/>
        <v>10959.59</v>
      </c>
      <c r="V7" s="145">
        <f t="shared" si="12"/>
        <v>10959.59</v>
      </c>
      <c r="W7" s="129"/>
      <c r="X7" s="129"/>
      <c r="Y7" s="129"/>
      <c r="Z7" s="129"/>
      <c r="AA7" s="146" t="str">
        <f>CONCATENATE("Prestação de Serviço e Transpor. Escolar Gratuito - TEG n. ",A7," - DRE - " &amp;'BASE C'!$C$2)</f>
        <v>Prestação de Serviço e Transpor. Escolar Gratuito - TEG n. 2022/0025161 - DRE - SA</v>
      </c>
      <c r="AB7" s="238" t="str">
        <f t="shared" si="13"/>
        <v>ARMANDO FERRAZ DA ROCHA</v>
      </c>
      <c r="AC7" s="239"/>
      <c r="AD7" s="240"/>
      <c r="AE7" s="242"/>
      <c r="AF7" s="102"/>
    </row>
    <row r="8" spans="1:32" s="57" customFormat="1" ht="20.100000000000001" customHeight="1" x14ac:dyDescent="0.25">
      <c r="A8" s="900" t="s">
        <v>3206</v>
      </c>
      <c r="B8" s="130"/>
      <c r="C8" s="131">
        <f t="shared" si="7"/>
        <v>0</v>
      </c>
      <c r="D8" s="132" t="str">
        <f>VLOOKUP(A8,'APONTAMENTO CREDENCIAMENTO'!$D$6:$P$3123,12,0)</f>
        <v>6020.2022/0026089-2</v>
      </c>
      <c r="E8" s="133"/>
      <c r="F8" s="134">
        <f>SUMIF('APONTAMENTO CREDENCIAMENTO'!$D$6:$D$3123,'ATESTE-LIQ'!A8,'APONTAMENTO CREDENCIAMENTO'!$FE$6:$FE$3123)</f>
        <v>12115.28</v>
      </c>
      <c r="G8" s="328" t="str">
        <f>VLOOKUP(A8,'APONTAMENTO CREDENCIAMENTO'!$D$6:$G$3123,3,0)</f>
        <v>01/04/2026</v>
      </c>
      <c r="H8" s="328" t="str">
        <f>VLOOKUP(A8,'APONTAMENTO CREDENCIAMENTO'!$D$6:$G$3123,4,0)</f>
        <v>30/04/2026</v>
      </c>
      <c r="I8" s="135" t="str">
        <f t="shared" si="8"/>
        <v>PE - Pagto. Doc(s):  - Contrato nº 2022/0026089</v>
      </c>
      <c r="J8" s="136">
        <f t="shared" si="9"/>
        <v>12115.28</v>
      </c>
      <c r="K8" s="136">
        <v>0</v>
      </c>
      <c r="L8" s="137" t="str">
        <f>VLOOKUP(A8,'APONTAMENTO CREDENCIAMENTO'!$D$6:$P$3123,5,0)</f>
        <v>ALEXANDRE BARBOSA DE LIMA</v>
      </c>
      <c r="M8" s="138"/>
      <c r="N8" s="139"/>
      <c r="O8" s="140"/>
      <c r="P8" s="141"/>
      <c r="Q8" s="141"/>
      <c r="R8" s="141"/>
      <c r="S8" s="142"/>
      <c r="T8" s="143" t="str">
        <f t="shared" si="10"/>
        <v>6020.2022/0026089-2</v>
      </c>
      <c r="U8" s="144">
        <f t="shared" si="11"/>
        <v>12115.28</v>
      </c>
      <c r="V8" s="145">
        <f t="shared" si="12"/>
        <v>12115.28</v>
      </c>
      <c r="W8" s="129"/>
      <c r="X8" s="129"/>
      <c r="Y8" s="129"/>
      <c r="Z8" s="129"/>
      <c r="AA8" s="146" t="str">
        <f>CONCATENATE("Prestação de Serviço e Transpor. Escolar Gratuito - TEG n. ",A8," - DRE - " &amp;'BASE C'!$C$2)</f>
        <v>Prestação de Serviço e Transpor. Escolar Gratuito - TEG n. 2022/0026089 - DRE - SA</v>
      </c>
      <c r="AB8" s="238" t="str">
        <f t="shared" si="13"/>
        <v>ALEXANDRE BARBOSA DE LIMA</v>
      </c>
      <c r="AC8" s="239"/>
      <c r="AD8" s="240"/>
      <c r="AE8" s="242"/>
      <c r="AF8" s="102"/>
    </row>
    <row r="9" spans="1:32" s="57" customFormat="1" ht="20.100000000000001" customHeight="1" x14ac:dyDescent="0.25">
      <c r="A9" s="900" t="s">
        <v>3373</v>
      </c>
      <c r="B9" s="130"/>
      <c r="C9" s="131">
        <f t="shared" si="7"/>
        <v>0</v>
      </c>
      <c r="D9" s="132" t="str">
        <f>VLOOKUP(A9,'APONTAMENTO CREDENCIAMENTO'!$D$6:$P$3123,12,0)</f>
        <v>6020.2022/0026381-6</v>
      </c>
      <c r="E9" s="133"/>
      <c r="F9" s="134">
        <f>SUMIF('APONTAMENTO CREDENCIAMENTO'!$D$6:$D$3123,'ATESTE-LIQ'!A9,'APONTAMENTO CREDENCIAMENTO'!$FE$6:$FE$3123)</f>
        <v>13120.74</v>
      </c>
      <c r="G9" s="328" t="str">
        <f>VLOOKUP(A9,'APONTAMENTO CREDENCIAMENTO'!$D$6:$G$3123,3,0)</f>
        <v>01/04/2026</v>
      </c>
      <c r="H9" s="328" t="str">
        <f>VLOOKUP(A9,'APONTAMENTO CREDENCIAMENTO'!$D$6:$G$3123,4,0)</f>
        <v>30/04/2026</v>
      </c>
      <c r="I9" s="135" t="str">
        <f t="shared" si="8"/>
        <v>PE - Pagto. Doc(s):  - Contrato nº 2022/0026381</v>
      </c>
      <c r="J9" s="136">
        <f t="shared" si="9"/>
        <v>13120.74</v>
      </c>
      <c r="K9" s="136">
        <v>0</v>
      </c>
      <c r="L9" s="137" t="str">
        <f>VLOOKUP(A9,'APONTAMENTO CREDENCIAMENTO'!$D$6:$P$3123,5,0)</f>
        <v>SERGIO MARCOS BARBOSA</v>
      </c>
      <c r="M9" s="138"/>
      <c r="N9" s="139"/>
      <c r="O9" s="140"/>
      <c r="P9" s="141"/>
      <c r="Q9" s="141"/>
      <c r="R9" s="141"/>
      <c r="S9" s="142"/>
      <c r="T9" s="143" t="str">
        <f t="shared" si="10"/>
        <v>6020.2022/0026381-6</v>
      </c>
      <c r="U9" s="144">
        <f t="shared" si="11"/>
        <v>13120.74</v>
      </c>
      <c r="V9" s="145">
        <f t="shared" si="12"/>
        <v>13120.74</v>
      </c>
      <c r="W9" s="129"/>
      <c r="X9" s="129"/>
      <c r="Y9" s="129"/>
      <c r="Z9" s="129"/>
      <c r="AA9" s="146" t="str">
        <f>CONCATENATE("Prestação de Serviço e Transpor. Escolar Gratuito - TEG n. ",A9," - DRE - " &amp;'BASE C'!$C$2)</f>
        <v>Prestação de Serviço e Transpor. Escolar Gratuito - TEG n. 2022/0026381 - DRE - SA</v>
      </c>
      <c r="AB9" s="238" t="str">
        <f t="shared" si="13"/>
        <v>SERGIO MARCOS BARBOSA</v>
      </c>
      <c r="AC9" s="239"/>
      <c r="AD9" s="240"/>
      <c r="AE9" s="242"/>
      <c r="AF9" s="102"/>
    </row>
    <row r="10" spans="1:32" s="57" customFormat="1" ht="20.100000000000001" customHeight="1" x14ac:dyDescent="0.25">
      <c r="A10" s="900" t="s">
        <v>3385</v>
      </c>
      <c r="B10" s="130"/>
      <c r="C10" s="131">
        <f t="shared" si="7"/>
        <v>0</v>
      </c>
      <c r="D10" s="132" t="str">
        <f>VLOOKUP(A10,'APONTAMENTO CREDENCIAMENTO'!$D$6:$P$3123,12,0)</f>
        <v>6020.2022/0026388-3</v>
      </c>
      <c r="E10" s="133"/>
      <c r="F10" s="134">
        <f>SUMIF('APONTAMENTO CREDENCIAMENTO'!$D$6:$D$3123,'ATESTE-LIQ'!A10,'APONTAMENTO CREDENCIAMENTO'!$FE$6:$FE$3123)</f>
        <v>22524.91233333333</v>
      </c>
      <c r="G10" s="328" t="str">
        <f>VLOOKUP(A10,'APONTAMENTO CREDENCIAMENTO'!$D$6:$G$3123,3,0)</f>
        <v>01/04/2026</v>
      </c>
      <c r="H10" s="328" t="str">
        <f>VLOOKUP(A10,'APONTAMENTO CREDENCIAMENTO'!$D$6:$G$3123,4,0)</f>
        <v>30/04/2026</v>
      </c>
      <c r="I10" s="135" t="str">
        <f t="shared" si="8"/>
        <v>PE - Pagto. Doc(s):  - Contrato nº 2022/0026388</v>
      </c>
      <c r="J10" s="136">
        <f t="shared" si="9"/>
        <v>22524.91233333333</v>
      </c>
      <c r="K10" s="136">
        <v>0</v>
      </c>
      <c r="L10" s="137" t="str">
        <f>VLOOKUP(A10,'APONTAMENTO CREDENCIAMENTO'!$D$6:$P$3123,5,0)</f>
        <v>SONIA MARIA BARBOSA CORREA</v>
      </c>
      <c r="M10" s="138"/>
      <c r="N10" s="139"/>
      <c r="O10" s="140"/>
      <c r="P10" s="141"/>
      <c r="Q10" s="141"/>
      <c r="R10" s="141"/>
      <c r="S10" s="142"/>
      <c r="T10" s="143" t="str">
        <f t="shared" si="10"/>
        <v>6020.2022/0026388-3</v>
      </c>
      <c r="U10" s="144">
        <f t="shared" si="11"/>
        <v>22524.91233333333</v>
      </c>
      <c r="V10" s="145">
        <f t="shared" si="12"/>
        <v>22524.91233333333</v>
      </c>
      <c r="W10" s="129"/>
      <c r="X10" s="129"/>
      <c r="Y10" s="129"/>
      <c r="Z10" s="129"/>
      <c r="AA10" s="146" t="str">
        <f>CONCATENATE("Prestação de Serviço e Transpor. Escolar Gratuito - TEG n. ",A10," - DRE - " &amp;'BASE C'!$C$2)</f>
        <v>Prestação de Serviço e Transpor. Escolar Gratuito - TEG n. 2022/0026388 - DRE - SA</v>
      </c>
      <c r="AB10" s="238" t="str">
        <f t="shared" si="13"/>
        <v>SONIA MARIA BARBOSA CORREA</v>
      </c>
      <c r="AC10" s="239"/>
      <c r="AD10" s="240"/>
      <c r="AE10" s="242"/>
      <c r="AF10" s="102"/>
    </row>
    <row r="11" spans="1:32" s="57" customFormat="1" ht="20.100000000000001" customHeight="1" x14ac:dyDescent="0.25">
      <c r="A11" s="900" t="s">
        <v>3254</v>
      </c>
      <c r="B11" s="130"/>
      <c r="C11" s="131">
        <f t="shared" si="7"/>
        <v>0</v>
      </c>
      <c r="D11" s="132" t="str">
        <f>VLOOKUP(A11,'APONTAMENTO CREDENCIAMENTO'!$D$6:$P$3123,12,0)</f>
        <v>6020.2022/0027432-0</v>
      </c>
      <c r="E11" s="133"/>
      <c r="F11" s="134">
        <f>SUMIF('APONTAMENTO CREDENCIAMENTO'!$D$6:$D$3123,'ATESTE-LIQ'!A11,'APONTAMENTO CREDENCIAMENTO'!$FE$6:$FE$3123)</f>
        <v>8262.98</v>
      </c>
      <c r="G11" s="328" t="str">
        <f>VLOOKUP(A11,'APONTAMENTO CREDENCIAMENTO'!$D$6:$G$3123,3,0)</f>
        <v>01/04/2026</v>
      </c>
      <c r="H11" s="328" t="str">
        <f>VLOOKUP(A11,'APONTAMENTO CREDENCIAMENTO'!$D$6:$G$3123,4,0)</f>
        <v>30/04/2026</v>
      </c>
      <c r="I11" s="135" t="str">
        <f t="shared" si="8"/>
        <v>PE - Pagto. Doc(s):  - Contrato nº 2022/0027432</v>
      </c>
      <c r="J11" s="136">
        <f t="shared" si="9"/>
        <v>8262.98</v>
      </c>
      <c r="K11" s="136">
        <v>0</v>
      </c>
      <c r="L11" s="137" t="str">
        <f>VLOOKUP(A11,'APONTAMENTO CREDENCIAMENTO'!$D$6:$P$3123,5,0)</f>
        <v>JESUSNILDO SILVA SACRAMENTO</v>
      </c>
      <c r="M11" s="138"/>
      <c r="N11" s="139"/>
      <c r="O11" s="140"/>
      <c r="P11" s="141"/>
      <c r="Q11" s="141"/>
      <c r="R11" s="141"/>
      <c r="S11" s="142"/>
      <c r="T11" s="143" t="str">
        <f t="shared" si="10"/>
        <v>6020.2022/0027432-0</v>
      </c>
      <c r="U11" s="144">
        <f t="shared" si="11"/>
        <v>8262.98</v>
      </c>
      <c r="V11" s="145">
        <f t="shared" si="12"/>
        <v>8262.98</v>
      </c>
      <c r="W11" s="129"/>
      <c r="X11" s="129"/>
      <c r="Y11" s="129"/>
      <c r="Z11" s="129"/>
      <c r="AA11" s="146" t="str">
        <f>CONCATENATE("Prestação de Serviço e Transpor. Escolar Gratuito - TEG n. ",A11," - DRE - " &amp;'BASE C'!$C$2)</f>
        <v>Prestação de Serviço e Transpor. Escolar Gratuito - TEG n. 2022/0027432 - DRE - SA</v>
      </c>
      <c r="AB11" s="238" t="str">
        <f t="shared" si="13"/>
        <v>JESUSNILDO SILVA SACRAMENTO</v>
      </c>
      <c r="AC11" s="239"/>
      <c r="AD11" s="240"/>
      <c r="AE11" s="242"/>
      <c r="AF11" s="102"/>
    </row>
    <row r="12" spans="1:32" s="57" customFormat="1" ht="20.100000000000001" customHeight="1" x14ac:dyDescent="0.25">
      <c r="A12" s="900" t="s">
        <v>3389</v>
      </c>
      <c r="B12" s="130"/>
      <c r="C12" s="131">
        <f t="shared" si="7"/>
        <v>0</v>
      </c>
      <c r="D12" s="132" t="str">
        <f>VLOOKUP(A12,'APONTAMENTO CREDENCIAMENTO'!$D$6:$P$3123,12,0)</f>
        <v>6020.2022/0027565-2</v>
      </c>
      <c r="E12" s="133"/>
      <c r="F12" s="134">
        <f>SUMIF('APONTAMENTO CREDENCIAMENTO'!$D$6:$D$3123,'ATESTE-LIQ'!A12,'APONTAMENTO CREDENCIAMENTO'!$FE$6:$FE$3123)</f>
        <v>13391.779999999999</v>
      </c>
      <c r="G12" s="328" t="str">
        <f>VLOOKUP(A12,'APONTAMENTO CREDENCIAMENTO'!$D$6:$G$3123,3,0)</f>
        <v>01/04/2026</v>
      </c>
      <c r="H12" s="328" t="str">
        <f>VLOOKUP(A12,'APONTAMENTO CREDENCIAMENTO'!$D$6:$G$3123,4,0)</f>
        <v>30/04/2026</v>
      </c>
      <c r="I12" s="135" t="str">
        <f t="shared" si="8"/>
        <v>PE - Pagto. Doc(s):  - Contrato nº 2022/0027565</v>
      </c>
      <c r="J12" s="136">
        <f t="shared" si="9"/>
        <v>13391.779999999999</v>
      </c>
      <c r="K12" s="136">
        <v>0</v>
      </c>
      <c r="L12" s="137" t="str">
        <f>VLOOKUP(A12,'APONTAMENTO CREDENCIAMENTO'!$D$6:$P$3123,5,0)</f>
        <v>SUELI CONDE</v>
      </c>
      <c r="M12" s="138"/>
      <c r="N12" s="139"/>
      <c r="O12" s="140"/>
      <c r="P12" s="141"/>
      <c r="Q12" s="141"/>
      <c r="R12" s="141"/>
      <c r="S12" s="142"/>
      <c r="T12" s="143" t="str">
        <f t="shared" si="10"/>
        <v>6020.2022/0027565-2</v>
      </c>
      <c r="U12" s="144">
        <f t="shared" si="11"/>
        <v>13391.779999999999</v>
      </c>
      <c r="V12" s="145">
        <f t="shared" si="12"/>
        <v>13391.779999999999</v>
      </c>
      <c r="W12" s="129"/>
      <c r="X12" s="129"/>
      <c r="Y12" s="129"/>
      <c r="Z12" s="129"/>
      <c r="AA12" s="146" t="str">
        <f>CONCATENATE("Prestação de Serviço e Transpor. Escolar Gratuito - TEG n. ",A12," - DRE - " &amp;'BASE C'!$C$2)</f>
        <v>Prestação de Serviço e Transpor. Escolar Gratuito - TEG n. 2022/0027565 - DRE - SA</v>
      </c>
      <c r="AB12" s="238" t="str">
        <f t="shared" si="13"/>
        <v>SUELI CONDE</v>
      </c>
      <c r="AC12" s="239"/>
      <c r="AD12" s="240"/>
      <c r="AE12" s="242"/>
      <c r="AF12" s="102"/>
    </row>
    <row r="13" spans="1:32" s="57" customFormat="1" ht="20.100000000000001" customHeight="1" x14ac:dyDescent="0.25">
      <c r="A13" s="900" t="s">
        <v>3250</v>
      </c>
      <c r="B13" s="130"/>
      <c r="C13" s="131">
        <f t="shared" si="7"/>
        <v>0</v>
      </c>
      <c r="D13" s="132" t="str">
        <f>VLOOKUP(A13,'APONTAMENTO CREDENCIAMENTO'!$D$6:$P$3123,12,0)</f>
        <v>6020.2022/0028386-8</v>
      </c>
      <c r="E13" s="133"/>
      <c r="F13" s="134">
        <f>SUMIF('APONTAMENTO CREDENCIAMENTO'!$D$6:$D$3123,'ATESTE-LIQ'!A13,'APONTAMENTO CREDENCIAMENTO'!$FE$6:$FE$3123)</f>
        <v>12500.51</v>
      </c>
      <c r="G13" s="328" t="str">
        <f>VLOOKUP(A13,'APONTAMENTO CREDENCIAMENTO'!$D$6:$G$3123,3,0)</f>
        <v>01/04/2026</v>
      </c>
      <c r="H13" s="328" t="str">
        <f>VLOOKUP(A13,'APONTAMENTO CREDENCIAMENTO'!$D$6:$G$3123,4,0)</f>
        <v>30/04/2026</v>
      </c>
      <c r="I13" s="135" t="str">
        <f t="shared" si="8"/>
        <v>PE - Pagto. Doc(s):  - Contrato nº 2022/0028386</v>
      </c>
      <c r="J13" s="136">
        <f t="shared" si="9"/>
        <v>12500.51</v>
      </c>
      <c r="K13" s="136">
        <v>0</v>
      </c>
      <c r="L13" s="137" t="str">
        <f>VLOOKUP(A13,'APONTAMENTO CREDENCIAMENTO'!$D$6:$P$3123,5,0)</f>
        <v>JANE RODRIGUES ROCHA</v>
      </c>
      <c r="M13" s="138"/>
      <c r="N13" s="139"/>
      <c r="O13" s="140"/>
      <c r="P13" s="141"/>
      <c r="Q13" s="141"/>
      <c r="R13" s="141"/>
      <c r="S13" s="142"/>
      <c r="T13" s="143" t="str">
        <f t="shared" si="10"/>
        <v>6020.2022/0028386-8</v>
      </c>
      <c r="U13" s="144">
        <f t="shared" si="11"/>
        <v>12500.51</v>
      </c>
      <c r="V13" s="145">
        <f t="shared" si="12"/>
        <v>12500.51</v>
      </c>
      <c r="W13" s="129"/>
      <c r="X13" s="129"/>
      <c r="Y13" s="129"/>
      <c r="Z13" s="129"/>
      <c r="AA13" s="146" t="str">
        <f>CONCATENATE("Prestação de Serviço e Transpor. Escolar Gratuito - TEG n. ",A13," - DRE - " &amp;'BASE C'!$C$2)</f>
        <v>Prestação de Serviço e Transpor. Escolar Gratuito - TEG n. 2022/0028386 - DRE - SA</v>
      </c>
      <c r="AB13" s="238" t="str">
        <f t="shared" si="13"/>
        <v>JANE RODRIGUES ROCHA</v>
      </c>
      <c r="AC13" s="239"/>
      <c r="AD13" s="240"/>
      <c r="AE13" s="242"/>
      <c r="AF13" s="102"/>
    </row>
    <row r="14" spans="1:32" s="57" customFormat="1" ht="20.100000000000001" customHeight="1" x14ac:dyDescent="0.25">
      <c r="A14" s="900" t="s">
        <v>3270</v>
      </c>
      <c r="B14" s="130"/>
      <c r="C14" s="131">
        <f t="shared" si="7"/>
        <v>0</v>
      </c>
      <c r="D14" s="132" t="str">
        <f>VLOOKUP(A14,'APONTAMENTO CREDENCIAMENTO'!$D$6:$P$3123,12,0)</f>
        <v>6020.2022/0028396-5</v>
      </c>
      <c r="E14" s="133"/>
      <c r="F14" s="134">
        <f>SUMIF('APONTAMENTO CREDENCIAMENTO'!$D$6:$D$3123,'ATESTE-LIQ'!A14,'APONTAMENTO CREDENCIAMENTO'!$FE$6:$FE$3123)</f>
        <v>14932.699999999999</v>
      </c>
      <c r="G14" s="328" t="str">
        <f>VLOOKUP(A14,'APONTAMENTO CREDENCIAMENTO'!$D$6:$G$3123,3,0)</f>
        <v>01/04/2026</v>
      </c>
      <c r="H14" s="328" t="str">
        <f>VLOOKUP(A14,'APONTAMENTO CREDENCIAMENTO'!$D$6:$G$3123,4,0)</f>
        <v>30/04/2026</v>
      </c>
      <c r="I14" s="135" t="str">
        <f t="shared" si="8"/>
        <v>PE - Pagto. Doc(s):  - Contrato nº 2022/0028396</v>
      </c>
      <c r="J14" s="136">
        <f t="shared" si="9"/>
        <v>14932.699999999999</v>
      </c>
      <c r="K14" s="136">
        <v>0</v>
      </c>
      <c r="L14" s="137" t="str">
        <f>VLOOKUP(A14,'APONTAMENTO CREDENCIAMENTO'!$D$6:$P$3123,5,0)</f>
        <v>JOSE HERACLITO DE SOUZA LEAO</v>
      </c>
      <c r="M14" s="138"/>
      <c r="N14" s="139"/>
      <c r="O14" s="140"/>
      <c r="P14" s="141"/>
      <c r="Q14" s="141"/>
      <c r="R14" s="141"/>
      <c r="S14" s="142"/>
      <c r="T14" s="143" t="str">
        <f t="shared" si="10"/>
        <v>6020.2022/0028396-5</v>
      </c>
      <c r="U14" s="144">
        <f t="shared" si="11"/>
        <v>14932.699999999999</v>
      </c>
      <c r="V14" s="145">
        <f t="shared" si="12"/>
        <v>14932.699999999999</v>
      </c>
      <c r="W14" s="129"/>
      <c r="X14" s="129"/>
      <c r="Y14" s="129"/>
      <c r="Z14" s="129"/>
      <c r="AA14" s="146" t="str">
        <f>CONCATENATE("Prestação de Serviço e Transpor. Escolar Gratuito - TEG n. ",A14," - DRE - " &amp;'BASE C'!$C$2)</f>
        <v>Prestação de Serviço e Transpor. Escolar Gratuito - TEG n. 2022/0028396 - DRE - SA</v>
      </c>
      <c r="AB14" s="238" t="str">
        <f t="shared" si="13"/>
        <v>JOSE HERACLITO DE SOUZA LEAO</v>
      </c>
      <c r="AC14" s="239"/>
      <c r="AD14" s="240"/>
      <c r="AE14" s="242"/>
      <c r="AF14" s="102"/>
    </row>
    <row r="15" spans="1:32" s="57" customFormat="1" ht="20.100000000000001" customHeight="1" x14ac:dyDescent="0.25">
      <c r="A15" s="900" t="s">
        <v>3353</v>
      </c>
      <c r="B15" s="130"/>
      <c r="C15" s="131">
        <f t="shared" si="7"/>
        <v>0</v>
      </c>
      <c r="D15" s="132" t="str">
        <f>VLOOKUP(A15,'APONTAMENTO CREDENCIAMENTO'!$D$6:$P$3123,12,0)</f>
        <v>6020.2022/0028414-7</v>
      </c>
      <c r="E15" s="133"/>
      <c r="F15" s="134">
        <f>SUMIF('APONTAMENTO CREDENCIAMENTO'!$D$6:$D$3123,'ATESTE-LIQ'!A15,'APONTAMENTO CREDENCIAMENTO'!$FE$6:$FE$3123)</f>
        <v>11126.523000000001</v>
      </c>
      <c r="G15" s="328" t="str">
        <f>VLOOKUP(A15,'APONTAMENTO CREDENCIAMENTO'!$D$6:$G$3123,3,0)</f>
        <v>01/04/2026</v>
      </c>
      <c r="H15" s="328" t="str">
        <f>VLOOKUP(A15,'APONTAMENTO CREDENCIAMENTO'!$D$6:$G$3123,4,0)</f>
        <v>30/04/2026</v>
      </c>
      <c r="I15" s="135" t="str">
        <f t="shared" si="8"/>
        <v>PE - Pagto. Doc(s):  - Contrato nº 2022/0028414</v>
      </c>
      <c r="J15" s="136">
        <f t="shared" si="9"/>
        <v>11126.523000000001</v>
      </c>
      <c r="K15" s="136">
        <v>0</v>
      </c>
      <c r="L15" s="137" t="str">
        <f>VLOOKUP(A15,'APONTAMENTO CREDENCIAMENTO'!$D$6:$P$3123,5,0)</f>
        <v>REGINALDO MATIAS ALVES</v>
      </c>
      <c r="M15" s="138"/>
      <c r="N15" s="139"/>
      <c r="O15" s="140"/>
      <c r="P15" s="141"/>
      <c r="Q15" s="141"/>
      <c r="R15" s="141"/>
      <c r="S15" s="142"/>
      <c r="T15" s="143" t="str">
        <f t="shared" si="10"/>
        <v>6020.2022/0028414-7</v>
      </c>
      <c r="U15" s="144">
        <f t="shared" si="11"/>
        <v>11126.523000000001</v>
      </c>
      <c r="V15" s="145">
        <f t="shared" si="12"/>
        <v>11126.523000000001</v>
      </c>
      <c r="W15" s="129"/>
      <c r="X15" s="129"/>
      <c r="Y15" s="129"/>
      <c r="Z15" s="129"/>
      <c r="AA15" s="146" t="str">
        <f>CONCATENATE("Prestação de Serviço e Transpor. Escolar Gratuito - TEG n. ",A15," - DRE - " &amp;'BASE C'!$C$2)</f>
        <v>Prestação de Serviço e Transpor. Escolar Gratuito - TEG n. 2022/0028414 - DRE - SA</v>
      </c>
      <c r="AB15" s="238" t="str">
        <f t="shared" si="13"/>
        <v>REGINALDO MATIAS ALVES</v>
      </c>
      <c r="AC15" s="239"/>
      <c r="AD15" s="240"/>
      <c r="AE15" s="242"/>
      <c r="AF15" s="102"/>
    </row>
    <row r="16" spans="1:32" s="57" customFormat="1" ht="20.100000000000001" customHeight="1" x14ac:dyDescent="0.25">
      <c r="A16" s="900" t="s">
        <v>3357</v>
      </c>
      <c r="B16" s="130"/>
      <c r="C16" s="131">
        <f t="shared" si="7"/>
        <v>0</v>
      </c>
      <c r="D16" s="132" t="str">
        <f>VLOOKUP(A16,'APONTAMENTO CREDENCIAMENTO'!$D$6:$P$3123,12,0)</f>
        <v>6020.2022/0028533-0</v>
      </c>
      <c r="E16" s="133"/>
      <c r="F16" s="134">
        <f>SUMIF('APONTAMENTO CREDENCIAMENTO'!$D$6:$D$3123,'ATESTE-LIQ'!A16,'APONTAMENTO CREDENCIAMENTO'!$FE$6:$FE$3123)</f>
        <v>19387.147999999997</v>
      </c>
      <c r="G16" s="328" t="str">
        <f>VLOOKUP(A16,'APONTAMENTO CREDENCIAMENTO'!$D$6:$G$3123,3,0)</f>
        <v>01/04/2026</v>
      </c>
      <c r="H16" s="328" t="str">
        <f>VLOOKUP(A16,'APONTAMENTO CREDENCIAMENTO'!$D$6:$G$3123,4,0)</f>
        <v>30/04/2026</v>
      </c>
      <c r="I16" s="135" t="str">
        <f t="shared" si="8"/>
        <v>PE - Pagto. Doc(s):  - Contrato nº 2022/0028533</v>
      </c>
      <c r="J16" s="136">
        <f t="shared" si="9"/>
        <v>19387.147999999997</v>
      </c>
      <c r="K16" s="136">
        <v>0</v>
      </c>
      <c r="L16" s="137" t="str">
        <f>VLOOKUP(A16,'APONTAMENTO CREDENCIAMENTO'!$D$6:$P$3123,5,0)</f>
        <v>REINALDO RAMOS DE ARAUJO</v>
      </c>
      <c r="M16" s="138"/>
      <c r="N16" s="139"/>
      <c r="O16" s="140"/>
      <c r="P16" s="141"/>
      <c r="Q16" s="141"/>
      <c r="R16" s="141"/>
      <c r="S16" s="142"/>
      <c r="T16" s="143" t="str">
        <f t="shared" si="10"/>
        <v>6020.2022/0028533-0</v>
      </c>
      <c r="U16" s="144">
        <f t="shared" si="11"/>
        <v>19387.147999999997</v>
      </c>
      <c r="V16" s="145">
        <f t="shared" si="12"/>
        <v>19387.147999999997</v>
      </c>
      <c r="W16" s="129"/>
      <c r="X16" s="129"/>
      <c r="Y16" s="129"/>
      <c r="Z16" s="129"/>
      <c r="AA16" s="146" t="str">
        <f>CONCATENATE("Prestação de Serviço e Transpor. Escolar Gratuito - TEG n. ",A16," - DRE - " &amp;'BASE C'!$C$2)</f>
        <v>Prestação de Serviço e Transpor. Escolar Gratuito - TEG n. 2022/0028533 - DRE - SA</v>
      </c>
      <c r="AB16" s="238" t="str">
        <f t="shared" si="13"/>
        <v>REINALDO RAMOS DE ARAUJO</v>
      </c>
      <c r="AC16" s="239"/>
      <c r="AD16" s="240"/>
      <c r="AE16" s="242"/>
      <c r="AF16" s="102"/>
    </row>
    <row r="17" spans="1:32" s="57" customFormat="1" ht="20.100000000000001" customHeight="1" x14ac:dyDescent="0.25">
      <c r="A17" s="900" t="s">
        <v>3226</v>
      </c>
      <c r="B17" s="130"/>
      <c r="C17" s="131">
        <f t="shared" si="7"/>
        <v>0</v>
      </c>
      <c r="D17" s="132" t="str">
        <f>VLOOKUP(A17,'APONTAMENTO CREDENCIAMENTO'!$D$6:$P$3123,12,0)</f>
        <v>6020.2022/0028735-9</v>
      </c>
      <c r="E17" s="133"/>
      <c r="F17" s="134">
        <f>SUMIF('APONTAMENTO CREDENCIAMENTO'!$D$6:$D$3123,'ATESTE-LIQ'!A17,'APONTAMENTO CREDENCIAMENTO'!$FE$6:$FE$3123)</f>
        <v>17598.387000000002</v>
      </c>
      <c r="G17" s="328" t="str">
        <f>VLOOKUP(A17,'APONTAMENTO CREDENCIAMENTO'!$D$6:$G$3123,3,0)</f>
        <v>01/04/2026</v>
      </c>
      <c r="H17" s="328" t="str">
        <f>VLOOKUP(A17,'APONTAMENTO CREDENCIAMENTO'!$D$6:$G$3123,4,0)</f>
        <v>30/04/2026</v>
      </c>
      <c r="I17" s="135" t="str">
        <f t="shared" si="8"/>
        <v>PE - Pagto. Doc(s):  - Contrato nº 2022/0028735</v>
      </c>
      <c r="J17" s="136">
        <f t="shared" si="9"/>
        <v>17598.387000000002</v>
      </c>
      <c r="K17" s="136">
        <v>0</v>
      </c>
      <c r="L17" s="137" t="str">
        <f>VLOOKUP(A17,'APONTAMENTO CREDENCIAMENTO'!$D$6:$P$3123,5,0)</f>
        <v>ELCIO JOSE DE AZEVEDO</v>
      </c>
      <c r="M17" s="138"/>
      <c r="N17" s="139"/>
      <c r="O17" s="140"/>
      <c r="P17" s="141"/>
      <c r="Q17" s="141"/>
      <c r="R17" s="141"/>
      <c r="S17" s="142"/>
      <c r="T17" s="143" t="str">
        <f t="shared" si="10"/>
        <v>6020.2022/0028735-9</v>
      </c>
      <c r="U17" s="144">
        <f t="shared" si="11"/>
        <v>17598.387000000002</v>
      </c>
      <c r="V17" s="145">
        <f t="shared" si="12"/>
        <v>17598.387000000002</v>
      </c>
      <c r="W17" s="129"/>
      <c r="X17" s="129"/>
      <c r="Y17" s="129"/>
      <c r="Z17" s="129"/>
      <c r="AA17" s="146" t="str">
        <f>CONCATENATE("Prestação de Serviço e Transpor. Escolar Gratuito - TEG n. ",A17," - DRE - " &amp;'BASE C'!$C$2)</f>
        <v>Prestação de Serviço e Transpor. Escolar Gratuito - TEG n. 2022/0028735 - DRE - SA</v>
      </c>
      <c r="AB17" s="238" t="str">
        <f t="shared" si="13"/>
        <v>ELCIO JOSE DE AZEVEDO</v>
      </c>
      <c r="AC17" s="239"/>
      <c r="AD17" s="240"/>
      <c r="AE17" s="242"/>
      <c r="AF17" s="102"/>
    </row>
    <row r="18" spans="1:32" s="57" customFormat="1" ht="20.100000000000001" customHeight="1" x14ac:dyDescent="0.25">
      <c r="A18" s="900" t="s">
        <v>3345</v>
      </c>
      <c r="B18" s="130"/>
      <c r="C18" s="131">
        <f t="shared" si="7"/>
        <v>0</v>
      </c>
      <c r="D18" s="132" t="str">
        <f>VLOOKUP(A18,'APONTAMENTO CREDENCIAMENTO'!$D$6:$P$3123,12,0)</f>
        <v>6020.2022/0029115-1</v>
      </c>
      <c r="E18" s="133"/>
      <c r="F18" s="134">
        <f>SUMIF('APONTAMENTO CREDENCIAMENTO'!$D$6:$D$3123,'ATESTE-LIQ'!A18,'APONTAMENTO CREDENCIAMENTO'!$FE$6:$FE$3123)</f>
        <v>12500.51</v>
      </c>
      <c r="G18" s="328" t="str">
        <f>VLOOKUP(A18,'APONTAMENTO CREDENCIAMENTO'!$D$6:$G$3123,3,0)</f>
        <v>01/04/2026</v>
      </c>
      <c r="H18" s="328" t="str">
        <f>VLOOKUP(A18,'APONTAMENTO CREDENCIAMENTO'!$D$6:$G$3123,4,0)</f>
        <v>30/04/2026</v>
      </c>
      <c r="I18" s="135" t="str">
        <f t="shared" si="8"/>
        <v>PE - Pagto. Doc(s):  - Contrato nº 2022/0029115</v>
      </c>
      <c r="J18" s="136">
        <f t="shared" si="9"/>
        <v>12500.51</v>
      </c>
      <c r="K18" s="136">
        <v>0</v>
      </c>
      <c r="L18" s="137" t="str">
        <f>VLOOKUP(A18,'APONTAMENTO CREDENCIAMENTO'!$D$6:$P$3123,5,0)</f>
        <v>MIRIAM ROSA DE BRITO</v>
      </c>
      <c r="M18" s="138"/>
      <c r="N18" s="139"/>
      <c r="O18" s="140"/>
      <c r="P18" s="141"/>
      <c r="Q18" s="141"/>
      <c r="R18" s="141"/>
      <c r="S18" s="142"/>
      <c r="T18" s="143" t="str">
        <f t="shared" si="10"/>
        <v>6020.2022/0029115-1</v>
      </c>
      <c r="U18" s="144">
        <f t="shared" si="11"/>
        <v>12500.51</v>
      </c>
      <c r="V18" s="145">
        <f t="shared" si="12"/>
        <v>12500.51</v>
      </c>
      <c r="W18" s="129"/>
      <c r="X18" s="129"/>
      <c r="Y18" s="129"/>
      <c r="Z18" s="129"/>
      <c r="AA18" s="146" t="str">
        <f>CONCATENATE("Prestação de Serviço e Transpor. Escolar Gratuito - TEG n. ",A18," - DRE - " &amp;'BASE C'!$C$2)</f>
        <v>Prestação de Serviço e Transpor. Escolar Gratuito - TEG n. 2022/0029115 - DRE - SA</v>
      </c>
      <c r="AB18" s="238" t="str">
        <f t="shared" si="13"/>
        <v>MIRIAM ROSA DE BRITO</v>
      </c>
      <c r="AC18" s="239"/>
      <c r="AD18" s="240"/>
      <c r="AE18" s="242"/>
      <c r="AF18" s="102"/>
    </row>
    <row r="19" spans="1:32" s="57" customFormat="1" ht="20.100000000000001" customHeight="1" x14ac:dyDescent="0.25">
      <c r="A19" s="900" t="s">
        <v>3210</v>
      </c>
      <c r="B19" s="130"/>
      <c r="C19" s="131">
        <f t="shared" si="7"/>
        <v>0</v>
      </c>
      <c r="D19" s="132" t="str">
        <f>VLOOKUP(A19,'APONTAMENTO CREDENCIAMENTO'!$D$6:$P$3123,12,0)</f>
        <v>6020.2022/0029234-4</v>
      </c>
      <c r="E19" s="133"/>
      <c r="F19" s="134">
        <f>SUMIF('APONTAMENTO CREDENCIAMENTO'!$D$6:$D$3123,'ATESTE-LIQ'!A19,'APONTAMENTO CREDENCIAMENTO'!$FE$6:$FE$3123)</f>
        <v>11579.82</v>
      </c>
      <c r="G19" s="328" t="str">
        <f>VLOOKUP(A19,'APONTAMENTO CREDENCIAMENTO'!$D$6:$G$3123,3,0)</f>
        <v>01/04/2026</v>
      </c>
      <c r="H19" s="328" t="str">
        <f>VLOOKUP(A19,'APONTAMENTO CREDENCIAMENTO'!$D$6:$G$3123,4,0)</f>
        <v>30/04/2026</v>
      </c>
      <c r="I19" s="135" t="str">
        <f t="shared" si="8"/>
        <v>PE - Pagto. Doc(s):  - Contrato nº 2022/0029234</v>
      </c>
      <c r="J19" s="136">
        <f t="shared" si="9"/>
        <v>11579.82</v>
      </c>
      <c r="K19" s="136">
        <v>0</v>
      </c>
      <c r="L19" s="137" t="str">
        <f>VLOOKUP(A19,'APONTAMENTO CREDENCIAMENTO'!$D$6:$P$3123,5,0)</f>
        <v>ANDREA RODRIGUES DE ARAUJO</v>
      </c>
      <c r="M19" s="138"/>
      <c r="N19" s="139"/>
      <c r="O19" s="140"/>
      <c r="P19" s="141"/>
      <c r="Q19" s="141"/>
      <c r="R19" s="141"/>
      <c r="S19" s="142"/>
      <c r="T19" s="143" t="str">
        <f t="shared" si="10"/>
        <v>6020.2022/0029234-4</v>
      </c>
      <c r="U19" s="144">
        <f t="shared" si="11"/>
        <v>11579.82</v>
      </c>
      <c r="V19" s="145">
        <f t="shared" si="12"/>
        <v>11579.82</v>
      </c>
      <c r="W19" s="129"/>
      <c r="X19" s="129"/>
      <c r="Y19" s="129"/>
      <c r="Z19" s="129"/>
      <c r="AA19" s="146" t="str">
        <f>CONCATENATE("Prestação de Serviço e Transpor. Escolar Gratuito - TEG n. ",A19," - DRE - " &amp;'BASE C'!$C$2)</f>
        <v>Prestação de Serviço e Transpor. Escolar Gratuito - TEG n. 2022/0029234 - DRE - SA</v>
      </c>
      <c r="AB19" s="238" t="str">
        <f t="shared" si="13"/>
        <v>ANDREA RODRIGUES DE ARAUJO</v>
      </c>
      <c r="AC19" s="239"/>
      <c r="AD19" s="240"/>
      <c r="AE19" s="242"/>
      <c r="AF19" s="102"/>
    </row>
    <row r="20" spans="1:32" s="57" customFormat="1" ht="20.100000000000001" customHeight="1" x14ac:dyDescent="0.25">
      <c r="A20" s="900" t="s">
        <v>3278</v>
      </c>
      <c r="B20" s="130"/>
      <c r="C20" s="131">
        <f t="shared" si="7"/>
        <v>0</v>
      </c>
      <c r="D20" s="132" t="str">
        <f>VLOOKUP(A20,'APONTAMENTO CREDENCIAMENTO'!$D$6:$P$3123,12,0)</f>
        <v>6020.2022/0029304-9</v>
      </c>
      <c r="E20" s="133"/>
      <c r="F20" s="134">
        <f>SUMIF('APONTAMENTO CREDENCIAMENTO'!$D$6:$D$3123,'ATESTE-LIQ'!A20,'APONTAMENTO CREDENCIAMENTO'!$FE$6:$FE$3123)</f>
        <v>12115.28</v>
      </c>
      <c r="G20" s="328" t="str">
        <f>VLOOKUP(A20,'APONTAMENTO CREDENCIAMENTO'!$D$6:$G$3123,3,0)</f>
        <v>01/04/2026</v>
      </c>
      <c r="H20" s="328" t="str">
        <f>VLOOKUP(A20,'APONTAMENTO CREDENCIAMENTO'!$D$6:$G$3123,4,0)</f>
        <v>30/04/2026</v>
      </c>
      <c r="I20" s="135" t="str">
        <f t="shared" si="8"/>
        <v>PE - Pagto. Doc(s):  - Contrato nº 2022/0029304</v>
      </c>
      <c r="J20" s="136">
        <f t="shared" si="9"/>
        <v>12115.28</v>
      </c>
      <c r="K20" s="136">
        <v>0</v>
      </c>
      <c r="L20" s="137" t="str">
        <f>VLOOKUP(A20,'APONTAMENTO CREDENCIAMENTO'!$D$6:$P$3123,5,0)</f>
        <v>JOSE MARQUES LINS</v>
      </c>
      <c r="M20" s="138"/>
      <c r="N20" s="139"/>
      <c r="O20" s="140"/>
      <c r="P20" s="141"/>
      <c r="Q20" s="141"/>
      <c r="R20" s="141"/>
      <c r="S20" s="142"/>
      <c r="T20" s="143" t="str">
        <f t="shared" si="10"/>
        <v>6020.2022/0029304-9</v>
      </c>
      <c r="U20" s="144">
        <f t="shared" si="11"/>
        <v>12115.28</v>
      </c>
      <c r="V20" s="145">
        <f t="shared" si="12"/>
        <v>12115.28</v>
      </c>
      <c r="W20" s="129"/>
      <c r="X20" s="129"/>
      <c r="Y20" s="129"/>
      <c r="Z20" s="129"/>
      <c r="AA20" s="146" t="str">
        <f>CONCATENATE("Prestação de Serviço e Transpor. Escolar Gratuito - TEG n. ",A20," - DRE - " &amp;'BASE C'!$C$2)</f>
        <v>Prestação de Serviço e Transpor. Escolar Gratuito - TEG n. 2022/0029304 - DRE - SA</v>
      </c>
      <c r="AB20" s="238" t="str">
        <f t="shared" si="13"/>
        <v>JOSE MARQUES LINS</v>
      </c>
      <c r="AC20" s="239"/>
      <c r="AD20" s="240"/>
      <c r="AE20" s="242"/>
      <c r="AF20" s="102"/>
    </row>
    <row r="21" spans="1:32" s="57" customFormat="1" ht="20.100000000000001" customHeight="1" x14ac:dyDescent="0.25">
      <c r="A21" s="900" t="s">
        <v>3222</v>
      </c>
      <c r="B21" s="130"/>
      <c r="C21" s="131">
        <f t="shared" si="7"/>
        <v>0</v>
      </c>
      <c r="D21" s="132" t="str">
        <f>VLOOKUP(A21,'APONTAMENTO CREDENCIAMENTO'!$D$6:$P$3123,12,0)</f>
        <v>6020.2022/0029325-1</v>
      </c>
      <c r="E21" s="133"/>
      <c r="F21" s="134">
        <f>SUMIF('APONTAMENTO CREDENCIAMENTO'!$D$6:$D$3123,'ATESTE-LIQ'!A21,'APONTAMENTO CREDENCIAMENTO'!$FE$6:$FE$3123)</f>
        <v>9033.44</v>
      </c>
      <c r="G21" s="328" t="str">
        <f>VLOOKUP(A21,'APONTAMENTO CREDENCIAMENTO'!$D$6:$G$3123,3,0)</f>
        <v>01/04/2026</v>
      </c>
      <c r="H21" s="328" t="str">
        <f>VLOOKUP(A21,'APONTAMENTO CREDENCIAMENTO'!$D$6:$G$3123,4,0)</f>
        <v>30/04/2026</v>
      </c>
      <c r="I21" s="135" t="str">
        <f t="shared" si="8"/>
        <v>PE - Pagto. Doc(s):  - Contrato nº 2022/0029325</v>
      </c>
      <c r="J21" s="136">
        <f t="shared" si="9"/>
        <v>9033.44</v>
      </c>
      <c r="K21" s="136">
        <v>0</v>
      </c>
      <c r="L21" s="137" t="str">
        <f>VLOOKUP(A21,'APONTAMENTO CREDENCIAMENTO'!$D$6:$P$3123,5,0)</f>
        <v>EDNA NEVES DA SILVA ROSA</v>
      </c>
      <c r="M21" s="138"/>
      <c r="N21" s="139"/>
      <c r="O21" s="140"/>
      <c r="P21" s="141"/>
      <c r="Q21" s="141"/>
      <c r="R21" s="141"/>
      <c r="S21" s="142"/>
      <c r="T21" s="143" t="str">
        <f t="shared" si="10"/>
        <v>6020.2022/0029325-1</v>
      </c>
      <c r="U21" s="144">
        <f t="shared" si="11"/>
        <v>9033.44</v>
      </c>
      <c r="V21" s="145">
        <f t="shared" si="12"/>
        <v>9033.44</v>
      </c>
      <c r="W21" s="129"/>
      <c r="X21" s="129"/>
      <c r="Y21" s="129"/>
      <c r="Z21" s="129"/>
      <c r="AA21" s="146" t="str">
        <f>CONCATENATE("Prestação de Serviço e Transpor. Escolar Gratuito - TEG n. ",A21," - DRE - " &amp;'BASE C'!$C$2)</f>
        <v>Prestação de Serviço e Transpor. Escolar Gratuito - TEG n. 2022/0029325 - DRE - SA</v>
      </c>
      <c r="AB21" s="238" t="str">
        <f t="shared" si="13"/>
        <v>EDNA NEVES DA SILVA ROSA</v>
      </c>
      <c r="AC21" s="239"/>
      <c r="AD21" s="240"/>
      <c r="AE21" s="242"/>
      <c r="AF21" s="102"/>
    </row>
    <row r="22" spans="1:32" s="57" customFormat="1" ht="20.100000000000001" customHeight="1" x14ac:dyDescent="0.25">
      <c r="A22" s="900" t="s">
        <v>3306</v>
      </c>
      <c r="B22" s="130"/>
      <c r="C22" s="131">
        <f t="shared" si="7"/>
        <v>0</v>
      </c>
      <c r="D22" s="132" t="str">
        <f>VLOOKUP(A22,'APONTAMENTO CREDENCIAMENTO'!$D$6:$P$3123,12,0)</f>
        <v>6020.2022/0029664-1</v>
      </c>
      <c r="E22" s="133"/>
      <c r="F22" s="134">
        <f>SUMIF('APONTAMENTO CREDENCIAMENTO'!$D$6:$D$3123,'ATESTE-LIQ'!A22,'APONTAMENTO CREDENCIAMENTO'!$FE$6:$FE$3123)</f>
        <v>12500.51</v>
      </c>
      <c r="G22" s="328" t="str">
        <f>VLOOKUP(A22,'APONTAMENTO CREDENCIAMENTO'!$D$6:$G$3123,3,0)</f>
        <v>01/04/2026</v>
      </c>
      <c r="H22" s="328" t="str">
        <f>VLOOKUP(A22,'APONTAMENTO CREDENCIAMENTO'!$D$6:$G$3123,4,0)</f>
        <v>30/04/2026</v>
      </c>
      <c r="I22" s="135" t="str">
        <f t="shared" si="8"/>
        <v>PE - Pagto. Doc(s):  - Contrato nº 2022/0029664</v>
      </c>
      <c r="J22" s="136">
        <f t="shared" si="9"/>
        <v>12500.51</v>
      </c>
      <c r="K22" s="136">
        <v>0</v>
      </c>
      <c r="L22" s="137" t="str">
        <f>VLOOKUP(A22,'APONTAMENTO CREDENCIAMENTO'!$D$6:$P$3123,5,0)</f>
        <v>MARCELO GIL SALES PEREIRA</v>
      </c>
      <c r="M22" s="138"/>
      <c r="N22" s="139"/>
      <c r="O22" s="140"/>
      <c r="P22" s="141"/>
      <c r="Q22" s="141"/>
      <c r="R22" s="141"/>
      <c r="S22" s="142"/>
      <c r="T22" s="143" t="str">
        <f t="shared" si="10"/>
        <v>6020.2022/0029664-1</v>
      </c>
      <c r="U22" s="144">
        <f t="shared" si="11"/>
        <v>12500.51</v>
      </c>
      <c r="V22" s="145">
        <f t="shared" si="12"/>
        <v>12500.51</v>
      </c>
      <c r="W22" s="129"/>
      <c r="X22" s="129"/>
      <c r="Y22" s="129"/>
      <c r="Z22" s="129"/>
      <c r="AA22" s="146" t="str">
        <f>CONCATENATE("Prestação de Serviço e Transpor. Escolar Gratuito - TEG n. ",A22," - DRE - " &amp;'BASE C'!$C$2)</f>
        <v>Prestação de Serviço e Transpor. Escolar Gratuito - TEG n. 2022/0029664 - DRE - SA</v>
      </c>
      <c r="AB22" s="238" t="str">
        <f t="shared" si="13"/>
        <v>MARCELO GIL SALES PEREIRA</v>
      </c>
      <c r="AC22" s="239"/>
      <c r="AD22" s="240"/>
      <c r="AE22" s="242"/>
      <c r="AF22" s="102"/>
    </row>
    <row r="23" spans="1:32" s="57" customFormat="1" ht="20.100000000000001" customHeight="1" x14ac:dyDescent="0.25">
      <c r="A23" s="900" t="s">
        <v>3242</v>
      </c>
      <c r="B23" s="130"/>
      <c r="C23" s="131">
        <f t="shared" si="7"/>
        <v>0</v>
      </c>
      <c r="D23" s="132" t="str">
        <f>VLOOKUP(A23,'APONTAMENTO CREDENCIAMENTO'!$D$6:$P$3123,12,0)</f>
        <v>6020.2022/0030121-1</v>
      </c>
      <c r="E23" s="133"/>
      <c r="F23" s="134">
        <f>SUMIF('APONTAMENTO CREDENCIAMENTO'!$D$6:$D$3123,'ATESTE-LIQ'!A23,'APONTAMENTO CREDENCIAMENTO'!$FE$6:$FE$3123)</f>
        <v>14279.74</v>
      </c>
      <c r="G23" s="328" t="str">
        <f>VLOOKUP(A23,'APONTAMENTO CREDENCIAMENTO'!$D$6:$G$3123,3,0)</f>
        <v>01/04/2026</v>
      </c>
      <c r="H23" s="328" t="str">
        <f>VLOOKUP(A23,'APONTAMENTO CREDENCIAMENTO'!$D$6:$G$3123,4,0)</f>
        <v>30/04/2026</v>
      </c>
      <c r="I23" s="135" t="str">
        <f t="shared" si="8"/>
        <v>PE - Pagto. Doc(s):  - Contrato nº 2022/0030121</v>
      </c>
      <c r="J23" s="136">
        <f t="shared" si="9"/>
        <v>14279.74</v>
      </c>
      <c r="K23" s="136">
        <v>0</v>
      </c>
      <c r="L23" s="137" t="str">
        <f>VLOOKUP(A23,'APONTAMENTO CREDENCIAMENTO'!$D$6:$P$3123,5,0)</f>
        <v>HELIO DE JESUS MACEDO</v>
      </c>
      <c r="M23" s="138"/>
      <c r="N23" s="139"/>
      <c r="O23" s="140"/>
      <c r="P23" s="141"/>
      <c r="Q23" s="141"/>
      <c r="R23" s="141"/>
      <c r="S23" s="142"/>
      <c r="T23" s="143" t="str">
        <f t="shared" si="10"/>
        <v>6020.2022/0030121-1</v>
      </c>
      <c r="U23" s="144">
        <f t="shared" si="11"/>
        <v>14279.74</v>
      </c>
      <c r="V23" s="145">
        <f t="shared" si="12"/>
        <v>14279.74</v>
      </c>
      <c r="W23" s="129"/>
      <c r="X23" s="129"/>
      <c r="Y23" s="129"/>
      <c r="Z23" s="129"/>
      <c r="AA23" s="146" t="str">
        <f>CONCATENATE("Prestação de Serviço e Transpor. Escolar Gratuito - TEG n. ",A23," - DRE - " &amp;'BASE C'!$C$2)</f>
        <v>Prestação de Serviço e Transpor. Escolar Gratuito - TEG n. 2022/0030121 - DRE - SA</v>
      </c>
      <c r="AB23" s="238" t="str">
        <f t="shared" si="13"/>
        <v>HELIO DE JESUS MACEDO</v>
      </c>
      <c r="AC23" s="239"/>
      <c r="AD23" s="240"/>
      <c r="AE23" s="242"/>
      <c r="AF23" s="102"/>
    </row>
    <row r="24" spans="1:32" s="57" customFormat="1" ht="20.100000000000001" customHeight="1" x14ac:dyDescent="0.25">
      <c r="A24" s="900" t="s">
        <v>3294</v>
      </c>
      <c r="B24" s="130"/>
      <c r="C24" s="131">
        <f t="shared" si="7"/>
        <v>0</v>
      </c>
      <c r="D24" s="132" t="str">
        <f>VLOOKUP(A24,'APONTAMENTO CREDENCIAMENTO'!$D$6:$P$3123,12,0)</f>
        <v>6020.2022/0030136-0</v>
      </c>
      <c r="E24" s="133"/>
      <c r="F24" s="134">
        <f>SUMIF('APONTAMENTO CREDENCIAMENTO'!$D$6:$D$3123,'ATESTE-LIQ'!A24,'APONTAMENTO CREDENCIAMENTO'!$FE$6:$FE$3123)</f>
        <v>19986.813000000002</v>
      </c>
      <c r="G24" s="328" t="str">
        <f>VLOOKUP(A24,'APONTAMENTO CREDENCIAMENTO'!$D$6:$G$3123,3,0)</f>
        <v>01/04/2026</v>
      </c>
      <c r="H24" s="328" t="str">
        <f>VLOOKUP(A24,'APONTAMENTO CREDENCIAMENTO'!$D$6:$G$3123,4,0)</f>
        <v>30/04/2026</v>
      </c>
      <c r="I24" s="135" t="str">
        <f t="shared" si="8"/>
        <v>PE - Pagto. Doc(s):  - Contrato nº 2022/0030136</v>
      </c>
      <c r="J24" s="136">
        <f t="shared" si="9"/>
        <v>19986.813000000002</v>
      </c>
      <c r="K24" s="136">
        <v>0</v>
      </c>
      <c r="L24" s="137" t="str">
        <f>VLOOKUP(A24,'APONTAMENTO CREDENCIAMENTO'!$D$6:$P$3123,5,0)</f>
        <v>LUCIMAR DE FREITAS MATOS</v>
      </c>
      <c r="M24" s="138"/>
      <c r="N24" s="139"/>
      <c r="O24" s="140"/>
      <c r="P24" s="141"/>
      <c r="Q24" s="141"/>
      <c r="R24" s="141"/>
      <c r="S24" s="142"/>
      <c r="T24" s="143" t="str">
        <f t="shared" si="10"/>
        <v>6020.2022/0030136-0</v>
      </c>
      <c r="U24" s="144">
        <f t="shared" si="11"/>
        <v>19986.813000000002</v>
      </c>
      <c r="V24" s="145">
        <f t="shared" si="12"/>
        <v>19986.813000000002</v>
      </c>
      <c r="W24" s="129"/>
      <c r="X24" s="129"/>
      <c r="Y24" s="129"/>
      <c r="Z24" s="129"/>
      <c r="AA24" s="146" t="str">
        <f>CONCATENATE("Prestação de Serviço e Transpor. Escolar Gratuito - TEG n. ",A24," - DRE - " &amp;'BASE C'!$C$2)</f>
        <v>Prestação de Serviço e Transpor. Escolar Gratuito - TEG n. 2022/0030136 - DRE - SA</v>
      </c>
      <c r="AB24" s="238" t="str">
        <f t="shared" si="13"/>
        <v>LUCIMAR DE FREITAS MATOS</v>
      </c>
      <c r="AC24" s="239"/>
      <c r="AD24" s="240"/>
      <c r="AE24" s="242"/>
      <c r="AF24" s="102"/>
    </row>
    <row r="25" spans="1:32" s="57" customFormat="1" ht="20.100000000000001" customHeight="1" x14ac:dyDescent="0.25">
      <c r="A25" s="900" t="s">
        <v>3361</v>
      </c>
      <c r="B25" s="130"/>
      <c r="C25" s="131">
        <f t="shared" si="7"/>
        <v>0</v>
      </c>
      <c r="D25" s="132" t="str">
        <f>VLOOKUP(A25,'APONTAMENTO CREDENCIAMENTO'!$D$6:$P$3123,12,0)</f>
        <v>6020.2022/0030145-9</v>
      </c>
      <c r="E25" s="133"/>
      <c r="F25" s="134">
        <f>SUMIF('APONTAMENTO CREDENCIAMENTO'!$D$6:$D$3123,'ATESTE-LIQ'!A25,'APONTAMENTO CREDENCIAMENTO'!$FE$6:$FE$3123)</f>
        <v>17244.080000000002</v>
      </c>
      <c r="G25" s="328" t="str">
        <f>VLOOKUP(A25,'APONTAMENTO CREDENCIAMENTO'!$D$6:$G$3123,3,0)</f>
        <v>01/04/2026</v>
      </c>
      <c r="H25" s="328" t="str">
        <f>VLOOKUP(A25,'APONTAMENTO CREDENCIAMENTO'!$D$6:$G$3123,4,0)</f>
        <v>30/04/2026</v>
      </c>
      <c r="I25" s="135" t="str">
        <f t="shared" si="8"/>
        <v>PE - Pagto. Doc(s):  - Contrato nº 2022/0030145</v>
      </c>
      <c r="J25" s="136">
        <f t="shared" si="9"/>
        <v>17244.080000000002</v>
      </c>
      <c r="K25" s="136">
        <v>0</v>
      </c>
      <c r="L25" s="137" t="str">
        <f>VLOOKUP(A25,'APONTAMENTO CREDENCIAMENTO'!$D$6:$P$3123,5,0)</f>
        <v>RICARDO MASSAYUKI OTSUKA</v>
      </c>
      <c r="M25" s="138"/>
      <c r="N25" s="139"/>
      <c r="O25" s="140"/>
      <c r="P25" s="141"/>
      <c r="Q25" s="141"/>
      <c r="R25" s="141"/>
      <c r="S25" s="142"/>
      <c r="T25" s="143" t="str">
        <f t="shared" si="10"/>
        <v>6020.2022/0030145-9</v>
      </c>
      <c r="U25" s="144">
        <f t="shared" si="11"/>
        <v>17244.080000000002</v>
      </c>
      <c r="V25" s="145">
        <f t="shared" si="12"/>
        <v>17244.080000000002</v>
      </c>
      <c r="W25" s="129"/>
      <c r="X25" s="129"/>
      <c r="Y25" s="129"/>
      <c r="Z25" s="129"/>
      <c r="AA25" s="146" t="str">
        <f>CONCATENATE("Prestação de Serviço e Transpor. Escolar Gratuito - TEG n. ",A25," - DRE - " &amp;'BASE C'!$C$2)</f>
        <v>Prestação de Serviço e Transpor. Escolar Gratuito - TEG n. 2022/0030145 - DRE - SA</v>
      </c>
      <c r="AB25" s="238" t="str">
        <f t="shared" si="13"/>
        <v>RICARDO MASSAYUKI OTSUKA</v>
      </c>
      <c r="AC25" s="239"/>
      <c r="AD25" s="240"/>
      <c r="AE25" s="242"/>
      <c r="AF25" s="102"/>
    </row>
    <row r="26" spans="1:32" s="57" customFormat="1" ht="20.100000000000001" customHeight="1" x14ac:dyDescent="0.25">
      <c r="A26" s="900" t="s">
        <v>3238</v>
      </c>
      <c r="B26" s="130"/>
      <c r="C26" s="131">
        <f t="shared" si="7"/>
        <v>0</v>
      </c>
      <c r="D26" s="132" t="str">
        <f>VLOOKUP(A26,'APONTAMENTO CREDENCIAMENTO'!$D$6:$P$3123,12,0)</f>
        <v>6020.2022/0030458-0</v>
      </c>
      <c r="E26" s="133"/>
      <c r="F26" s="134">
        <f>SUMIF('APONTAMENTO CREDENCIAMENTO'!$D$6:$D$3123,'ATESTE-LIQ'!A26,'APONTAMENTO CREDENCIAMENTO'!$FE$6:$FE$3123)</f>
        <v>9033.44</v>
      </c>
      <c r="G26" s="328" t="str">
        <f>VLOOKUP(A26,'APONTAMENTO CREDENCIAMENTO'!$D$6:$G$3123,3,0)</f>
        <v>01/04/2026</v>
      </c>
      <c r="H26" s="328" t="str">
        <f>VLOOKUP(A26,'APONTAMENTO CREDENCIAMENTO'!$D$6:$G$3123,4,0)</f>
        <v>30/04/2026</v>
      </c>
      <c r="I26" s="135" t="str">
        <f t="shared" si="8"/>
        <v>PE - Pagto. Doc(s):  - Contrato nº 2022/0030458</v>
      </c>
      <c r="J26" s="136">
        <f t="shared" si="9"/>
        <v>9033.44</v>
      </c>
      <c r="K26" s="136">
        <v>0</v>
      </c>
      <c r="L26" s="137" t="str">
        <f>VLOOKUP(A26,'APONTAMENTO CREDENCIAMENTO'!$D$6:$P$3123,5,0)</f>
        <v>GILDOVAL PEDRO CAVALCANTE</v>
      </c>
      <c r="M26" s="138"/>
      <c r="N26" s="139"/>
      <c r="O26" s="140"/>
      <c r="P26" s="141"/>
      <c r="Q26" s="141"/>
      <c r="R26" s="141"/>
      <c r="S26" s="142"/>
      <c r="T26" s="143" t="str">
        <f t="shared" si="10"/>
        <v>6020.2022/0030458-0</v>
      </c>
      <c r="U26" s="144">
        <f t="shared" si="11"/>
        <v>9033.44</v>
      </c>
      <c r="V26" s="145">
        <f t="shared" si="12"/>
        <v>9033.44</v>
      </c>
      <c r="W26" s="129"/>
      <c r="X26" s="129"/>
      <c r="Y26" s="129"/>
      <c r="Z26" s="129"/>
      <c r="AA26" s="146" t="str">
        <f>CONCATENATE("Prestação de Serviço e Transpor. Escolar Gratuito - TEG n. ",A26," - DRE - " &amp;'BASE C'!$C$2)</f>
        <v>Prestação de Serviço e Transpor. Escolar Gratuito - TEG n. 2022/0030458 - DRE - SA</v>
      </c>
      <c r="AB26" s="238" t="str">
        <f t="shared" si="13"/>
        <v>GILDOVAL PEDRO CAVALCANTE</v>
      </c>
      <c r="AC26" s="239"/>
      <c r="AD26" s="240"/>
      <c r="AE26" s="242"/>
      <c r="AF26" s="102"/>
    </row>
    <row r="27" spans="1:32" s="57" customFormat="1" ht="20.100000000000001" customHeight="1" x14ac:dyDescent="0.25">
      <c r="A27" s="900" t="s">
        <v>3302</v>
      </c>
      <c r="B27" s="130"/>
      <c r="C27" s="131">
        <f t="shared" si="7"/>
        <v>0</v>
      </c>
      <c r="D27" s="132" t="str">
        <f>VLOOKUP(A27,'APONTAMENTO CREDENCIAMENTO'!$D$6:$P$3123,12,0)</f>
        <v>6020.2022/0030485-7</v>
      </c>
      <c r="E27" s="133"/>
      <c r="F27" s="134">
        <f>SUMIF('APONTAMENTO CREDENCIAMENTO'!$D$6:$D$3123,'ATESTE-LIQ'!A27,'APONTAMENTO CREDENCIAMENTO'!$FE$6:$FE$3123)</f>
        <v>14041.43</v>
      </c>
      <c r="G27" s="328" t="str">
        <f>VLOOKUP(A27,'APONTAMENTO CREDENCIAMENTO'!$D$6:$G$3123,3,0)</f>
        <v>01/04/2026</v>
      </c>
      <c r="H27" s="328" t="str">
        <f>VLOOKUP(A27,'APONTAMENTO CREDENCIAMENTO'!$D$6:$G$3123,4,0)</f>
        <v>30/04/2026</v>
      </c>
      <c r="I27" s="135" t="str">
        <f t="shared" si="8"/>
        <v>PE - Pagto. Doc(s):  - Contrato nº 2022/0030485</v>
      </c>
      <c r="J27" s="136">
        <f t="shared" si="9"/>
        <v>14041.43</v>
      </c>
      <c r="K27" s="136">
        <v>0</v>
      </c>
      <c r="L27" s="137" t="str">
        <f>VLOOKUP(A27,'APONTAMENTO CREDENCIAMENTO'!$D$6:$P$3123,5,0)</f>
        <v>MANUEL MESSIAS PEREIRA PINTO</v>
      </c>
      <c r="M27" s="138"/>
      <c r="N27" s="139"/>
      <c r="O27" s="140"/>
      <c r="P27" s="141"/>
      <c r="Q27" s="141"/>
      <c r="R27" s="141"/>
      <c r="S27" s="142"/>
      <c r="T27" s="143" t="str">
        <f t="shared" si="10"/>
        <v>6020.2022/0030485-7</v>
      </c>
      <c r="U27" s="144">
        <f t="shared" si="11"/>
        <v>14041.43</v>
      </c>
      <c r="V27" s="145">
        <f t="shared" si="12"/>
        <v>14041.43</v>
      </c>
      <c r="W27" s="129"/>
      <c r="X27" s="129"/>
      <c r="Y27" s="129"/>
      <c r="Z27" s="129"/>
      <c r="AA27" s="146" t="str">
        <f>CONCATENATE("Prestação de Serviço e Transpor. Escolar Gratuito - TEG n. ",A27," - DRE - " &amp;'BASE C'!$C$2)</f>
        <v>Prestação de Serviço e Transpor. Escolar Gratuito - TEG n. 2022/0030485 - DRE - SA</v>
      </c>
      <c r="AB27" s="238" t="str">
        <f t="shared" si="13"/>
        <v>MANUEL MESSIAS PEREIRA PINTO</v>
      </c>
      <c r="AC27" s="239"/>
      <c r="AD27" s="240"/>
      <c r="AE27" s="242"/>
      <c r="AF27" s="102"/>
    </row>
    <row r="28" spans="1:32" s="57" customFormat="1" ht="20.100000000000001" customHeight="1" x14ac:dyDescent="0.25">
      <c r="A28" s="900" t="s">
        <v>3337</v>
      </c>
      <c r="B28" s="130"/>
      <c r="C28" s="131">
        <f t="shared" si="7"/>
        <v>0</v>
      </c>
      <c r="D28" s="132" t="str">
        <f>VLOOKUP(A28,'APONTAMENTO CREDENCIAMENTO'!$D$6:$P$3123,12,0)</f>
        <v>6020.2022/0030825-9</v>
      </c>
      <c r="E28" s="133"/>
      <c r="F28" s="134">
        <f>SUMIF('APONTAMENTO CREDENCIAMENTO'!$D$6:$D$3123,'ATESTE-LIQ'!A28,'APONTAMENTO CREDENCIAMENTO'!$FE$6:$FE$3123)</f>
        <v>20205.11</v>
      </c>
      <c r="G28" s="328" t="str">
        <f>VLOOKUP(A28,'APONTAMENTO CREDENCIAMENTO'!$D$6:$G$3123,3,0)</f>
        <v>01/04/2026</v>
      </c>
      <c r="H28" s="328" t="str">
        <f>VLOOKUP(A28,'APONTAMENTO CREDENCIAMENTO'!$D$6:$G$3123,4,0)</f>
        <v>30/04/2026</v>
      </c>
      <c r="I28" s="135" t="str">
        <f t="shared" si="8"/>
        <v>PE - Pagto. Doc(s):  - Contrato nº 2022/0030825</v>
      </c>
      <c r="J28" s="136">
        <f t="shared" si="9"/>
        <v>20205.11</v>
      </c>
      <c r="K28" s="136">
        <v>0</v>
      </c>
      <c r="L28" s="137" t="str">
        <f>VLOOKUP(A28,'APONTAMENTO CREDENCIAMENTO'!$D$6:$P$3123,5,0)</f>
        <v>MARIA VILANI DA SILVA RODRIGUES</v>
      </c>
      <c r="M28" s="138"/>
      <c r="N28" s="139"/>
      <c r="O28" s="140"/>
      <c r="P28" s="141"/>
      <c r="Q28" s="141"/>
      <c r="R28" s="141"/>
      <c r="S28" s="142"/>
      <c r="T28" s="143" t="str">
        <f t="shared" si="10"/>
        <v>6020.2022/0030825-9</v>
      </c>
      <c r="U28" s="144">
        <f t="shared" si="11"/>
        <v>20205.11</v>
      </c>
      <c r="V28" s="145">
        <f t="shared" si="12"/>
        <v>20205.11</v>
      </c>
      <c r="W28" s="129"/>
      <c r="X28" s="129"/>
      <c r="Y28" s="129"/>
      <c r="Z28" s="129"/>
      <c r="AA28" s="146" t="str">
        <f>CONCATENATE("Prestação de Serviço e Transpor. Escolar Gratuito - TEG n. ",A28," - DRE - " &amp;'BASE C'!$C$2)</f>
        <v>Prestação de Serviço e Transpor. Escolar Gratuito - TEG n. 2022/0030825 - DRE - SA</v>
      </c>
      <c r="AB28" s="238" t="str">
        <f t="shared" si="13"/>
        <v>MARIA VILANI DA SILVA RODRIGUES</v>
      </c>
      <c r="AC28" s="239"/>
      <c r="AD28" s="240"/>
      <c r="AE28" s="242"/>
      <c r="AF28" s="102"/>
    </row>
    <row r="29" spans="1:32" s="57" customFormat="1" ht="20.100000000000001" customHeight="1" x14ac:dyDescent="0.25">
      <c r="A29" s="900" t="s">
        <v>3274</v>
      </c>
      <c r="B29" s="130"/>
      <c r="C29" s="131">
        <f t="shared" si="7"/>
        <v>0</v>
      </c>
      <c r="D29" s="132" t="str">
        <f>VLOOKUP(A29,'APONTAMENTO CREDENCIAMENTO'!$D$6:$P$3123,12,0)</f>
        <v>6020.2022/0031019-9</v>
      </c>
      <c r="E29" s="133"/>
      <c r="F29" s="134">
        <f>SUMIF('APONTAMENTO CREDENCIAMENTO'!$D$6:$D$3123,'ATESTE-LIQ'!A29,'APONTAMENTO CREDENCIAMENTO'!$FE$6:$FE$3123)</f>
        <v>14162.24</v>
      </c>
      <c r="G29" s="328" t="str">
        <f>VLOOKUP(A29,'APONTAMENTO CREDENCIAMENTO'!$D$6:$G$3123,3,0)</f>
        <v>01/04/2026</v>
      </c>
      <c r="H29" s="328" t="str">
        <f>VLOOKUP(A29,'APONTAMENTO CREDENCIAMENTO'!$D$6:$G$3123,4,0)</f>
        <v>30/04/2026</v>
      </c>
      <c r="I29" s="135" t="str">
        <f t="shared" si="8"/>
        <v>PE - Pagto. Doc(s):  - Contrato nº 2022/0031019</v>
      </c>
      <c r="J29" s="136">
        <f t="shared" si="9"/>
        <v>14162.24</v>
      </c>
      <c r="K29" s="136">
        <v>0</v>
      </c>
      <c r="L29" s="137" t="str">
        <f>VLOOKUP(A29,'APONTAMENTO CREDENCIAMENTO'!$D$6:$P$3123,5,0)</f>
        <v>JOSE MARIO DE OLIVEIRA</v>
      </c>
      <c r="M29" s="138"/>
      <c r="N29" s="139"/>
      <c r="O29" s="140"/>
      <c r="P29" s="141"/>
      <c r="Q29" s="141"/>
      <c r="R29" s="141"/>
      <c r="S29" s="142"/>
      <c r="T29" s="143" t="str">
        <f t="shared" si="10"/>
        <v>6020.2022/0031019-9</v>
      </c>
      <c r="U29" s="144">
        <f t="shared" si="11"/>
        <v>14162.24</v>
      </c>
      <c r="V29" s="145">
        <f t="shared" si="12"/>
        <v>14162.24</v>
      </c>
      <c r="W29" s="129"/>
      <c r="X29" s="129"/>
      <c r="Y29" s="129"/>
      <c r="Z29" s="129"/>
      <c r="AA29" s="146" t="str">
        <f>CONCATENATE("Prestação de Serviço e Transpor. Escolar Gratuito - TEG n. ",A29," - DRE - " &amp;'BASE C'!$C$2)</f>
        <v>Prestação de Serviço e Transpor. Escolar Gratuito - TEG n. 2022/0031019 - DRE - SA</v>
      </c>
      <c r="AB29" s="238" t="str">
        <f t="shared" si="13"/>
        <v>JOSE MARIO DE OLIVEIRA</v>
      </c>
      <c r="AC29" s="239"/>
      <c r="AD29" s="240"/>
      <c r="AE29" s="242"/>
      <c r="AF29" s="102"/>
    </row>
    <row r="30" spans="1:32" s="57" customFormat="1" ht="20.100000000000001" customHeight="1" x14ac:dyDescent="0.25">
      <c r="A30" s="900" t="s">
        <v>3282</v>
      </c>
      <c r="B30" s="130"/>
      <c r="C30" s="131">
        <f t="shared" si="7"/>
        <v>0</v>
      </c>
      <c r="D30" s="132" t="str">
        <f>VLOOKUP(A30,'APONTAMENTO CREDENCIAMENTO'!$D$6:$P$3123,12,0)</f>
        <v>6020.2022/0031066-0</v>
      </c>
      <c r="E30" s="133"/>
      <c r="F30" s="134">
        <f>SUMIF('APONTAMENTO CREDENCIAMENTO'!$D$6:$D$3123,'ATESTE-LIQ'!A30,'APONTAMENTO CREDENCIAMENTO'!$FE$6:$FE$3123)</f>
        <v>12115.28</v>
      </c>
      <c r="G30" s="328" t="str">
        <f>VLOOKUP(A30,'APONTAMENTO CREDENCIAMENTO'!$D$6:$G$3123,3,0)</f>
        <v>01/04/2026</v>
      </c>
      <c r="H30" s="328" t="str">
        <f>VLOOKUP(A30,'APONTAMENTO CREDENCIAMENTO'!$D$6:$G$3123,4,0)</f>
        <v>30/04/2026</v>
      </c>
      <c r="I30" s="135" t="str">
        <f t="shared" si="8"/>
        <v>PE - Pagto. Doc(s):  - Contrato nº 2022/0031066</v>
      </c>
      <c r="J30" s="136">
        <f t="shared" si="9"/>
        <v>12115.28</v>
      </c>
      <c r="K30" s="136">
        <v>0</v>
      </c>
      <c r="L30" s="137" t="str">
        <f>VLOOKUP(A30,'APONTAMENTO CREDENCIAMENTO'!$D$6:$P$3123,5,0)</f>
        <v>JURANDIR FLORENCIO DE SOUZA JUNIOR</v>
      </c>
      <c r="M30" s="138"/>
      <c r="N30" s="139"/>
      <c r="O30" s="140"/>
      <c r="P30" s="141"/>
      <c r="Q30" s="141"/>
      <c r="R30" s="141"/>
      <c r="S30" s="142"/>
      <c r="T30" s="143" t="str">
        <f t="shared" si="10"/>
        <v>6020.2022/0031066-0</v>
      </c>
      <c r="U30" s="144">
        <f t="shared" si="11"/>
        <v>12115.28</v>
      </c>
      <c r="V30" s="145">
        <f t="shared" si="12"/>
        <v>12115.28</v>
      </c>
      <c r="W30" s="129"/>
      <c r="X30" s="129"/>
      <c r="Y30" s="129"/>
      <c r="Z30" s="129"/>
      <c r="AA30" s="146" t="str">
        <f>CONCATENATE("Prestação de Serviço e Transpor. Escolar Gratuito - TEG n. ",A30," - DRE - " &amp;'BASE C'!$C$2)</f>
        <v>Prestação de Serviço e Transpor. Escolar Gratuito - TEG n. 2022/0031066 - DRE - SA</v>
      </c>
      <c r="AB30" s="238" t="str">
        <f t="shared" si="13"/>
        <v>JURANDIR FLORENCIO DE SOUZA JUNIOR</v>
      </c>
      <c r="AC30" s="239"/>
      <c r="AD30" s="240"/>
      <c r="AE30" s="242"/>
      <c r="AF30" s="102"/>
    </row>
    <row r="31" spans="1:32" s="57" customFormat="1" ht="20.100000000000001" customHeight="1" x14ac:dyDescent="0.25">
      <c r="A31" s="900" t="s">
        <v>3290</v>
      </c>
      <c r="B31" s="130"/>
      <c r="C31" s="131">
        <f t="shared" si="7"/>
        <v>0</v>
      </c>
      <c r="D31" s="132" t="str">
        <f>VLOOKUP(A31,'APONTAMENTO CREDENCIAMENTO'!$D$6:$P$3123,12,0)</f>
        <v>6020.2022/0031266-3</v>
      </c>
      <c r="E31" s="133"/>
      <c r="F31" s="134">
        <f>SUMIF('APONTAMENTO CREDENCIAMENTO'!$D$6:$D$3123,'ATESTE-LIQ'!A31,'APONTAMENTO CREDENCIAMENTO'!$FE$6:$FE$3123)</f>
        <v>10959.59</v>
      </c>
      <c r="G31" s="328" t="str">
        <f>VLOOKUP(A31,'APONTAMENTO CREDENCIAMENTO'!$D$6:$G$3123,3,0)</f>
        <v>01/04/2026</v>
      </c>
      <c r="H31" s="328" t="str">
        <f>VLOOKUP(A31,'APONTAMENTO CREDENCIAMENTO'!$D$6:$G$3123,4,0)</f>
        <v>30/04/2026</v>
      </c>
      <c r="I31" s="135" t="str">
        <f t="shared" si="8"/>
        <v>PE - Pagto. Doc(s):  - Contrato nº 2022/0031266</v>
      </c>
      <c r="J31" s="136">
        <f t="shared" si="9"/>
        <v>10959.59</v>
      </c>
      <c r="K31" s="136">
        <v>0</v>
      </c>
      <c r="L31" s="137" t="str">
        <f>VLOOKUP(A31,'APONTAMENTO CREDENCIAMENTO'!$D$6:$P$3123,5,0)</f>
        <v>JUVENILSON SILVA SACRAMENTO</v>
      </c>
      <c r="M31" s="138"/>
      <c r="N31" s="139"/>
      <c r="O31" s="140"/>
      <c r="P31" s="141"/>
      <c r="Q31" s="141"/>
      <c r="R31" s="141"/>
      <c r="S31" s="142"/>
      <c r="T31" s="143" t="str">
        <f t="shared" si="10"/>
        <v>6020.2022/0031266-3</v>
      </c>
      <c r="U31" s="144">
        <f t="shared" si="11"/>
        <v>10959.59</v>
      </c>
      <c r="V31" s="145">
        <f t="shared" si="12"/>
        <v>10959.59</v>
      </c>
      <c r="W31" s="129"/>
      <c r="X31" s="129"/>
      <c r="Y31" s="129"/>
      <c r="Z31" s="129"/>
      <c r="AA31" s="146" t="str">
        <f>CONCATENATE("Prestação de Serviço e Transpor. Escolar Gratuito - TEG n. ",A31," - DRE - " &amp;'BASE C'!$C$2)</f>
        <v>Prestação de Serviço e Transpor. Escolar Gratuito - TEG n. 2022/0031266 - DRE - SA</v>
      </c>
      <c r="AB31" s="238" t="str">
        <f t="shared" si="13"/>
        <v>JUVENILSON SILVA SACRAMENTO</v>
      </c>
      <c r="AC31" s="239"/>
      <c r="AD31" s="240"/>
      <c r="AE31" s="242"/>
      <c r="AF31" s="102"/>
    </row>
    <row r="32" spans="1:32" s="57" customFormat="1" ht="20.100000000000001" customHeight="1" x14ac:dyDescent="0.25">
      <c r="A32" s="900" t="s">
        <v>3381</v>
      </c>
      <c r="B32" s="130"/>
      <c r="C32" s="131">
        <f t="shared" si="7"/>
        <v>0</v>
      </c>
      <c r="D32" s="132" t="str">
        <f>VLOOKUP(A32,'APONTAMENTO CREDENCIAMENTO'!$D$6:$P$3123,12,0)</f>
        <v>6020.2022/0031397-0</v>
      </c>
      <c r="E32" s="133"/>
      <c r="F32" s="134">
        <f>SUMIF('APONTAMENTO CREDENCIAMENTO'!$D$6:$D$3123,'ATESTE-LIQ'!A32,'APONTAMENTO CREDENCIAMENTO'!$FE$6:$FE$3123)</f>
        <v>8262.98</v>
      </c>
      <c r="G32" s="328" t="str">
        <f>VLOOKUP(A32,'APONTAMENTO CREDENCIAMENTO'!$D$6:$G$3123,3,0)</f>
        <v>01/04/2026</v>
      </c>
      <c r="H32" s="328" t="str">
        <f>VLOOKUP(A32,'APONTAMENTO CREDENCIAMENTO'!$D$6:$G$3123,4,0)</f>
        <v>30/04/2026</v>
      </c>
      <c r="I32" s="135" t="str">
        <f t="shared" si="8"/>
        <v>PE - Pagto. Doc(s):  - Contrato nº 2022/0031397</v>
      </c>
      <c r="J32" s="136">
        <f t="shared" si="9"/>
        <v>8262.98</v>
      </c>
      <c r="K32" s="136">
        <v>0</v>
      </c>
      <c r="L32" s="137" t="str">
        <f>VLOOKUP(A32,'APONTAMENTO CREDENCIAMENTO'!$D$6:$P$3123,5,0)</f>
        <v>SONIA DE JESUS PEREIRA NEVES</v>
      </c>
      <c r="M32" s="138"/>
      <c r="N32" s="139"/>
      <c r="O32" s="140"/>
      <c r="P32" s="141"/>
      <c r="Q32" s="141"/>
      <c r="R32" s="141"/>
      <c r="S32" s="142"/>
      <c r="T32" s="143" t="str">
        <f t="shared" si="10"/>
        <v>6020.2022/0031397-0</v>
      </c>
      <c r="U32" s="144">
        <f t="shared" si="11"/>
        <v>8262.98</v>
      </c>
      <c r="V32" s="145">
        <f t="shared" si="12"/>
        <v>8262.98</v>
      </c>
      <c r="W32" s="129"/>
      <c r="X32" s="129"/>
      <c r="Y32" s="129"/>
      <c r="Z32" s="129"/>
      <c r="AA32" s="146" t="str">
        <f>CONCATENATE("Prestação de Serviço e Transpor. Escolar Gratuito - TEG n. ",A32," - DRE - " &amp;'BASE C'!$C$2)</f>
        <v>Prestação de Serviço e Transpor. Escolar Gratuito - TEG n. 2022/0031397 - DRE - SA</v>
      </c>
      <c r="AB32" s="238" t="str">
        <f t="shared" si="13"/>
        <v>SONIA DE JESUS PEREIRA NEVES</v>
      </c>
      <c r="AC32" s="239"/>
      <c r="AD32" s="240"/>
      <c r="AE32" s="242"/>
      <c r="AF32" s="102"/>
    </row>
    <row r="33" spans="1:32" s="57" customFormat="1" ht="20.100000000000001" customHeight="1" x14ac:dyDescent="0.25">
      <c r="A33" s="900" t="s">
        <v>3214</v>
      </c>
      <c r="B33" s="130"/>
      <c r="C33" s="131">
        <f t="shared" si="7"/>
        <v>0</v>
      </c>
      <c r="D33" s="132" t="str">
        <f>VLOOKUP(A33,'APONTAMENTO CREDENCIAMENTO'!$D$6:$P$3123,12,0)</f>
        <v>6020.2022/0031577-8</v>
      </c>
      <c r="E33" s="133"/>
      <c r="F33" s="134">
        <f>SUMIF('APONTAMENTO CREDENCIAMENTO'!$D$6:$D$3123,'ATESTE-LIQ'!A33,'APONTAMENTO CREDENCIAMENTO'!$FE$6:$FE$3123)</f>
        <v>13848.815000000001</v>
      </c>
      <c r="G33" s="328" t="str">
        <f>VLOOKUP(A33,'APONTAMENTO CREDENCIAMENTO'!$D$6:$G$3123,3,0)</f>
        <v>01/04/2026</v>
      </c>
      <c r="H33" s="328" t="str">
        <f>VLOOKUP(A33,'APONTAMENTO CREDENCIAMENTO'!$D$6:$G$3123,4,0)</f>
        <v>30/04/2026</v>
      </c>
      <c r="I33" s="135" t="str">
        <f t="shared" si="8"/>
        <v>PE - Pagto. Doc(s):  - Contrato nº 2022/0031577</v>
      </c>
      <c r="J33" s="136">
        <f t="shared" si="9"/>
        <v>13848.815000000001</v>
      </c>
      <c r="K33" s="136">
        <v>0</v>
      </c>
      <c r="L33" s="137" t="str">
        <f>VLOOKUP(A33,'APONTAMENTO CREDENCIAMENTO'!$D$6:$P$3123,5,0)</f>
        <v>ANTONIO NETUNE HENRIQUE DE LIMA</v>
      </c>
      <c r="M33" s="138"/>
      <c r="N33" s="139"/>
      <c r="O33" s="140"/>
      <c r="P33" s="141"/>
      <c r="Q33" s="141"/>
      <c r="R33" s="141"/>
      <c r="S33" s="142"/>
      <c r="T33" s="143" t="str">
        <f t="shared" si="10"/>
        <v>6020.2022/0031577-8</v>
      </c>
      <c r="U33" s="144">
        <f t="shared" si="11"/>
        <v>13848.815000000001</v>
      </c>
      <c r="V33" s="145">
        <f t="shared" si="12"/>
        <v>13848.815000000001</v>
      </c>
      <c r="W33" s="129"/>
      <c r="X33" s="129"/>
      <c r="Y33" s="129"/>
      <c r="Z33" s="129"/>
      <c r="AA33" s="146" t="str">
        <f>CONCATENATE("Prestação de Serviço e Transpor. Escolar Gratuito - TEG n. ",A33," - DRE - " &amp;'BASE C'!$C$2)</f>
        <v>Prestação de Serviço e Transpor. Escolar Gratuito - TEG n. 2022/0031577 - DRE - SA</v>
      </c>
      <c r="AB33" s="238" t="str">
        <f t="shared" si="13"/>
        <v>ANTONIO NETUNE HENRIQUE DE LIMA</v>
      </c>
      <c r="AC33" s="239"/>
      <c r="AD33" s="240"/>
      <c r="AE33" s="242"/>
      <c r="AF33" s="102"/>
    </row>
    <row r="34" spans="1:32" s="57" customFormat="1" ht="20.100000000000001" customHeight="1" x14ac:dyDescent="0.25">
      <c r="A34" s="900" t="s">
        <v>3333</v>
      </c>
      <c r="B34" s="130"/>
      <c r="C34" s="131">
        <f t="shared" si="7"/>
        <v>0</v>
      </c>
      <c r="D34" s="132" t="str">
        <f>VLOOKUP(A34,'APONTAMENTO CREDENCIAMENTO'!$D$6:$P$3123,12,0)</f>
        <v>6020.2022/0032182-4</v>
      </c>
      <c r="E34" s="133"/>
      <c r="F34" s="134">
        <f>SUMIF('APONTAMENTO CREDENCIAMENTO'!$D$6:$D$3123,'ATESTE-LIQ'!A34,'APONTAMENTO CREDENCIAMENTO'!$FE$6:$FE$3123)</f>
        <v>15703.16</v>
      </c>
      <c r="G34" s="328" t="str">
        <f>VLOOKUP(A34,'APONTAMENTO CREDENCIAMENTO'!$D$6:$G$3123,3,0)</f>
        <v>01/04/2026</v>
      </c>
      <c r="H34" s="328" t="str">
        <f>VLOOKUP(A34,'APONTAMENTO CREDENCIAMENTO'!$D$6:$G$3123,4,0)</f>
        <v>30/04/2026</v>
      </c>
      <c r="I34" s="135" t="str">
        <f t="shared" si="8"/>
        <v>PE - Pagto. Doc(s):  - Contrato nº 2022/0032182</v>
      </c>
      <c r="J34" s="136">
        <f t="shared" si="9"/>
        <v>15703.16</v>
      </c>
      <c r="K34" s="136">
        <v>0</v>
      </c>
      <c r="L34" s="137" t="str">
        <f>VLOOKUP(A34,'APONTAMENTO CREDENCIAMENTO'!$D$6:$P$3123,5,0)</f>
        <v>MARIA DEMETRO DE MORAIS</v>
      </c>
      <c r="M34" s="138"/>
      <c r="N34" s="139"/>
      <c r="O34" s="140"/>
      <c r="P34" s="141"/>
      <c r="Q34" s="141"/>
      <c r="R34" s="141"/>
      <c r="S34" s="142"/>
      <c r="T34" s="143" t="str">
        <f t="shared" si="10"/>
        <v>6020.2022/0032182-4</v>
      </c>
      <c r="U34" s="144">
        <f t="shared" si="11"/>
        <v>15703.16</v>
      </c>
      <c r="V34" s="145">
        <f t="shared" si="12"/>
        <v>15703.16</v>
      </c>
      <c r="W34" s="129"/>
      <c r="X34" s="129"/>
      <c r="Y34" s="129"/>
      <c r="Z34" s="129"/>
      <c r="AA34" s="146" t="str">
        <f>CONCATENATE("Prestação de Serviço e Transpor. Escolar Gratuito - TEG n. ",A34," - DRE - " &amp;'BASE C'!$C$2)</f>
        <v>Prestação de Serviço e Transpor. Escolar Gratuito - TEG n. 2022/0032182 - DRE - SA</v>
      </c>
      <c r="AB34" s="238" t="str">
        <f t="shared" si="13"/>
        <v>MARIA DEMETRO DE MORAIS</v>
      </c>
      <c r="AC34" s="239"/>
      <c r="AD34" s="240"/>
      <c r="AE34" s="242"/>
      <c r="AF34" s="102"/>
    </row>
    <row r="35" spans="1:32" s="57" customFormat="1" ht="20.100000000000001" customHeight="1" x14ac:dyDescent="0.25">
      <c r="A35" s="900" t="s">
        <v>3298</v>
      </c>
      <c r="B35" s="130"/>
      <c r="C35" s="131">
        <f t="shared" si="7"/>
        <v>0</v>
      </c>
      <c r="D35" s="132" t="str">
        <f>VLOOKUP(A35,'APONTAMENTO CREDENCIAMENTO'!$D$6:$P$3123,12,0)</f>
        <v>6020.2022/0032596-0</v>
      </c>
      <c r="E35" s="133"/>
      <c r="F35" s="134">
        <f>SUMIF('APONTAMENTO CREDENCIAMENTO'!$D$6:$D$3123,'ATESTE-LIQ'!A35,'APONTAMENTO CREDENCIAMENTO'!$FE$6:$FE$3123)</f>
        <v>10846.676000000001</v>
      </c>
      <c r="G35" s="328" t="str">
        <f>VLOOKUP(A35,'APONTAMENTO CREDENCIAMENTO'!$D$6:$G$3123,3,0)</f>
        <v>01/04/2026</v>
      </c>
      <c r="H35" s="328" t="str">
        <f>VLOOKUP(A35,'APONTAMENTO CREDENCIAMENTO'!$D$6:$G$3123,4,0)</f>
        <v>30/04/2026</v>
      </c>
      <c r="I35" s="135" t="str">
        <f t="shared" si="8"/>
        <v>PE - Pagto. Doc(s):  - Contrato nº 2022/0032596</v>
      </c>
      <c r="J35" s="136">
        <f t="shared" si="9"/>
        <v>10846.676000000001</v>
      </c>
      <c r="K35" s="136">
        <v>0</v>
      </c>
      <c r="L35" s="137" t="str">
        <f>VLOOKUP(A35,'APONTAMENTO CREDENCIAMENTO'!$D$6:$P$3123,5,0)</f>
        <v>LUIS GUSTAVO SANTOS DE OLIVEIRA</v>
      </c>
      <c r="M35" s="138"/>
      <c r="N35" s="139"/>
      <c r="O35" s="140"/>
      <c r="P35" s="141"/>
      <c r="Q35" s="141"/>
      <c r="R35" s="141"/>
      <c r="S35" s="142"/>
      <c r="T35" s="143" t="str">
        <f t="shared" si="10"/>
        <v>6020.2022/0032596-0</v>
      </c>
      <c r="U35" s="144">
        <f t="shared" si="11"/>
        <v>10846.676000000001</v>
      </c>
      <c r="V35" s="145">
        <f t="shared" si="12"/>
        <v>10846.676000000001</v>
      </c>
      <c r="W35" s="129"/>
      <c r="X35" s="129"/>
      <c r="Y35" s="129"/>
      <c r="Z35" s="129"/>
      <c r="AA35" s="146" t="str">
        <f>CONCATENATE("Prestação de Serviço e Transpor. Escolar Gratuito - TEG n. ",A35," - DRE - " &amp;'BASE C'!$C$2)</f>
        <v>Prestação de Serviço e Transpor. Escolar Gratuito - TEG n. 2022/0032596 - DRE - SA</v>
      </c>
      <c r="AB35" s="238" t="str">
        <f t="shared" si="13"/>
        <v>LUIS GUSTAVO SANTOS DE OLIVEIRA</v>
      </c>
      <c r="AC35" s="239"/>
      <c r="AD35" s="240"/>
      <c r="AE35" s="242"/>
      <c r="AF35" s="102"/>
    </row>
    <row r="36" spans="1:32" s="57" customFormat="1" ht="20.100000000000001" customHeight="1" x14ac:dyDescent="0.25">
      <c r="A36" s="900" t="s">
        <v>3258</v>
      </c>
      <c r="B36" s="130"/>
      <c r="C36" s="131">
        <f t="shared" si="7"/>
        <v>0</v>
      </c>
      <c r="D36" s="132" t="str">
        <f>VLOOKUP(A36,'APONTAMENTO CREDENCIAMENTO'!$D$6:$P$3123,12,0)</f>
        <v>6020.2022/0032741-5</v>
      </c>
      <c r="E36" s="133"/>
      <c r="F36" s="134">
        <f>SUMIF('APONTAMENTO CREDENCIAMENTO'!$D$6:$D$3123,'ATESTE-LIQ'!A36,'APONTAMENTO CREDENCIAMENTO'!$FE$6:$FE$3123)</f>
        <v>13777.009999999998</v>
      </c>
      <c r="G36" s="328" t="str">
        <f>VLOOKUP(A36,'APONTAMENTO CREDENCIAMENTO'!$D$6:$G$3123,3,0)</f>
        <v>01/04/2026</v>
      </c>
      <c r="H36" s="328" t="str">
        <f>VLOOKUP(A36,'APONTAMENTO CREDENCIAMENTO'!$D$6:$G$3123,4,0)</f>
        <v>30/04/2026</v>
      </c>
      <c r="I36" s="135" t="str">
        <f t="shared" si="8"/>
        <v>PE - Pagto. Doc(s):  - Contrato nº 2022/0032741</v>
      </c>
      <c r="J36" s="136">
        <f t="shared" si="9"/>
        <v>13777.009999999998</v>
      </c>
      <c r="K36" s="136">
        <v>0</v>
      </c>
      <c r="L36" s="137" t="str">
        <f>VLOOKUP(A36,'APONTAMENTO CREDENCIAMENTO'!$D$6:$P$3123,5,0)</f>
        <v>JONAS ANTONIO DA SILVA</v>
      </c>
      <c r="M36" s="138"/>
      <c r="N36" s="139"/>
      <c r="O36" s="140"/>
      <c r="P36" s="141"/>
      <c r="Q36" s="141"/>
      <c r="R36" s="141"/>
      <c r="S36" s="142"/>
      <c r="T36" s="143" t="str">
        <f t="shared" si="10"/>
        <v>6020.2022/0032741-5</v>
      </c>
      <c r="U36" s="144">
        <f t="shared" si="11"/>
        <v>13777.009999999998</v>
      </c>
      <c r="V36" s="145">
        <f t="shared" si="12"/>
        <v>13777.009999999998</v>
      </c>
      <c r="W36" s="129"/>
      <c r="X36" s="129"/>
      <c r="Y36" s="129"/>
      <c r="Z36" s="129"/>
      <c r="AA36" s="146" t="str">
        <f>CONCATENATE("Prestação de Serviço e Transpor. Escolar Gratuito - TEG n. ",A36," - DRE - " &amp;'BASE C'!$C$2)</f>
        <v>Prestação de Serviço e Transpor. Escolar Gratuito - TEG n. 2022/0032741 - DRE - SA</v>
      </c>
      <c r="AB36" s="238" t="str">
        <f t="shared" si="13"/>
        <v>JONAS ANTONIO DA SILVA</v>
      </c>
      <c r="AC36" s="239"/>
      <c r="AD36" s="240"/>
      <c r="AE36" s="242"/>
      <c r="AF36" s="102"/>
    </row>
    <row r="37" spans="1:32" s="57" customFormat="1" ht="20.100000000000001" customHeight="1" x14ac:dyDescent="0.25">
      <c r="A37" s="900" t="s">
        <v>3341</v>
      </c>
      <c r="B37" s="130"/>
      <c r="C37" s="131">
        <f t="shared" si="7"/>
        <v>0</v>
      </c>
      <c r="D37" s="132" t="str">
        <f>VLOOKUP(A37,'APONTAMENTO CREDENCIAMENTO'!$D$6:$P$3123,12,0)</f>
        <v>6020.2022/0033045-9</v>
      </c>
      <c r="E37" s="133"/>
      <c r="F37" s="134">
        <f>SUMIF('APONTAMENTO CREDENCIAMENTO'!$D$6:$D$3123,'ATESTE-LIQ'!A37,'APONTAMENTO CREDENCIAMENTO'!$FE$6:$FE$3123)</f>
        <v>11860.393</v>
      </c>
      <c r="G37" s="328" t="str">
        <f>VLOOKUP(A37,'APONTAMENTO CREDENCIAMENTO'!$D$6:$G$3123,3,0)</f>
        <v>01/04/2026</v>
      </c>
      <c r="H37" s="328" t="str">
        <f>VLOOKUP(A37,'APONTAMENTO CREDENCIAMENTO'!$D$6:$G$3123,4,0)</f>
        <v>30/04/2026</v>
      </c>
      <c r="I37" s="135" t="str">
        <f t="shared" si="8"/>
        <v>PE - Pagto. Doc(s):  - Contrato nº 2022/0033045</v>
      </c>
      <c r="J37" s="136">
        <f t="shared" si="9"/>
        <v>11860.393</v>
      </c>
      <c r="K37" s="136">
        <v>0</v>
      </c>
      <c r="L37" s="137" t="str">
        <f>VLOOKUP(A37,'APONTAMENTO CREDENCIAMENTO'!$D$6:$P$3123,5,0)</f>
        <v>MARIO CESAR SOUZA MATOS</v>
      </c>
      <c r="M37" s="138"/>
      <c r="N37" s="139"/>
      <c r="O37" s="140"/>
      <c r="P37" s="141"/>
      <c r="Q37" s="141"/>
      <c r="R37" s="141"/>
      <c r="S37" s="142"/>
      <c r="T37" s="143" t="str">
        <f t="shared" si="10"/>
        <v>6020.2022/0033045-9</v>
      </c>
      <c r="U37" s="144">
        <f t="shared" si="11"/>
        <v>11860.393</v>
      </c>
      <c r="V37" s="145">
        <f t="shared" si="12"/>
        <v>11860.393</v>
      </c>
      <c r="W37" s="129"/>
      <c r="X37" s="129"/>
      <c r="Y37" s="129"/>
      <c r="Z37" s="129"/>
      <c r="AA37" s="146" t="str">
        <f>CONCATENATE("Prestação de Serviço e Transpor. Escolar Gratuito - TEG n. ",A37," - DRE - " &amp;'BASE C'!$C$2)</f>
        <v>Prestação de Serviço e Transpor. Escolar Gratuito - TEG n. 2022/0033045 - DRE - SA</v>
      </c>
      <c r="AB37" s="238" t="str">
        <f t="shared" si="13"/>
        <v>MARIO CESAR SOUZA MATOS</v>
      </c>
      <c r="AC37" s="239"/>
      <c r="AD37" s="240"/>
      <c r="AE37" s="242"/>
      <c r="AF37" s="102"/>
    </row>
    <row r="38" spans="1:32" s="57" customFormat="1" ht="20.100000000000001" customHeight="1" x14ac:dyDescent="0.25">
      <c r="A38" s="900" t="s">
        <v>3401</v>
      </c>
      <c r="B38" s="130"/>
      <c r="C38" s="131">
        <f t="shared" si="7"/>
        <v>0</v>
      </c>
      <c r="D38" s="132" t="str">
        <f>VLOOKUP(A38,'APONTAMENTO CREDENCIAMENTO'!$D$6:$P$3123,12,0)</f>
        <v>6020.2022/0033281-8</v>
      </c>
      <c r="E38" s="133"/>
      <c r="F38" s="134">
        <f>SUMIF('APONTAMENTO CREDENCIAMENTO'!$D$6:$D$3123,'ATESTE-LIQ'!A38,'APONTAMENTO CREDENCIAMENTO'!$FE$6:$FE$3123)</f>
        <v>12179.485000000001</v>
      </c>
      <c r="G38" s="328" t="str">
        <f>VLOOKUP(A38,'APONTAMENTO CREDENCIAMENTO'!$D$6:$G$3123,3,0)</f>
        <v>01/04/2026</v>
      </c>
      <c r="H38" s="328" t="str">
        <f>VLOOKUP(A38,'APONTAMENTO CREDENCIAMENTO'!$D$6:$G$3123,4,0)</f>
        <v>30/04/2026</v>
      </c>
      <c r="I38" s="135" t="str">
        <f t="shared" si="8"/>
        <v>PE - Pagto. Doc(s):  - Contrato nº 2022/0033281</v>
      </c>
      <c r="J38" s="136">
        <f t="shared" si="9"/>
        <v>12179.485000000001</v>
      </c>
      <c r="K38" s="136">
        <v>0</v>
      </c>
      <c r="L38" s="137" t="str">
        <f>VLOOKUP(A38,'APONTAMENTO CREDENCIAMENTO'!$D$6:$P$3123,5,0)</f>
        <v>WELLINGTON DE OLIVEIRA BENICIO</v>
      </c>
      <c r="M38" s="138"/>
      <c r="N38" s="139"/>
      <c r="O38" s="140"/>
      <c r="P38" s="141"/>
      <c r="Q38" s="141"/>
      <c r="R38" s="141"/>
      <c r="S38" s="142"/>
      <c r="T38" s="143" t="str">
        <f t="shared" si="10"/>
        <v>6020.2022/0033281-8</v>
      </c>
      <c r="U38" s="144">
        <f t="shared" si="11"/>
        <v>12179.485000000001</v>
      </c>
      <c r="V38" s="145">
        <f t="shared" si="12"/>
        <v>12179.485000000001</v>
      </c>
      <c r="W38" s="129"/>
      <c r="X38" s="129"/>
      <c r="Y38" s="129"/>
      <c r="Z38" s="129"/>
      <c r="AA38" s="146" t="str">
        <f>CONCATENATE("Prestação de Serviço e Transpor. Escolar Gratuito - TEG n. ",A38," - DRE - " &amp;'BASE C'!$C$2)</f>
        <v>Prestação de Serviço e Transpor. Escolar Gratuito - TEG n. 2022/0033281 - DRE - SA</v>
      </c>
      <c r="AB38" s="238" t="str">
        <f t="shared" si="13"/>
        <v>WELLINGTON DE OLIVEIRA BENICIO</v>
      </c>
      <c r="AC38" s="239"/>
      <c r="AD38" s="240"/>
      <c r="AE38" s="242"/>
      <c r="AF38" s="102"/>
    </row>
    <row r="39" spans="1:32" s="57" customFormat="1" ht="20.100000000000001" customHeight="1" x14ac:dyDescent="0.25">
      <c r="A39" s="900" t="s">
        <v>3397</v>
      </c>
      <c r="B39" s="130"/>
      <c r="C39" s="131">
        <f t="shared" si="7"/>
        <v>0</v>
      </c>
      <c r="D39" s="132" t="str">
        <f>VLOOKUP(A39,'APONTAMENTO CREDENCIAMENTO'!$D$6:$P$3123,12,0)</f>
        <v>6020.2022/0033675-9</v>
      </c>
      <c r="E39" s="133"/>
      <c r="F39" s="134">
        <f>SUMIF('APONTAMENTO CREDENCIAMENTO'!$D$6:$D$3123,'ATESTE-LIQ'!A39,'APONTAMENTO CREDENCIAMENTO'!$FE$6:$FE$3123)</f>
        <v>0</v>
      </c>
      <c r="G39" s="328" t="str">
        <f>VLOOKUP(A39,'APONTAMENTO CREDENCIAMENTO'!$D$6:$G$3123,3,0)</f>
        <v>01/04/2026</v>
      </c>
      <c r="H39" s="328" t="str">
        <f>VLOOKUP(A39,'APONTAMENTO CREDENCIAMENTO'!$D$6:$G$3123,4,0)</f>
        <v>30/04/2026</v>
      </c>
      <c r="I39" s="135" t="str">
        <f t="shared" si="8"/>
        <v>PE - Pagto. Doc(s):  - Contrato nº 2022/0033675</v>
      </c>
      <c r="J39" s="136">
        <f t="shared" si="9"/>
        <v>0</v>
      </c>
      <c r="K39" s="136">
        <v>0</v>
      </c>
      <c r="L39" s="137" t="str">
        <f>VLOOKUP(A39,'APONTAMENTO CREDENCIAMENTO'!$D$6:$P$3123,5,0)</f>
        <v>VANESSA SANTOS SOUSA PEREIRA</v>
      </c>
      <c r="M39" s="138"/>
      <c r="N39" s="139"/>
      <c r="O39" s="140"/>
      <c r="P39" s="141"/>
      <c r="Q39" s="141"/>
      <c r="R39" s="141"/>
      <c r="S39" s="142"/>
      <c r="T39" s="143" t="str">
        <f t="shared" si="10"/>
        <v>6020.2022/0033675-9</v>
      </c>
      <c r="U39" s="144">
        <f t="shared" si="11"/>
        <v>0</v>
      </c>
      <c r="V39" s="145">
        <f t="shared" si="12"/>
        <v>0</v>
      </c>
      <c r="W39" s="129"/>
      <c r="X39" s="129"/>
      <c r="Y39" s="129"/>
      <c r="Z39" s="129"/>
      <c r="AA39" s="146" t="str">
        <f>CONCATENATE("Prestação de Serviço e Transpor. Escolar Gratuito - TEG n. ",A39," - DRE - " &amp;'BASE C'!$C$2)</f>
        <v>Prestação de Serviço e Transpor. Escolar Gratuito - TEG n. 2022/0033675 - DRE - SA</v>
      </c>
      <c r="AB39" s="238" t="str">
        <f t="shared" si="13"/>
        <v>VANESSA SANTOS SOUSA PEREIRA</v>
      </c>
      <c r="AC39" s="239"/>
      <c r="AD39" s="240"/>
      <c r="AE39" s="242"/>
      <c r="AF39" s="102"/>
    </row>
    <row r="40" spans="1:32" s="57" customFormat="1" ht="20.100000000000001" customHeight="1" x14ac:dyDescent="0.25">
      <c r="A40" s="900" t="s">
        <v>3369</v>
      </c>
      <c r="B40" s="130"/>
      <c r="C40" s="131">
        <f t="shared" si="7"/>
        <v>0</v>
      </c>
      <c r="D40" s="132" t="str">
        <f>VLOOKUP(A40,'APONTAMENTO CREDENCIAMENTO'!$D$6:$P$3123,12,0)</f>
        <v>6020.2022/0033777-1</v>
      </c>
      <c r="E40" s="133"/>
      <c r="F40" s="134">
        <f>SUMIF('APONTAMENTO CREDENCIAMENTO'!$D$6:$D$3123,'ATESTE-LIQ'!A40,'APONTAMENTO CREDENCIAMENTO'!$FE$6:$FE$3123)</f>
        <v>14041.43</v>
      </c>
      <c r="G40" s="328" t="str">
        <f>VLOOKUP(A40,'APONTAMENTO CREDENCIAMENTO'!$D$6:$G$3123,3,0)</f>
        <v>01/04/2026</v>
      </c>
      <c r="H40" s="328" t="str">
        <f>VLOOKUP(A40,'APONTAMENTO CREDENCIAMENTO'!$D$6:$G$3123,4,0)</f>
        <v>30/04/2026</v>
      </c>
      <c r="I40" s="135" t="str">
        <f t="shared" si="8"/>
        <v>PE - Pagto. Doc(s):  - Contrato nº 2022/0033777</v>
      </c>
      <c r="J40" s="136">
        <f t="shared" si="9"/>
        <v>14041.43</v>
      </c>
      <c r="K40" s="136">
        <v>0</v>
      </c>
      <c r="L40" s="137" t="str">
        <f>VLOOKUP(A40,'APONTAMENTO CREDENCIAMENTO'!$D$6:$P$3123,5,0)</f>
        <v>ROGERIO VIEIRA DOS SANTOS</v>
      </c>
      <c r="M40" s="138"/>
      <c r="N40" s="139"/>
      <c r="O40" s="140"/>
      <c r="P40" s="141"/>
      <c r="Q40" s="141"/>
      <c r="R40" s="141"/>
      <c r="S40" s="142"/>
      <c r="T40" s="143" t="str">
        <f t="shared" si="10"/>
        <v>6020.2022/0033777-1</v>
      </c>
      <c r="U40" s="144">
        <f t="shared" si="11"/>
        <v>14041.43</v>
      </c>
      <c r="V40" s="145">
        <f t="shared" si="12"/>
        <v>14041.43</v>
      </c>
      <c r="W40" s="129"/>
      <c r="X40" s="129"/>
      <c r="Y40" s="129"/>
      <c r="Z40" s="129"/>
      <c r="AA40" s="146" t="str">
        <f>CONCATENATE("Prestação de Serviço e Transpor. Escolar Gratuito - TEG n. ",A40," - DRE - " &amp;'BASE C'!$C$2)</f>
        <v>Prestação de Serviço e Transpor. Escolar Gratuito - TEG n. 2022/0033777 - DRE - SA</v>
      </c>
      <c r="AB40" s="238" t="str">
        <f t="shared" si="13"/>
        <v>ROGERIO VIEIRA DOS SANTOS</v>
      </c>
      <c r="AC40" s="239"/>
      <c r="AD40" s="240"/>
      <c r="AE40" s="242"/>
      <c r="AF40" s="102"/>
    </row>
    <row r="41" spans="1:32" s="57" customFormat="1" ht="20.100000000000001" customHeight="1" x14ac:dyDescent="0.25">
      <c r="A41" s="900" t="s">
        <v>3266</v>
      </c>
      <c r="B41" s="130"/>
      <c r="C41" s="131">
        <f t="shared" si="7"/>
        <v>0</v>
      </c>
      <c r="D41" s="132" t="str">
        <f>VLOOKUP(A41,'APONTAMENTO CREDENCIAMENTO'!$D$6:$P$3123,12,0)</f>
        <v>6020.2022/0034333-0</v>
      </c>
      <c r="E41" s="133"/>
      <c r="F41" s="134">
        <f>SUMIF('APONTAMENTO CREDENCIAMENTO'!$D$6:$D$3123,'ATESTE-LIQ'!A41,'APONTAMENTO CREDENCIAMENTO'!$FE$6:$FE$3123)</f>
        <v>21900.122000000003</v>
      </c>
      <c r="G41" s="328" t="str">
        <f>VLOOKUP(A41,'APONTAMENTO CREDENCIAMENTO'!$D$6:$G$3123,3,0)</f>
        <v>01/04/2026</v>
      </c>
      <c r="H41" s="328" t="str">
        <f>VLOOKUP(A41,'APONTAMENTO CREDENCIAMENTO'!$D$6:$G$3123,4,0)</f>
        <v>30/04/2026</v>
      </c>
      <c r="I41" s="135" t="str">
        <f t="shared" si="8"/>
        <v>PE - Pagto. Doc(s):  - Contrato nº 2022/0034333</v>
      </c>
      <c r="J41" s="136">
        <f t="shared" si="9"/>
        <v>21900.122000000003</v>
      </c>
      <c r="K41" s="136">
        <v>0</v>
      </c>
      <c r="L41" s="137" t="str">
        <f>VLOOKUP(A41,'APONTAMENTO CREDENCIAMENTO'!$D$6:$P$3123,5,0)</f>
        <v>JOSE CARLOS FERREIRA DE HUNGRIA</v>
      </c>
      <c r="M41" s="138"/>
      <c r="N41" s="139"/>
      <c r="O41" s="140"/>
      <c r="P41" s="141"/>
      <c r="Q41" s="141"/>
      <c r="R41" s="141"/>
      <c r="S41" s="142"/>
      <c r="T41" s="143" t="str">
        <f t="shared" si="10"/>
        <v>6020.2022/0034333-0</v>
      </c>
      <c r="U41" s="144">
        <f t="shared" si="11"/>
        <v>21900.122000000003</v>
      </c>
      <c r="V41" s="145">
        <f t="shared" si="12"/>
        <v>21900.122000000003</v>
      </c>
      <c r="W41" s="129"/>
      <c r="X41" s="129"/>
      <c r="Y41" s="129"/>
      <c r="Z41" s="129"/>
      <c r="AA41" s="146" t="str">
        <f>CONCATENATE("Prestação de Serviço e Transpor. Escolar Gratuito - TEG n. ",A41," - DRE - " &amp;'BASE C'!$C$2)</f>
        <v>Prestação de Serviço e Transpor. Escolar Gratuito - TEG n. 2022/0034333 - DRE - SA</v>
      </c>
      <c r="AB41" s="238" t="str">
        <f t="shared" si="13"/>
        <v>JOSE CARLOS FERREIRA DE HUNGRIA</v>
      </c>
      <c r="AC41" s="239"/>
      <c r="AD41" s="240"/>
      <c r="AE41" s="242"/>
      <c r="AF41" s="102"/>
    </row>
    <row r="42" spans="1:32" s="57" customFormat="1" ht="20.100000000000001" customHeight="1" x14ac:dyDescent="0.25">
      <c r="A42" s="900" t="s">
        <v>3317</v>
      </c>
      <c r="B42" s="130"/>
      <c r="C42" s="131">
        <f t="shared" si="7"/>
        <v>0</v>
      </c>
      <c r="D42" s="132" t="str">
        <f>VLOOKUP(A42,'APONTAMENTO CREDENCIAMENTO'!$D$6:$P$3123,12,0)</f>
        <v>6020.2022/0034733-5</v>
      </c>
      <c r="E42" s="133"/>
      <c r="F42" s="134">
        <f>SUMIF('APONTAMENTO CREDENCIAMENTO'!$D$6:$D$3123,'ATESTE-LIQ'!A42,'APONTAMENTO CREDENCIAMENTO'!$FE$6:$FE$3123)</f>
        <v>13777.009999999998</v>
      </c>
      <c r="G42" s="328" t="str">
        <f>VLOOKUP(A42,'APONTAMENTO CREDENCIAMENTO'!$D$6:$G$3123,3,0)</f>
        <v>01/04/2026</v>
      </c>
      <c r="H42" s="328" t="str">
        <f>VLOOKUP(A42,'APONTAMENTO CREDENCIAMENTO'!$D$6:$G$3123,4,0)</f>
        <v>30/04/2026</v>
      </c>
      <c r="I42" s="135" t="str">
        <f t="shared" si="8"/>
        <v>PE - Pagto. Doc(s):  - Contrato nº 2022/0034733</v>
      </c>
      <c r="J42" s="136">
        <f t="shared" si="9"/>
        <v>13777.009999999998</v>
      </c>
      <c r="K42" s="136">
        <v>0</v>
      </c>
      <c r="L42" s="137" t="str">
        <f>VLOOKUP(A42,'APONTAMENTO CREDENCIAMENTO'!$D$6:$P$3123,5,0)</f>
        <v>MARCO ANTONIO PRAIS</v>
      </c>
      <c r="M42" s="138"/>
      <c r="N42" s="139"/>
      <c r="O42" s="140"/>
      <c r="P42" s="141"/>
      <c r="Q42" s="141"/>
      <c r="R42" s="141"/>
      <c r="S42" s="142"/>
      <c r="T42" s="143" t="str">
        <f t="shared" si="10"/>
        <v>6020.2022/0034733-5</v>
      </c>
      <c r="U42" s="144">
        <f t="shared" si="11"/>
        <v>13777.009999999998</v>
      </c>
      <c r="V42" s="145">
        <f t="shared" si="12"/>
        <v>13777.009999999998</v>
      </c>
      <c r="W42" s="129"/>
      <c r="X42" s="129"/>
      <c r="Y42" s="129"/>
      <c r="Z42" s="129"/>
      <c r="AA42" s="146" t="str">
        <f>CONCATENATE("Prestação de Serviço e Transpor. Escolar Gratuito - TEG n. ",A42," - DRE - " &amp;'BASE C'!$C$2)</f>
        <v>Prestação de Serviço e Transpor. Escolar Gratuito - TEG n. 2022/0034733 - DRE - SA</v>
      </c>
      <c r="AB42" s="238" t="str">
        <f t="shared" si="13"/>
        <v>MARCO ANTONIO PRAIS</v>
      </c>
      <c r="AC42" s="239"/>
      <c r="AD42" s="240"/>
      <c r="AE42" s="242"/>
      <c r="AF42" s="102"/>
    </row>
    <row r="43" spans="1:32" s="57" customFormat="1" ht="20.100000000000001" customHeight="1" x14ac:dyDescent="0.25">
      <c r="A43" s="900" t="s">
        <v>3393</v>
      </c>
      <c r="B43" s="130"/>
      <c r="C43" s="131">
        <f t="shared" si="7"/>
        <v>0</v>
      </c>
      <c r="D43" s="132" t="str">
        <f>VLOOKUP(A43,'APONTAMENTO CREDENCIAMENTO'!$D$6:$P$3123,12,0)</f>
        <v>6020.2022/0034886-2</v>
      </c>
      <c r="E43" s="133"/>
      <c r="F43" s="134">
        <f>SUMIF('APONTAMENTO CREDENCIAMENTO'!$D$6:$D$3123,'ATESTE-LIQ'!A43,'APONTAMENTO CREDENCIAMENTO'!$FE$6:$FE$3123)</f>
        <v>3726.84</v>
      </c>
      <c r="G43" s="328" t="str">
        <f>VLOOKUP(A43,'APONTAMENTO CREDENCIAMENTO'!$D$6:$G$3123,3,0)</f>
        <v>01/04/2026</v>
      </c>
      <c r="H43" s="328" t="str">
        <f>VLOOKUP(A43,'APONTAMENTO CREDENCIAMENTO'!$D$6:$G$3123,4,0)</f>
        <v>30/04/2026</v>
      </c>
      <c r="I43" s="135" t="str">
        <f t="shared" si="8"/>
        <v>PE - Pagto. Doc(s):  - Contrato nº 2022/0034886</v>
      </c>
      <c r="J43" s="136">
        <f t="shared" si="9"/>
        <v>3726.84</v>
      </c>
      <c r="K43" s="136">
        <v>0</v>
      </c>
      <c r="L43" s="137" t="str">
        <f>VLOOKUP(A43,'APONTAMENTO CREDENCIAMENTO'!$D$6:$P$3123,5,0)</f>
        <v>VALDIR ALVES DOS SANTOS</v>
      </c>
      <c r="M43" s="138"/>
      <c r="N43" s="139"/>
      <c r="O43" s="140"/>
      <c r="P43" s="141"/>
      <c r="Q43" s="141"/>
      <c r="R43" s="141"/>
      <c r="S43" s="142"/>
      <c r="T43" s="143" t="str">
        <f t="shared" si="10"/>
        <v>6020.2022/0034886-2</v>
      </c>
      <c r="U43" s="144">
        <f t="shared" si="11"/>
        <v>3726.84</v>
      </c>
      <c r="V43" s="145">
        <f t="shared" si="12"/>
        <v>3726.84</v>
      </c>
      <c r="W43" s="129"/>
      <c r="X43" s="129"/>
      <c r="Y43" s="129"/>
      <c r="Z43" s="129"/>
      <c r="AA43" s="146" t="str">
        <f>CONCATENATE("Prestação de Serviço e Transpor. Escolar Gratuito - TEG n. ",A43," - DRE - " &amp;'BASE C'!$C$2)</f>
        <v>Prestação de Serviço e Transpor. Escolar Gratuito - TEG n. 2022/0034886 - DRE - SA</v>
      </c>
      <c r="AB43" s="238" t="str">
        <f t="shared" si="13"/>
        <v>VALDIR ALVES DOS SANTOS</v>
      </c>
      <c r="AC43" s="239"/>
      <c r="AD43" s="240"/>
      <c r="AE43" s="242"/>
      <c r="AF43" s="102"/>
    </row>
    <row r="44" spans="1:32" s="57" customFormat="1" ht="20.100000000000001" customHeight="1" x14ac:dyDescent="0.25">
      <c r="A44" s="900" t="s">
        <v>3365</v>
      </c>
      <c r="B44" s="130"/>
      <c r="C44" s="131">
        <f t="shared" si="7"/>
        <v>0</v>
      </c>
      <c r="D44" s="132" t="str">
        <f>VLOOKUP(A44,'APONTAMENTO CREDENCIAMENTO'!$D$6:$P$3123,12,0)</f>
        <v>6020.2022/0035737-3</v>
      </c>
      <c r="E44" s="133"/>
      <c r="F44" s="134">
        <f>SUMIF('APONTAMENTO CREDENCIAMENTO'!$D$6:$D$3123,'ATESTE-LIQ'!A44,'APONTAMENTO CREDENCIAMENTO'!$FE$6:$FE$3123)</f>
        <v>13777.009999999998</v>
      </c>
      <c r="G44" s="328" t="str">
        <f>VLOOKUP(A44,'APONTAMENTO CREDENCIAMENTO'!$D$6:$G$3123,3,0)</f>
        <v>01/04/2026</v>
      </c>
      <c r="H44" s="328" t="str">
        <f>VLOOKUP(A44,'APONTAMENTO CREDENCIAMENTO'!$D$6:$G$3123,4,0)</f>
        <v>30/04/2026</v>
      </c>
      <c r="I44" s="135" t="str">
        <f t="shared" si="8"/>
        <v>PE - Pagto. Doc(s):  - Contrato nº 2022/0035737</v>
      </c>
      <c r="J44" s="136">
        <f t="shared" si="9"/>
        <v>13777.009999999998</v>
      </c>
      <c r="K44" s="136">
        <v>0</v>
      </c>
      <c r="L44" s="137" t="str">
        <f>VLOOKUP(A44,'APONTAMENTO CREDENCIAMENTO'!$D$6:$P$3123,5,0)</f>
        <v>RITA DE CASSIA CARVALHO MACHADO</v>
      </c>
      <c r="M44" s="138"/>
      <c r="N44" s="139"/>
      <c r="O44" s="140"/>
      <c r="P44" s="141"/>
      <c r="Q44" s="141"/>
      <c r="R44" s="141"/>
      <c r="S44" s="142"/>
      <c r="T44" s="143" t="str">
        <f t="shared" si="10"/>
        <v>6020.2022/0035737-3</v>
      </c>
      <c r="U44" s="144">
        <f t="shared" si="11"/>
        <v>13777.009999999998</v>
      </c>
      <c r="V44" s="145">
        <f t="shared" si="12"/>
        <v>13777.009999999998</v>
      </c>
      <c r="W44" s="129"/>
      <c r="X44" s="129"/>
      <c r="Y44" s="129"/>
      <c r="Z44" s="129"/>
      <c r="AA44" s="146" t="str">
        <f>CONCATENATE("Prestação de Serviço e Transpor. Escolar Gratuito - TEG n. ",A44," - DRE - " &amp;'BASE C'!$C$2)</f>
        <v>Prestação de Serviço e Transpor. Escolar Gratuito - TEG n. 2022/0035737 - DRE - SA</v>
      </c>
      <c r="AB44" s="238" t="str">
        <f t="shared" si="13"/>
        <v>RITA DE CASSIA CARVALHO MACHADO</v>
      </c>
      <c r="AC44" s="239"/>
      <c r="AD44" s="240"/>
      <c r="AE44" s="242"/>
      <c r="AF44" s="102"/>
    </row>
    <row r="45" spans="1:32" s="57" customFormat="1" ht="20.100000000000001" customHeight="1" x14ac:dyDescent="0.25">
      <c r="A45" s="900" t="s">
        <v>3234</v>
      </c>
      <c r="B45" s="130"/>
      <c r="C45" s="131">
        <f t="shared" si="7"/>
        <v>0</v>
      </c>
      <c r="D45" s="132" t="str">
        <f>VLOOKUP(A45,'APONTAMENTO CREDENCIAMENTO'!$D$6:$P$3123,12,0)</f>
        <v>6020.2022/0035772-1</v>
      </c>
      <c r="E45" s="133"/>
      <c r="F45" s="134">
        <f>SUMIF('APONTAMENTO CREDENCIAMENTO'!$D$6:$D$3123,'ATESTE-LIQ'!A45,'APONTAMENTO CREDENCIAMENTO'!$FE$6:$FE$3123)</f>
        <v>4347.9799999999996</v>
      </c>
      <c r="G45" s="328" t="str">
        <f>VLOOKUP(A45,'APONTAMENTO CREDENCIAMENTO'!$D$6:$G$3123,3,0)</f>
        <v>01/04/2026</v>
      </c>
      <c r="H45" s="328" t="str">
        <f>VLOOKUP(A45,'APONTAMENTO CREDENCIAMENTO'!$D$6:$G$3123,4,0)</f>
        <v>30/04/2026</v>
      </c>
      <c r="I45" s="135" t="str">
        <f t="shared" si="8"/>
        <v>PE - Pagto. Doc(s):  - Contrato nº 2022/0035772</v>
      </c>
      <c r="J45" s="136">
        <f t="shared" si="9"/>
        <v>4347.9799999999996</v>
      </c>
      <c r="K45" s="136">
        <v>0</v>
      </c>
      <c r="L45" s="137" t="str">
        <f>VLOOKUP(A45,'APONTAMENTO CREDENCIAMENTO'!$D$6:$P$3123,5,0)</f>
        <v>GERLUCE BATISTA ARAUJO</v>
      </c>
      <c r="M45" s="138"/>
      <c r="N45" s="139"/>
      <c r="O45" s="140"/>
      <c r="P45" s="141"/>
      <c r="Q45" s="141"/>
      <c r="R45" s="141"/>
      <c r="S45" s="142"/>
      <c r="T45" s="143" t="str">
        <f t="shared" si="10"/>
        <v>6020.2022/0035772-1</v>
      </c>
      <c r="U45" s="144">
        <f t="shared" si="11"/>
        <v>4347.9799999999996</v>
      </c>
      <c r="V45" s="145">
        <f t="shared" si="12"/>
        <v>4347.9799999999996</v>
      </c>
      <c r="W45" s="129"/>
      <c r="X45" s="129"/>
      <c r="Y45" s="129"/>
      <c r="Z45" s="129"/>
      <c r="AA45" s="146" t="str">
        <f>CONCATENATE("Prestação de Serviço e Transpor. Escolar Gratuito - TEG n. ",A45," - DRE - " &amp;'BASE C'!$C$2)</f>
        <v>Prestação de Serviço e Transpor. Escolar Gratuito - TEG n. 2022/0035772 - DRE - SA</v>
      </c>
      <c r="AB45" s="238" t="str">
        <f t="shared" si="13"/>
        <v>GERLUCE BATISTA ARAUJO</v>
      </c>
      <c r="AC45" s="239"/>
      <c r="AD45" s="240"/>
      <c r="AE45" s="242"/>
      <c r="AF45" s="102"/>
    </row>
    <row r="46" spans="1:32" s="57" customFormat="1" ht="20.100000000000001" customHeight="1" x14ac:dyDescent="0.25">
      <c r="A46" s="900" t="s">
        <v>3286</v>
      </c>
      <c r="B46" s="130"/>
      <c r="C46" s="131">
        <f t="shared" si="7"/>
        <v>0</v>
      </c>
      <c r="D46" s="132" t="str">
        <f>VLOOKUP(A46,'APONTAMENTO CREDENCIAMENTO'!$D$6:$P$3123,12,0)</f>
        <v>6020.2022/0044087-4</v>
      </c>
      <c r="E46" s="133"/>
      <c r="F46" s="134">
        <f>SUMIF('APONTAMENTO CREDENCIAMENTO'!$D$6:$D$3123,'ATESTE-LIQ'!A46,'APONTAMENTO CREDENCIAMENTO'!$FE$6:$FE$3123)</f>
        <v>4347.9799999999996</v>
      </c>
      <c r="G46" s="328" t="str">
        <f>VLOOKUP(A46,'APONTAMENTO CREDENCIAMENTO'!$D$6:$G$3123,3,0)</f>
        <v>01/04/2026</v>
      </c>
      <c r="H46" s="328" t="str">
        <f>VLOOKUP(A46,'APONTAMENTO CREDENCIAMENTO'!$D$6:$G$3123,4,0)</f>
        <v>30/04/2026</v>
      </c>
      <c r="I46" s="135" t="str">
        <f t="shared" si="8"/>
        <v>PE - Pagto. Doc(s):  - Contrato nº 2022/0044087</v>
      </c>
      <c r="J46" s="136">
        <f t="shared" si="9"/>
        <v>4347.9799999999996</v>
      </c>
      <c r="K46" s="136">
        <v>0</v>
      </c>
      <c r="L46" s="137" t="str">
        <f>VLOOKUP(A46,'APONTAMENTO CREDENCIAMENTO'!$D$6:$P$3123,5,0)</f>
        <v>JUSCILENE CANDIDA DA SILVA ALEXANDRE</v>
      </c>
      <c r="M46" s="138"/>
      <c r="N46" s="139"/>
      <c r="O46" s="140"/>
      <c r="P46" s="141"/>
      <c r="Q46" s="141"/>
      <c r="R46" s="141"/>
      <c r="S46" s="142"/>
      <c r="T46" s="143" t="str">
        <f t="shared" si="10"/>
        <v>6020.2022/0044087-4</v>
      </c>
      <c r="U46" s="144">
        <f t="shared" si="11"/>
        <v>4347.9799999999996</v>
      </c>
      <c r="V46" s="145">
        <f t="shared" si="12"/>
        <v>4347.9799999999996</v>
      </c>
      <c r="W46" s="129"/>
      <c r="X46" s="129"/>
      <c r="Y46" s="129"/>
      <c r="Z46" s="129"/>
      <c r="AA46" s="146" t="str">
        <f>CONCATENATE("Prestação de Serviço e Transpor. Escolar Gratuito - TEG n. ",A46," - DRE - " &amp;'BASE C'!$C$2)</f>
        <v>Prestação de Serviço e Transpor. Escolar Gratuito - TEG n. 2022/0044087 - DRE - SA</v>
      </c>
      <c r="AB46" s="238" t="str">
        <f t="shared" si="13"/>
        <v>JUSCILENE CANDIDA DA SILVA ALEXANDRE</v>
      </c>
      <c r="AC46" s="239"/>
      <c r="AD46" s="240"/>
      <c r="AE46" s="242"/>
      <c r="AF46" s="102"/>
    </row>
    <row r="47" spans="1:32" s="57" customFormat="1" ht="20.100000000000001" customHeight="1" x14ac:dyDescent="0.25">
      <c r="A47" s="900" t="s">
        <v>3329</v>
      </c>
      <c r="B47" s="130"/>
      <c r="C47" s="131">
        <f t="shared" si="7"/>
        <v>0</v>
      </c>
      <c r="D47" s="132" t="str">
        <f>VLOOKUP(A47,'APONTAMENTO CREDENCIAMENTO'!$D$6:$P$3123,12,0)</f>
        <v>6020.2022/0044475-6</v>
      </c>
      <c r="E47" s="133"/>
      <c r="F47" s="134">
        <f>SUMIF('APONTAMENTO CREDENCIAMENTO'!$D$6:$D$3123,'ATESTE-LIQ'!A47,'APONTAMENTO CREDENCIAMENTO'!$FE$6:$FE$3123)</f>
        <v>13082.78</v>
      </c>
      <c r="G47" s="328" t="str">
        <f>VLOOKUP(A47,'APONTAMENTO CREDENCIAMENTO'!$D$6:$G$3123,3,0)</f>
        <v>01/04/2026</v>
      </c>
      <c r="H47" s="328" t="str">
        <f>VLOOKUP(A47,'APONTAMENTO CREDENCIAMENTO'!$D$6:$G$3123,4,0)</f>
        <v>30/04/2026</v>
      </c>
      <c r="I47" s="135" t="str">
        <f t="shared" si="8"/>
        <v>PE - Pagto. Doc(s):  - Contrato nº 2022/0044475</v>
      </c>
      <c r="J47" s="136">
        <f t="shared" si="9"/>
        <v>13082.78</v>
      </c>
      <c r="K47" s="136">
        <v>0</v>
      </c>
      <c r="L47" s="137" t="str">
        <f>VLOOKUP(A47,'APONTAMENTO CREDENCIAMENTO'!$D$6:$P$3123,5,0)</f>
        <v>MARIA DE FATIMA DA SILVA NASCIMENTO</v>
      </c>
      <c r="M47" s="138"/>
      <c r="N47" s="139"/>
      <c r="O47" s="140"/>
      <c r="P47" s="141"/>
      <c r="Q47" s="141"/>
      <c r="R47" s="141"/>
      <c r="S47" s="142"/>
      <c r="T47" s="143" t="str">
        <f t="shared" si="10"/>
        <v>6020.2022/0044475-6</v>
      </c>
      <c r="U47" s="144">
        <f t="shared" si="11"/>
        <v>13082.78</v>
      </c>
      <c r="V47" s="145">
        <f t="shared" si="12"/>
        <v>13082.78</v>
      </c>
      <c r="W47" s="129"/>
      <c r="X47" s="129"/>
      <c r="Y47" s="129"/>
      <c r="Z47" s="129"/>
      <c r="AA47" s="146" t="str">
        <f>CONCATENATE("Prestação de Serviço e Transpor. Escolar Gratuito - TEG n. ",A47," - DRE - " &amp;'BASE C'!$C$2)</f>
        <v>Prestação de Serviço e Transpor. Escolar Gratuito - TEG n. 2022/0044475 - DRE - SA</v>
      </c>
      <c r="AB47" s="238" t="str">
        <f t="shared" si="13"/>
        <v>MARIA DE FATIMA DA SILVA NASCIMENTO</v>
      </c>
      <c r="AC47" s="239"/>
      <c r="AD47" s="240"/>
      <c r="AE47" s="242"/>
      <c r="AF47" s="102"/>
    </row>
    <row r="48" spans="1:32" s="57" customFormat="1" ht="20.100000000000001" customHeight="1" x14ac:dyDescent="0.25">
      <c r="A48" s="900" t="s">
        <v>3377</v>
      </c>
      <c r="B48" s="130"/>
      <c r="C48" s="131">
        <f t="shared" si="7"/>
        <v>0</v>
      </c>
      <c r="D48" s="132" t="str">
        <f>VLOOKUP(A48,'APONTAMENTO CREDENCIAMENTO'!$D$6:$P$3123,12,0)</f>
        <v>6020.2022/0050690-5</v>
      </c>
      <c r="E48" s="133"/>
      <c r="F48" s="134">
        <f>SUMIF('APONTAMENTO CREDENCIAMENTO'!$D$6:$D$3123,'ATESTE-LIQ'!A48,'APONTAMENTO CREDENCIAMENTO'!$FE$6:$FE$3123)</f>
        <v>12680.284000000001</v>
      </c>
      <c r="G48" s="328" t="str">
        <f>VLOOKUP(A48,'APONTAMENTO CREDENCIAMENTO'!$D$6:$G$3123,3,0)</f>
        <v>01/04/2026</v>
      </c>
      <c r="H48" s="328" t="str">
        <f>VLOOKUP(A48,'APONTAMENTO CREDENCIAMENTO'!$D$6:$G$3123,4,0)</f>
        <v>30/04/2026</v>
      </c>
      <c r="I48" s="135" t="str">
        <f t="shared" si="8"/>
        <v>PE - Pagto. Doc(s):  - Contrato nº 2022/0050690</v>
      </c>
      <c r="J48" s="136">
        <f t="shared" si="9"/>
        <v>12680.284000000001</v>
      </c>
      <c r="K48" s="136">
        <v>0</v>
      </c>
      <c r="L48" s="137" t="str">
        <f>VLOOKUP(A48,'APONTAMENTO CREDENCIAMENTO'!$D$6:$P$3123,5,0)</f>
        <v>SHEILA CARLA DE MACEDO</v>
      </c>
      <c r="M48" s="138"/>
      <c r="N48" s="139"/>
      <c r="O48" s="140"/>
      <c r="P48" s="141"/>
      <c r="Q48" s="141"/>
      <c r="R48" s="141"/>
      <c r="S48" s="142"/>
      <c r="T48" s="143" t="str">
        <f t="shared" si="10"/>
        <v>6020.2022/0050690-5</v>
      </c>
      <c r="U48" s="144">
        <f t="shared" si="11"/>
        <v>12680.284000000001</v>
      </c>
      <c r="V48" s="145">
        <f t="shared" si="12"/>
        <v>12680.284000000001</v>
      </c>
      <c r="W48" s="129"/>
      <c r="X48" s="129"/>
      <c r="Y48" s="129"/>
      <c r="Z48" s="129"/>
      <c r="AA48" s="146" t="str">
        <f>CONCATENATE("Prestação de Serviço e Transpor. Escolar Gratuito - TEG n. ",A48," - DRE - " &amp;'BASE C'!$C$2)</f>
        <v>Prestação de Serviço e Transpor. Escolar Gratuito - TEG n. 2022/0050690 - DRE - SA</v>
      </c>
      <c r="AB48" s="238" t="str">
        <f t="shared" si="13"/>
        <v>SHEILA CARLA DE MACEDO</v>
      </c>
      <c r="AC48" s="239"/>
      <c r="AD48" s="240"/>
      <c r="AE48" s="242"/>
      <c r="AF48" s="102"/>
    </row>
    <row r="49" spans="1:32" s="57" customFormat="1" ht="20.100000000000001" customHeight="1" x14ac:dyDescent="0.25">
      <c r="A49" s="900" t="s">
        <v>3349</v>
      </c>
      <c r="B49" s="130"/>
      <c r="C49" s="131">
        <f t="shared" si="7"/>
        <v>0</v>
      </c>
      <c r="D49" s="132" t="str">
        <f>VLOOKUP(A49,'APONTAMENTO CREDENCIAMENTO'!$D$6:$P$3123,12,0)</f>
        <v>6020.2022/0050932-7</v>
      </c>
      <c r="E49" s="133"/>
      <c r="F49" s="134">
        <f>SUMIF('APONTAMENTO CREDENCIAMENTO'!$D$6:$D$3123,'ATESTE-LIQ'!A49,'APONTAMENTO CREDENCIAMENTO'!$FE$6:$FE$3123)</f>
        <v>9757.3080000000009</v>
      </c>
      <c r="G49" s="328" t="str">
        <f>VLOOKUP(A49,'APONTAMENTO CREDENCIAMENTO'!$D$6:$G$3123,3,0)</f>
        <v>01/04/2026</v>
      </c>
      <c r="H49" s="328" t="str">
        <f>VLOOKUP(A49,'APONTAMENTO CREDENCIAMENTO'!$D$6:$G$3123,4,0)</f>
        <v>30/04/2026</v>
      </c>
      <c r="I49" s="135" t="str">
        <f t="shared" si="8"/>
        <v>PE - Pagto. Doc(s):  - Contrato nº 2022/0050932</v>
      </c>
      <c r="J49" s="136">
        <f t="shared" si="9"/>
        <v>9757.3080000000009</v>
      </c>
      <c r="K49" s="136">
        <v>0</v>
      </c>
      <c r="L49" s="137" t="str">
        <f>VLOOKUP(A49,'APONTAMENTO CREDENCIAMENTO'!$D$6:$P$3123,5,0)</f>
        <v>RAQUEL SARDI DUTRA</v>
      </c>
      <c r="M49" s="138"/>
      <c r="N49" s="139"/>
      <c r="O49" s="140"/>
      <c r="P49" s="141"/>
      <c r="Q49" s="141"/>
      <c r="R49" s="141"/>
      <c r="S49" s="142"/>
      <c r="T49" s="143" t="str">
        <f t="shared" si="10"/>
        <v>6020.2022/0050932-7</v>
      </c>
      <c r="U49" s="144">
        <f t="shared" si="11"/>
        <v>9757.3080000000009</v>
      </c>
      <c r="V49" s="145">
        <f t="shared" si="12"/>
        <v>9757.3080000000009</v>
      </c>
      <c r="W49" s="129"/>
      <c r="X49" s="129"/>
      <c r="Y49" s="129"/>
      <c r="Z49" s="129"/>
      <c r="AA49" s="146" t="str">
        <f>CONCATENATE("Prestação de Serviço e Transpor. Escolar Gratuito - TEG n. ",A49," - DRE - " &amp;'BASE C'!$C$2)</f>
        <v>Prestação de Serviço e Transpor. Escolar Gratuito - TEG n. 2022/0050932 - DRE - SA</v>
      </c>
      <c r="AB49" s="238" t="str">
        <f t="shared" si="13"/>
        <v>RAQUEL SARDI DUTRA</v>
      </c>
      <c r="AC49" s="239"/>
      <c r="AD49" s="240"/>
      <c r="AE49" s="242"/>
      <c r="AF49" s="102"/>
    </row>
    <row r="50" spans="1:32" s="57" customFormat="1" ht="20.100000000000001" customHeight="1" x14ac:dyDescent="0.25">
      <c r="A50" s="900" t="s">
        <v>3202</v>
      </c>
      <c r="B50" s="130"/>
      <c r="C50" s="131">
        <f t="shared" si="7"/>
        <v>0</v>
      </c>
      <c r="D50" s="132" t="str">
        <f>VLOOKUP(A50,'APONTAMENTO CREDENCIAMENTO'!$D$6:$P$3123,12,0)</f>
        <v>6020.2022/0053470-4</v>
      </c>
      <c r="E50" s="133"/>
      <c r="F50" s="134">
        <f>SUMIF('APONTAMENTO CREDENCIAMENTO'!$D$6:$D$3123,'ATESTE-LIQ'!A50,'APONTAMENTO CREDENCIAMENTO'!$FE$6:$FE$3123)</f>
        <v>4622.76</v>
      </c>
      <c r="G50" s="328" t="str">
        <f>VLOOKUP(A50,'APONTAMENTO CREDENCIAMENTO'!$D$6:$G$3123,3,0)</f>
        <v>01/04/2026</v>
      </c>
      <c r="H50" s="328" t="str">
        <f>VLOOKUP(A50,'APONTAMENTO CREDENCIAMENTO'!$D$6:$G$3123,4,0)</f>
        <v>30/04/2026</v>
      </c>
      <c r="I50" s="135" t="str">
        <f t="shared" si="8"/>
        <v>PE - Pagto. Doc(s):  - Contrato nº 2022/0053470</v>
      </c>
      <c r="J50" s="136">
        <f t="shared" si="9"/>
        <v>4622.76</v>
      </c>
      <c r="K50" s="136">
        <v>0</v>
      </c>
      <c r="L50" s="137" t="str">
        <f>VLOOKUP(A50,'APONTAMENTO CREDENCIAMENTO'!$D$6:$P$3123,5,0)</f>
        <v>ADRIANA HILARIO ALVES</v>
      </c>
      <c r="M50" s="138"/>
      <c r="N50" s="139"/>
      <c r="O50" s="140"/>
      <c r="P50" s="141"/>
      <c r="Q50" s="141"/>
      <c r="R50" s="141"/>
      <c r="S50" s="142"/>
      <c r="T50" s="143" t="str">
        <f t="shared" si="10"/>
        <v>6020.2022/0053470-4</v>
      </c>
      <c r="U50" s="144">
        <f t="shared" si="11"/>
        <v>4622.76</v>
      </c>
      <c r="V50" s="145">
        <f t="shared" si="12"/>
        <v>4622.76</v>
      </c>
      <c r="W50" s="129"/>
      <c r="X50" s="129"/>
      <c r="Y50" s="129"/>
      <c r="Z50" s="129"/>
      <c r="AA50" s="146" t="str">
        <f>CONCATENATE("Prestação de Serviço e Transpor. Escolar Gratuito - TEG n. ",A50," - DRE - " &amp;'BASE C'!$C$2)</f>
        <v>Prestação de Serviço e Transpor. Escolar Gratuito - TEG n. 2022/0053470 - DRE - SA</v>
      </c>
      <c r="AB50" s="238" t="str">
        <f t="shared" si="13"/>
        <v>ADRIANA HILARIO ALVES</v>
      </c>
      <c r="AC50" s="239"/>
      <c r="AD50" s="240"/>
      <c r="AE50" s="242"/>
      <c r="AF50" s="102"/>
    </row>
    <row r="51" spans="1:32" s="57" customFormat="1" ht="20.100000000000001" customHeight="1" x14ac:dyDescent="0.25">
      <c r="A51" s="900" t="s">
        <v>3230</v>
      </c>
      <c r="B51" s="130"/>
      <c r="C51" s="131">
        <f t="shared" si="7"/>
        <v>0</v>
      </c>
      <c r="D51" s="132" t="str">
        <f>VLOOKUP(A51,'APONTAMENTO CREDENCIAMENTO'!$D$6:$P$3123,12,0)</f>
        <v>6020.2023/0015621-3</v>
      </c>
      <c r="E51" s="133"/>
      <c r="F51" s="134">
        <f>SUMIF('APONTAMENTO CREDENCIAMENTO'!$D$6:$D$3123,'ATESTE-LIQ'!A51,'APONTAMENTO CREDENCIAMENTO'!$FE$6:$FE$3123)</f>
        <v>17508.5</v>
      </c>
      <c r="G51" s="328" t="str">
        <f>VLOOKUP(A51,'APONTAMENTO CREDENCIAMENTO'!$D$6:$G$3123,3,0)</f>
        <v>01/04/2026</v>
      </c>
      <c r="H51" s="328" t="str">
        <f>VLOOKUP(A51,'APONTAMENTO CREDENCIAMENTO'!$D$6:$G$3123,4,0)</f>
        <v>30/04/2026</v>
      </c>
      <c r="I51" s="135" t="str">
        <f t="shared" si="8"/>
        <v>PE - Pagto. Doc(s):  - Contrato nº 2023/0015621</v>
      </c>
      <c r="J51" s="136">
        <f t="shared" si="9"/>
        <v>17508.5</v>
      </c>
      <c r="K51" s="136">
        <v>0</v>
      </c>
      <c r="L51" s="137" t="str">
        <f>VLOOKUP(A51,'APONTAMENTO CREDENCIAMENTO'!$D$6:$P$3123,5,0)</f>
        <v>FABIO DE SANTANA PATROCINIO DA SILVA</v>
      </c>
      <c r="M51" s="138"/>
      <c r="N51" s="139"/>
      <c r="O51" s="140"/>
      <c r="P51" s="141"/>
      <c r="Q51" s="141"/>
      <c r="R51" s="141"/>
      <c r="S51" s="142"/>
      <c r="T51" s="143" t="str">
        <f t="shared" si="10"/>
        <v>6020.2023/0015621-3</v>
      </c>
      <c r="U51" s="144">
        <f t="shared" si="11"/>
        <v>17508.5</v>
      </c>
      <c r="V51" s="145">
        <f t="shared" si="12"/>
        <v>17508.5</v>
      </c>
      <c r="W51" s="129"/>
      <c r="X51" s="129"/>
      <c r="Y51" s="129"/>
      <c r="Z51" s="129"/>
      <c r="AA51" s="146" t="str">
        <f>CONCATENATE("Prestação de Serviço e Transpor. Escolar Gratuito - TEG n. ",A51," - DRE - " &amp;'BASE C'!$C$2)</f>
        <v>Prestação de Serviço e Transpor. Escolar Gratuito - TEG n. 2023/0015621 - DRE - SA</v>
      </c>
      <c r="AB51" s="238" t="str">
        <f t="shared" si="13"/>
        <v>FABIO DE SANTANA PATROCINIO DA SILVA</v>
      </c>
      <c r="AC51" s="239"/>
      <c r="AD51" s="240"/>
      <c r="AE51" s="242"/>
      <c r="AF51" s="102"/>
    </row>
    <row r="52" spans="1:32" s="57" customFormat="1" ht="20.100000000000001" customHeight="1" x14ac:dyDescent="0.25">
      <c r="A52" s="900" t="s">
        <v>3262</v>
      </c>
      <c r="B52" s="130"/>
      <c r="C52" s="131">
        <f t="shared" si="7"/>
        <v>0</v>
      </c>
      <c r="D52" s="132" t="str">
        <f>VLOOKUP(A52,'APONTAMENTO CREDENCIAMENTO'!$D$6:$P$3123,12,0)</f>
        <v>6020.2023/0026645-0</v>
      </c>
      <c r="E52" s="133"/>
      <c r="F52" s="134">
        <f>SUMIF('APONTAMENTO CREDENCIAMENTO'!$D$6:$D$3123,'ATESTE-LIQ'!A52,'APONTAMENTO CREDENCIAMENTO'!$FE$6:$FE$3123)</f>
        <v>15274.166000000001</v>
      </c>
      <c r="G52" s="328" t="str">
        <f>VLOOKUP(A52,'APONTAMENTO CREDENCIAMENTO'!$D$6:$G$3123,3,0)</f>
        <v>01/04/2026</v>
      </c>
      <c r="H52" s="328" t="str">
        <f>VLOOKUP(A52,'APONTAMENTO CREDENCIAMENTO'!$D$6:$G$3123,4,0)</f>
        <v>30/04/2026</v>
      </c>
      <c r="I52" s="135" t="str">
        <f t="shared" si="8"/>
        <v>PE - Pagto. Doc(s):  - Contrato nº 2023/0026645</v>
      </c>
      <c r="J52" s="136">
        <f t="shared" si="9"/>
        <v>15274.166000000001</v>
      </c>
      <c r="K52" s="136">
        <v>0</v>
      </c>
      <c r="L52" s="137" t="str">
        <f>VLOOKUP(A52,'APONTAMENTO CREDENCIAMENTO'!$D$6:$P$3123,5,0)</f>
        <v>JOSE BORGES DA SILVA NETO</v>
      </c>
      <c r="M52" s="138"/>
      <c r="N52" s="139"/>
      <c r="O52" s="140"/>
      <c r="P52" s="141"/>
      <c r="Q52" s="141"/>
      <c r="R52" s="141"/>
      <c r="S52" s="142"/>
      <c r="T52" s="143" t="str">
        <f t="shared" si="10"/>
        <v>6020.2023/0026645-0</v>
      </c>
      <c r="U52" s="144">
        <f t="shared" si="11"/>
        <v>15274.166000000001</v>
      </c>
      <c r="V52" s="145">
        <f t="shared" si="12"/>
        <v>15274.166000000001</v>
      </c>
      <c r="W52" s="129"/>
      <c r="X52" s="129"/>
      <c r="Y52" s="129"/>
      <c r="Z52" s="129"/>
      <c r="AA52" s="146" t="str">
        <f>CONCATENATE("Prestação de Serviço e Transpor. Escolar Gratuito - TEG n. ",A52," - DRE - " &amp;'BASE C'!$C$2)</f>
        <v>Prestação de Serviço e Transpor. Escolar Gratuito - TEG n. 2023/0026645 - DRE - SA</v>
      </c>
      <c r="AB52" s="238" t="str">
        <f t="shared" si="13"/>
        <v>JOSE BORGES DA SILVA NETO</v>
      </c>
      <c r="AC52" s="239"/>
      <c r="AD52" s="240"/>
      <c r="AE52" s="242"/>
      <c r="AF52" s="102"/>
    </row>
    <row r="53" spans="1:32" s="57" customFormat="1" ht="20.100000000000001" customHeight="1" x14ac:dyDescent="0.25">
      <c r="A53" s="900" t="s">
        <v>3325</v>
      </c>
      <c r="B53" s="130"/>
      <c r="C53" s="131">
        <f t="shared" si="7"/>
        <v>0</v>
      </c>
      <c r="D53" s="132" t="str">
        <f>VLOOKUP(A53,'APONTAMENTO CREDENCIAMENTO'!$D$6:$P$3123,12,0)</f>
        <v>6020.2023/0033067-1</v>
      </c>
      <c r="E53" s="133"/>
      <c r="F53" s="134">
        <f>SUMIF('APONTAMENTO CREDENCIAMENTO'!$D$6:$D$3123,'ATESTE-LIQ'!A53,'APONTAMENTO CREDENCIAMENTO'!$FE$6:$FE$3123)</f>
        <v>14041.43</v>
      </c>
      <c r="G53" s="328" t="str">
        <f>VLOOKUP(A53,'APONTAMENTO CREDENCIAMENTO'!$D$6:$G$3123,3,0)</f>
        <v>01/04/2026</v>
      </c>
      <c r="H53" s="328" t="str">
        <f>VLOOKUP(A53,'APONTAMENTO CREDENCIAMENTO'!$D$6:$G$3123,4,0)</f>
        <v>30/04/2026</v>
      </c>
      <c r="I53" s="135" t="str">
        <f t="shared" si="8"/>
        <v>PE - Pagto. Doc(s):  - Contrato nº 2023/0033067</v>
      </c>
      <c r="J53" s="136">
        <f t="shared" si="9"/>
        <v>14041.43</v>
      </c>
      <c r="K53" s="136">
        <v>0</v>
      </c>
      <c r="L53" s="137" t="str">
        <f>VLOOKUP(A53,'APONTAMENTO CREDENCIAMENTO'!$D$6:$P$3123,5,0)</f>
        <v>MARIA ALBERTINA DE OLIVEIRA DE LIMA</v>
      </c>
      <c r="M53" s="138"/>
      <c r="N53" s="139"/>
      <c r="O53" s="140"/>
      <c r="P53" s="141"/>
      <c r="Q53" s="141"/>
      <c r="R53" s="141"/>
      <c r="S53" s="142"/>
      <c r="T53" s="143" t="str">
        <f t="shared" si="10"/>
        <v>6020.2023/0033067-1</v>
      </c>
      <c r="U53" s="144">
        <f t="shared" si="11"/>
        <v>14041.43</v>
      </c>
      <c r="V53" s="145">
        <f t="shared" si="12"/>
        <v>14041.43</v>
      </c>
      <c r="W53" s="129"/>
      <c r="X53" s="129"/>
      <c r="Y53" s="129"/>
      <c r="Z53" s="129"/>
      <c r="AA53" s="146" t="str">
        <f>CONCATENATE("Prestação de Serviço e Transpor. Escolar Gratuito - TEG n. ",A53," - DRE - " &amp;'BASE C'!$C$2)</f>
        <v>Prestação de Serviço e Transpor. Escolar Gratuito - TEG n. 2023/0033067 - DRE - SA</v>
      </c>
      <c r="AB53" s="238" t="str">
        <f t="shared" si="13"/>
        <v>MARIA ALBERTINA DE OLIVEIRA DE LIMA</v>
      </c>
      <c r="AC53" s="239"/>
      <c r="AD53" s="240"/>
      <c r="AE53" s="242"/>
      <c r="AF53" s="102"/>
    </row>
    <row r="55" spans="1:32" ht="20.25" customHeight="1" x14ac:dyDescent="0.2">
      <c r="A55" s="237"/>
      <c r="F55" s="60">
        <f>SUM(F2:F54)</f>
        <v>652812.79733333318</v>
      </c>
      <c r="J55" s="60">
        <f>SUM(J2:J54)</f>
        <v>652812.79733333318</v>
      </c>
    </row>
    <row r="56" spans="1:32" ht="20.25" customHeight="1" x14ac:dyDescent="0.2">
      <c r="A56" s="237"/>
    </row>
    <row r="57" spans="1:32" ht="20.25" customHeight="1" x14ac:dyDescent="0.2">
      <c r="A57" s="237"/>
    </row>
    <row r="58" spans="1:32" ht="20.25" customHeight="1" x14ac:dyDescent="0.2">
      <c r="A58" s="237"/>
    </row>
    <row r="59" spans="1:32" ht="20.25" customHeight="1" x14ac:dyDescent="0.2">
      <c r="A59" s="237"/>
    </row>
    <row r="60" spans="1:32" ht="20.25" customHeight="1" x14ac:dyDescent="0.2">
      <c r="A60" s="237"/>
    </row>
    <row r="61" spans="1:32" ht="20.25" customHeight="1" x14ac:dyDescent="0.2">
      <c r="A61" s="237"/>
    </row>
    <row r="62" spans="1:32" ht="20.25" customHeight="1" x14ac:dyDescent="0.2">
      <c r="A62" s="237"/>
    </row>
    <row r="63" spans="1:32" ht="20.25" customHeight="1" x14ac:dyDescent="0.2">
      <c r="A63" s="237"/>
    </row>
    <row r="64" spans="1:32" ht="20.25" customHeight="1" x14ac:dyDescent="0.2">
      <c r="A64" s="237"/>
    </row>
    <row r="65" spans="1:1" ht="20.25" customHeight="1" x14ac:dyDescent="0.2">
      <c r="A65" s="237"/>
    </row>
    <row r="66" spans="1:1" ht="20.25" customHeight="1" x14ac:dyDescent="0.2">
      <c r="A66" s="237"/>
    </row>
    <row r="67" spans="1:1" ht="20.25" customHeight="1" x14ac:dyDescent="0.2">
      <c r="A67" s="237"/>
    </row>
    <row r="68" spans="1:1" ht="20.25" customHeight="1" x14ac:dyDescent="0.2">
      <c r="A68" s="237"/>
    </row>
    <row r="69" spans="1:1" ht="20.25" customHeight="1" x14ac:dyDescent="0.2">
      <c r="A69" s="237"/>
    </row>
    <row r="70" spans="1:1" ht="20.25" customHeight="1" x14ac:dyDescent="0.2">
      <c r="A70" s="237"/>
    </row>
    <row r="71" spans="1:1" ht="20.25" customHeight="1" x14ac:dyDescent="0.2">
      <c r="A71" s="237"/>
    </row>
    <row r="72" spans="1:1" ht="20.25" customHeight="1" x14ac:dyDescent="0.2">
      <c r="A72" s="237"/>
    </row>
    <row r="73" spans="1:1" ht="20.25" customHeight="1" x14ac:dyDescent="0.2">
      <c r="A73" s="237"/>
    </row>
    <row r="74" spans="1:1" ht="20.25" customHeight="1" x14ac:dyDescent="0.2">
      <c r="A74" s="237"/>
    </row>
  </sheetData>
  <sheetProtection formatCells="0" formatColumns="0" formatRows="0" selectLockedCells="1"/>
  <sortState xmlns:xlrd2="http://schemas.microsoft.com/office/spreadsheetml/2017/richdata2" ref="B54:B86">
    <sortCondition ref="B54:B86"/>
  </sortState>
  <conditionalFormatting sqref="C1 E1:AE1">
    <cfRule type="duplicateValues" dxfId="16" priority="48"/>
  </conditionalFormatting>
  <conditionalFormatting sqref="D2:D53">
    <cfRule type="expression" dxfId="15" priority="143" stopIfTrue="1">
      <formula>AND(COUNTIF($D:$D,D2)&gt;1,NOT(ISBLANK(D2)))</formula>
    </cfRule>
  </conditionalFormatting>
  <conditionalFormatting sqref="S2:S53">
    <cfRule type="expression" dxfId="14" priority="2499" stopIfTrue="1">
      <formula>AND(COUNTIF($S$2:$S$2,S2)&gt;1,NOT(ISBLANK(S2)))</formula>
    </cfRule>
  </conditionalFormatting>
  <conditionalFormatting sqref="S55:S1048576 S2:S53">
    <cfRule type="duplicateValues" dxfId="13" priority="2503"/>
  </conditionalFormatting>
  <conditionalFormatting sqref="A1:A53">
    <cfRule type="duplicateValues" dxfId="12" priority="169358"/>
  </conditionalFormatting>
  <conditionalFormatting sqref="B2:B53">
    <cfRule type="duplicateValues" dxfId="11" priority="169359"/>
    <cfRule type="duplicateValues" dxfId="10" priority="169360"/>
    <cfRule type="duplicateValues" dxfId="9" priority="169361"/>
    <cfRule type="duplicateValues" dxfId="8" priority="169362"/>
    <cfRule type="duplicateValues" dxfId="7" priority="169363"/>
  </conditionalFormatting>
  <conditionalFormatting sqref="C2:C53">
    <cfRule type="duplicateValues" dxfId="6" priority="169364"/>
  </conditionalFormatting>
  <pageMargins left="0.51180555555555551" right="0.51180555555555551" top="0.78749999999999998" bottom="0.78749999999999998" header="0.51180555555555551" footer="0.51180555555555551"/>
  <pageSetup paperSize="9" scale="20" firstPageNumber="0" fitToHeight="0" orientation="landscape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16"/>
  <dimension ref="A1:M60"/>
  <sheetViews>
    <sheetView workbookViewId="0">
      <selection activeCell="B38" sqref="B38"/>
    </sheetView>
  </sheetViews>
  <sheetFormatPr defaultRowHeight="12.75" x14ac:dyDescent="0.2"/>
  <cols>
    <col min="1" max="1" width="18.42578125" style="56" customWidth="1"/>
    <col min="2" max="2" width="10.140625" style="324" bestFit="1" customWidth="1"/>
    <col min="3" max="3" width="10.140625" style="56" bestFit="1" customWidth="1"/>
    <col min="4" max="9" width="9.140625" style="56"/>
    <col min="10" max="10" width="13.85546875" style="56" bestFit="1" customWidth="1"/>
    <col min="11" max="16384" width="9.140625" style="56"/>
  </cols>
  <sheetData>
    <row r="1" spans="1:13" x14ac:dyDescent="0.2">
      <c r="A1" s="273" t="s">
        <v>85</v>
      </c>
      <c r="B1" s="320" t="s">
        <v>158</v>
      </c>
      <c r="D1" s="269" t="s">
        <v>161</v>
      </c>
      <c r="E1" s="269"/>
      <c r="F1" s="269" t="s">
        <v>162</v>
      </c>
      <c r="J1" s="534">
        <v>2428.8000000000002</v>
      </c>
      <c r="K1" s="533">
        <v>0</v>
      </c>
      <c r="L1"/>
      <c r="M1" s="533" t="s">
        <v>3094</v>
      </c>
    </row>
    <row r="2" spans="1:13" x14ac:dyDescent="0.2">
      <c r="A2" s="364" t="s">
        <v>163</v>
      </c>
      <c r="B2" s="321">
        <v>385.23</v>
      </c>
      <c r="D2" s="270">
        <v>350.21</v>
      </c>
      <c r="E2" s="269"/>
      <c r="F2" s="269">
        <v>333.82</v>
      </c>
      <c r="J2" s="534">
        <v>2826.65</v>
      </c>
      <c r="K2" s="533">
        <v>7.4999999999999997E-2</v>
      </c>
      <c r="L2" s="533">
        <v>182.16</v>
      </c>
      <c r="M2" s="533" t="s">
        <v>3095</v>
      </c>
    </row>
    <row r="3" spans="1:13" x14ac:dyDescent="0.2">
      <c r="A3" s="364" t="s">
        <v>19</v>
      </c>
      <c r="B3" s="321">
        <v>7492.52</v>
      </c>
      <c r="D3" s="269">
        <v>6811.38</v>
      </c>
      <c r="E3" s="269"/>
      <c r="F3" s="269">
        <v>6492.53</v>
      </c>
      <c r="J3" s="534">
        <v>3751.05</v>
      </c>
      <c r="K3" s="533">
        <v>0.15</v>
      </c>
      <c r="L3" s="533">
        <v>394.16</v>
      </c>
      <c r="M3" s="533" t="s">
        <v>3096</v>
      </c>
    </row>
    <row r="4" spans="1:13" x14ac:dyDescent="0.2">
      <c r="A4" s="364" t="s">
        <v>150</v>
      </c>
      <c r="B4" s="321">
        <v>2043.65</v>
      </c>
      <c r="D4" s="269">
        <v>2043.65</v>
      </c>
      <c r="E4" s="269"/>
      <c r="F4" s="269">
        <v>1947.98</v>
      </c>
      <c r="J4" s="534">
        <v>4664.68</v>
      </c>
      <c r="K4" s="533">
        <v>0.22500000000000001</v>
      </c>
      <c r="L4" s="533">
        <v>675.49</v>
      </c>
      <c r="M4" s="533" t="s">
        <v>3097</v>
      </c>
    </row>
    <row r="5" spans="1:13" x14ac:dyDescent="0.2">
      <c r="A5" s="364" t="s">
        <v>164</v>
      </c>
      <c r="B5" s="321">
        <v>621.14</v>
      </c>
      <c r="D5" s="269">
        <v>564.66999999999996</v>
      </c>
      <c r="E5" s="269"/>
      <c r="F5" s="269">
        <v>538.24</v>
      </c>
      <c r="J5" s="534">
        <v>999999999</v>
      </c>
      <c r="K5" s="533">
        <v>0.27500000000000002</v>
      </c>
      <c r="L5" s="533">
        <v>908.73</v>
      </c>
      <c r="M5" s="533" t="s">
        <v>3098</v>
      </c>
    </row>
    <row r="6" spans="1:13" x14ac:dyDescent="0.2">
      <c r="A6" s="364" t="s">
        <v>165</v>
      </c>
      <c r="B6" s="321">
        <v>11465.63</v>
      </c>
      <c r="D6" s="269">
        <v>10423.299999999999</v>
      </c>
      <c r="E6" s="269"/>
      <c r="F6" s="269">
        <v>9935.3700000000008</v>
      </c>
      <c r="J6" s="533">
        <v>5000</v>
      </c>
      <c r="K6" s="56">
        <v>7350</v>
      </c>
      <c r="L6" s="56">
        <v>978.62</v>
      </c>
      <c r="M6" s="533">
        <v>0.13314500000000001</v>
      </c>
    </row>
    <row r="7" spans="1:13" x14ac:dyDescent="0.2">
      <c r="A7" s="364" t="s">
        <v>159</v>
      </c>
      <c r="B7" s="321">
        <v>1.28</v>
      </c>
      <c r="D7" s="269">
        <v>1.1599999999999999</v>
      </c>
      <c r="E7" s="269"/>
      <c r="F7" s="269">
        <v>1.08</v>
      </c>
    </row>
    <row r="8" spans="1:13" x14ac:dyDescent="0.2">
      <c r="A8" s="364" t="s">
        <v>160</v>
      </c>
      <c r="B8" s="322">
        <v>9.64</v>
      </c>
      <c r="D8" s="271">
        <v>8.7552500000000002</v>
      </c>
      <c r="E8" s="269"/>
      <c r="F8" s="272">
        <v>8.35</v>
      </c>
      <c r="G8" s="268"/>
      <c r="J8" s="833" t="s">
        <v>3099</v>
      </c>
      <c r="K8" s="833"/>
      <c r="L8" s="833"/>
      <c r="M8" s="833"/>
    </row>
    <row r="9" spans="1:13" x14ac:dyDescent="0.2">
      <c r="A9" s="364" t="s">
        <v>166</v>
      </c>
      <c r="B9" s="322">
        <v>56.200375000000001</v>
      </c>
      <c r="D9" s="271">
        <v>51.091250000000002</v>
      </c>
      <c r="E9" s="269"/>
      <c r="F9" s="272">
        <v>48.7</v>
      </c>
      <c r="G9" s="268"/>
    </row>
    <row r="10" spans="1:13" x14ac:dyDescent="0.2">
      <c r="A10" s="269"/>
      <c r="B10" s="323"/>
      <c r="C10" s="269"/>
      <c r="D10" s="269"/>
      <c r="E10" s="269"/>
      <c r="F10" s="269"/>
    </row>
    <row r="11" spans="1:13" x14ac:dyDescent="0.2">
      <c r="A11" s="359" t="s">
        <v>212</v>
      </c>
      <c r="B11" s="362">
        <v>46113</v>
      </c>
      <c r="C11" s="363">
        <v>46142</v>
      </c>
    </row>
    <row r="13" spans="1:13" x14ac:dyDescent="0.2">
      <c r="A13" s="359" t="s">
        <v>40</v>
      </c>
      <c r="B13" s="359">
        <f>VLOOKUP(B11,A24:B34,2)</f>
        <v>19</v>
      </c>
    </row>
    <row r="16" spans="1:13" x14ac:dyDescent="0.2">
      <c r="A16" s="359" t="s">
        <v>170</v>
      </c>
      <c r="B16" s="359"/>
    </row>
    <row r="17" spans="1:5" x14ac:dyDescent="0.2">
      <c r="A17" s="364" t="s">
        <v>171</v>
      </c>
      <c r="B17" s="325">
        <v>1.4999999999999999E-2</v>
      </c>
      <c r="D17" s="361"/>
      <c r="E17" s="95" t="s">
        <v>213</v>
      </c>
    </row>
    <row r="18" spans="1:5" x14ac:dyDescent="0.2">
      <c r="A18" s="364" t="s">
        <v>172</v>
      </c>
      <c r="B18" s="325">
        <v>2.4E-2</v>
      </c>
    </row>
    <row r="22" spans="1:5" x14ac:dyDescent="0.2">
      <c r="A22" s="359" t="s">
        <v>211</v>
      </c>
      <c r="B22" s="359"/>
    </row>
    <row r="23" spans="1:5" x14ac:dyDescent="0.2">
      <c r="A23" s="360">
        <v>46023</v>
      </c>
      <c r="B23" s="361">
        <v>0</v>
      </c>
    </row>
    <row r="24" spans="1:5" x14ac:dyDescent="0.2">
      <c r="A24" s="360">
        <v>46054</v>
      </c>
      <c r="B24" s="361">
        <v>16</v>
      </c>
    </row>
    <row r="25" spans="1:5" x14ac:dyDescent="0.2">
      <c r="A25" s="360">
        <v>46082</v>
      </c>
      <c r="B25" s="361">
        <v>22</v>
      </c>
    </row>
    <row r="26" spans="1:5" x14ac:dyDescent="0.2">
      <c r="A26" s="360">
        <v>46113</v>
      </c>
      <c r="B26" s="361">
        <v>19</v>
      </c>
    </row>
    <row r="27" spans="1:5" x14ac:dyDescent="0.2">
      <c r="A27" s="360">
        <v>46143</v>
      </c>
      <c r="B27" s="361">
        <v>20</v>
      </c>
    </row>
    <row r="28" spans="1:5" x14ac:dyDescent="0.2">
      <c r="A28" s="360">
        <v>46174</v>
      </c>
      <c r="B28" s="361">
        <v>20</v>
      </c>
    </row>
    <row r="29" spans="1:5" x14ac:dyDescent="0.2">
      <c r="A29" s="360">
        <v>46204</v>
      </c>
      <c r="B29" s="361"/>
    </row>
    <row r="30" spans="1:5" x14ac:dyDescent="0.2">
      <c r="A30" s="360">
        <v>46235</v>
      </c>
      <c r="B30" s="361"/>
    </row>
    <row r="31" spans="1:5" x14ac:dyDescent="0.2">
      <c r="A31" s="360">
        <v>46266</v>
      </c>
      <c r="B31" s="361"/>
    </row>
    <row r="32" spans="1:5" x14ac:dyDescent="0.2">
      <c r="A32" s="360">
        <v>46296</v>
      </c>
      <c r="B32" s="361"/>
    </row>
    <row r="33" spans="1:2" x14ac:dyDescent="0.2">
      <c r="A33" s="360">
        <v>46327</v>
      </c>
      <c r="B33" s="361"/>
    </row>
    <row r="34" spans="1:2" x14ac:dyDescent="0.2">
      <c r="A34" s="360">
        <v>46357</v>
      </c>
      <c r="B34" s="361"/>
    </row>
    <row r="37" spans="1:2" x14ac:dyDescent="0.2">
      <c r="A37" s="398" t="s">
        <v>256</v>
      </c>
      <c r="B37" s="362">
        <v>46171</v>
      </c>
    </row>
    <row r="40" spans="1:2" x14ac:dyDescent="0.2">
      <c r="A40" s="56" t="s">
        <v>293</v>
      </c>
    </row>
    <row r="41" spans="1:2" x14ac:dyDescent="0.2">
      <c r="A41" s="56" t="s">
        <v>294</v>
      </c>
      <c r="B41" s="521">
        <v>0.2</v>
      </c>
    </row>
    <row r="42" spans="1:2" x14ac:dyDescent="0.2">
      <c r="A42" s="56" t="s">
        <v>295</v>
      </c>
      <c r="B42" s="521">
        <v>0.11</v>
      </c>
    </row>
    <row r="44" spans="1:2" x14ac:dyDescent="0.2">
      <c r="A44" s="56" t="s">
        <v>296</v>
      </c>
    </row>
    <row r="45" spans="1:2" x14ac:dyDescent="0.2">
      <c r="A45" s="56" t="s">
        <v>294</v>
      </c>
      <c r="B45" s="521">
        <v>0.2</v>
      </c>
    </row>
    <row r="46" spans="1:2" x14ac:dyDescent="0.2">
      <c r="A46" s="56" t="s">
        <v>295</v>
      </c>
      <c r="B46" s="521">
        <v>2.5000000000000001E-2</v>
      </c>
    </row>
    <row r="50" spans="1:6" x14ac:dyDescent="0.2">
      <c r="A50" s="56" t="s">
        <v>297</v>
      </c>
      <c r="B50" s="521">
        <v>0.6</v>
      </c>
    </row>
    <row r="54" spans="1:6" x14ac:dyDescent="0.2">
      <c r="A54" s="837" t="s">
        <v>272</v>
      </c>
      <c r="B54" s="838"/>
      <c r="C54" s="839"/>
      <c r="D54" s="840" t="s">
        <v>85</v>
      </c>
      <c r="E54" s="841"/>
      <c r="F54" s="842"/>
    </row>
    <row r="55" spans="1:6" x14ac:dyDescent="0.2">
      <c r="A55" s="408" t="s">
        <v>271</v>
      </c>
      <c r="B55" s="408" t="s">
        <v>270</v>
      </c>
      <c r="C55" s="408" t="s">
        <v>269</v>
      </c>
      <c r="D55" s="843"/>
      <c r="E55" s="844"/>
      <c r="F55" s="845"/>
    </row>
    <row r="56" spans="1:6" x14ac:dyDescent="0.2">
      <c r="A56" s="407">
        <v>2428.8000000000002</v>
      </c>
      <c r="B56" s="405">
        <v>0</v>
      </c>
      <c r="C56" s="404">
        <v>0</v>
      </c>
      <c r="D56" s="846" t="s">
        <v>268</v>
      </c>
      <c r="E56" s="847"/>
      <c r="F56" s="848"/>
    </row>
    <row r="57" spans="1:6" x14ac:dyDescent="0.2">
      <c r="A57" s="406">
        <v>2826.65</v>
      </c>
      <c r="B57" s="405">
        <v>7.4999999999999997E-2</v>
      </c>
      <c r="C57" s="404">
        <v>182.16</v>
      </c>
      <c r="D57" s="834" t="s">
        <v>267</v>
      </c>
      <c r="E57" s="835"/>
      <c r="F57" s="836"/>
    </row>
    <row r="58" spans="1:6" x14ac:dyDescent="0.2">
      <c r="A58" s="406">
        <v>3751.05</v>
      </c>
      <c r="B58" s="405">
        <v>0.15</v>
      </c>
      <c r="C58" s="404">
        <v>394.16</v>
      </c>
      <c r="D58" s="834" t="s">
        <v>266</v>
      </c>
      <c r="E58" s="835"/>
      <c r="F58" s="836"/>
    </row>
    <row r="59" spans="1:6" x14ac:dyDescent="0.2">
      <c r="A59" s="406">
        <v>4664.68</v>
      </c>
      <c r="B59" s="405">
        <v>0.22500000000000001</v>
      </c>
      <c r="C59" s="404">
        <v>675.49</v>
      </c>
      <c r="D59" s="834" t="s">
        <v>265</v>
      </c>
      <c r="E59" s="835"/>
      <c r="F59" s="836"/>
    </row>
    <row r="60" spans="1:6" x14ac:dyDescent="0.2">
      <c r="A60" s="406">
        <v>4664.6899999999996</v>
      </c>
      <c r="B60" s="405">
        <v>0.27500000000000002</v>
      </c>
      <c r="C60" s="404">
        <v>908.73</v>
      </c>
      <c r="D60" s="834" t="s">
        <v>264</v>
      </c>
      <c r="E60" s="835"/>
      <c r="F60" s="836"/>
    </row>
  </sheetData>
  <mergeCells count="8">
    <mergeCell ref="J8:M8"/>
    <mergeCell ref="D58:F58"/>
    <mergeCell ref="D59:F59"/>
    <mergeCell ref="D60:F60"/>
    <mergeCell ref="A54:C54"/>
    <mergeCell ref="D54:F55"/>
    <mergeCell ref="D56:F56"/>
    <mergeCell ref="D57:F57"/>
  </mergeCell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Plan1"/>
  <dimension ref="A1:B14"/>
  <sheetViews>
    <sheetView workbookViewId="0">
      <selection activeCell="A18" sqref="A18"/>
    </sheetView>
  </sheetViews>
  <sheetFormatPr defaultRowHeight="12.75" x14ac:dyDescent="0.2"/>
  <sheetData>
    <row r="1" spans="1:2" x14ac:dyDescent="0.2">
      <c r="A1" t="s">
        <v>184</v>
      </c>
      <c r="B1" t="s">
        <v>185</v>
      </c>
    </row>
    <row r="2" spans="1:2" x14ac:dyDescent="0.2">
      <c r="A2" t="s">
        <v>186</v>
      </c>
      <c r="B2" t="s">
        <v>187</v>
      </c>
    </row>
    <row r="3" spans="1:2" x14ac:dyDescent="0.2">
      <c r="B3" t="s">
        <v>188</v>
      </c>
    </row>
    <row r="4" spans="1:2" x14ac:dyDescent="0.2">
      <c r="B4" t="s">
        <v>189</v>
      </c>
    </row>
    <row r="6" spans="1:2" x14ac:dyDescent="0.2">
      <c r="A6" t="s">
        <v>206</v>
      </c>
      <c r="B6" t="s">
        <v>207</v>
      </c>
    </row>
    <row r="8" spans="1:2" x14ac:dyDescent="0.2">
      <c r="A8" t="s">
        <v>210</v>
      </c>
      <c r="B8" t="s">
        <v>208</v>
      </c>
    </row>
    <row r="9" spans="1:2" x14ac:dyDescent="0.2">
      <c r="B9" s="358" t="s">
        <v>209</v>
      </c>
    </row>
    <row r="11" spans="1:2" x14ac:dyDescent="0.2">
      <c r="A11" s="531">
        <v>45978</v>
      </c>
      <c r="B11" t="s">
        <v>3090</v>
      </c>
    </row>
    <row r="13" spans="1:2" x14ac:dyDescent="0.2">
      <c r="A13" t="s">
        <v>3092</v>
      </c>
    </row>
    <row r="14" spans="1:2" x14ac:dyDescent="0.2">
      <c r="A14" s="531">
        <v>45993</v>
      </c>
      <c r="B14" t="s">
        <v>3091</v>
      </c>
    </row>
  </sheetData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Plan7"/>
  <dimension ref="A1:B18"/>
  <sheetViews>
    <sheetView workbookViewId="0">
      <selection activeCell="F19" sqref="F19"/>
    </sheetView>
  </sheetViews>
  <sheetFormatPr defaultRowHeight="12.75" x14ac:dyDescent="0.2"/>
  <cols>
    <col min="1" max="1" width="22.5703125" customWidth="1"/>
    <col min="2" max="2" width="8.140625" bestFit="1" customWidth="1"/>
  </cols>
  <sheetData>
    <row r="1" spans="1:2" x14ac:dyDescent="0.2">
      <c r="A1" s="532"/>
    </row>
    <row r="2" spans="1:2" x14ac:dyDescent="0.2">
      <c r="A2" s="533"/>
    </row>
    <row r="3" spans="1:2" x14ac:dyDescent="0.2">
      <c r="A3" s="533"/>
    </row>
    <row r="4" spans="1:2" x14ac:dyDescent="0.2">
      <c r="A4" s="533"/>
    </row>
    <row r="5" spans="1:2" x14ac:dyDescent="0.2">
      <c r="A5" s="533"/>
    </row>
    <row r="6" spans="1:2" x14ac:dyDescent="0.2">
      <c r="A6" s="533"/>
      <c r="B6" s="533"/>
    </row>
    <row r="7" spans="1:2" x14ac:dyDescent="0.2">
      <c r="A7" s="533"/>
      <c r="B7" s="533"/>
    </row>
    <row r="8" spans="1:2" x14ac:dyDescent="0.2">
      <c r="A8" s="533"/>
      <c r="B8" s="533"/>
    </row>
    <row r="9" spans="1:2" x14ac:dyDescent="0.2">
      <c r="A9" s="533"/>
      <c r="B9" s="533"/>
    </row>
    <row r="10" spans="1:2" x14ac:dyDescent="0.2">
      <c r="A10" s="533"/>
      <c r="B10" s="533"/>
    </row>
    <row r="11" spans="1:2" x14ac:dyDescent="0.2">
      <c r="A11" s="533"/>
      <c r="B11" s="533"/>
    </row>
    <row r="12" spans="1:2" x14ac:dyDescent="0.2">
      <c r="A12" s="533"/>
      <c r="B12" s="533"/>
    </row>
    <row r="13" spans="1:2" x14ac:dyDescent="0.2">
      <c r="A13" s="533"/>
      <c r="B13" s="533"/>
    </row>
    <row r="14" spans="1:2" x14ac:dyDescent="0.2">
      <c r="A14" s="533"/>
      <c r="B14" s="533"/>
    </row>
    <row r="15" spans="1:2" x14ac:dyDescent="0.2">
      <c r="A15" s="533"/>
      <c r="B15" s="533"/>
    </row>
    <row r="16" spans="1:2" x14ac:dyDescent="0.2">
      <c r="A16" s="533"/>
      <c r="B16" s="533"/>
    </row>
    <row r="17" spans="1:2" x14ac:dyDescent="0.2">
      <c r="A17" s="533"/>
      <c r="B17" s="533"/>
    </row>
    <row r="18" spans="1:2" x14ac:dyDescent="0.2">
      <c r="A18" s="533"/>
      <c r="B18" s="533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7F011-DC05-4E5E-9088-B8D63784EA2C}">
  <sheetPr>
    <tabColor rgb="FFFFC000"/>
    <pageSetUpPr fitToPage="1"/>
  </sheetPr>
  <dimension ref="B1:H60"/>
  <sheetViews>
    <sheetView showGridLines="0" topLeftCell="A7" zoomScale="80" zoomScaleNormal="80" workbookViewId="0">
      <selection activeCell="H20" sqref="H20"/>
    </sheetView>
  </sheetViews>
  <sheetFormatPr defaultRowHeight="15" x14ac:dyDescent="0.25"/>
  <cols>
    <col min="1" max="1" width="3.28515625" style="535" customWidth="1"/>
    <col min="2" max="2" width="2.5703125" style="535" customWidth="1"/>
    <col min="3" max="3" width="35.85546875" style="535" customWidth="1"/>
    <col min="4" max="4" width="22.140625" style="536" customWidth="1"/>
    <col min="5" max="5" width="45.7109375" style="536" customWidth="1"/>
    <col min="6" max="6" width="23.140625" style="535" customWidth="1"/>
    <col min="7" max="7" width="3" style="535" customWidth="1"/>
    <col min="8" max="8" width="29.42578125" style="536" customWidth="1"/>
    <col min="9" max="9" width="55.5703125" style="535" customWidth="1"/>
    <col min="10" max="16384" width="9.140625" style="535"/>
  </cols>
  <sheetData>
    <row r="1" spans="2:8" ht="13.5" customHeight="1" x14ac:dyDescent="0.25"/>
    <row r="2" spans="2:8" ht="105.95" customHeight="1" x14ac:dyDescent="0.25">
      <c r="B2" s="859" t="s">
        <v>3100</v>
      </c>
      <c r="C2" s="859"/>
      <c r="D2" s="859"/>
      <c r="E2" s="859"/>
      <c r="F2" s="859"/>
      <c r="G2" s="859"/>
    </row>
    <row r="3" spans="2:8" ht="11.1" customHeight="1" thickBot="1" x14ac:dyDescent="0.3"/>
    <row r="4" spans="2:8" x14ac:dyDescent="0.25">
      <c r="B4" s="537"/>
      <c r="C4" s="538"/>
      <c r="D4" s="539"/>
      <c r="E4" s="539"/>
      <c r="F4" s="538"/>
      <c r="G4" s="540"/>
    </row>
    <row r="5" spans="2:8" ht="18.600000000000001" customHeight="1" x14ac:dyDescent="0.3">
      <c r="B5" s="541"/>
      <c r="C5" s="860" t="s">
        <v>3101</v>
      </c>
      <c r="D5" s="860"/>
      <c r="E5" s="860"/>
      <c r="F5" s="860"/>
      <c r="G5" s="542"/>
    </row>
    <row r="6" spans="2:8" x14ac:dyDescent="0.25">
      <c r="B6" s="541"/>
      <c r="C6" s="861" t="s">
        <v>3102</v>
      </c>
      <c r="D6" s="861"/>
      <c r="E6" s="861"/>
      <c r="F6" s="861"/>
      <c r="G6" s="542"/>
      <c r="H6" s="536" t="s">
        <v>4</v>
      </c>
    </row>
    <row r="7" spans="2:8" ht="14.45" customHeight="1" x14ac:dyDescent="0.25">
      <c r="B7" s="541"/>
      <c r="C7" s="543"/>
      <c r="D7" s="544"/>
      <c r="E7" s="544"/>
      <c r="G7" s="542"/>
    </row>
    <row r="8" spans="2:8" ht="21.95" customHeight="1" x14ac:dyDescent="0.25">
      <c r="B8" s="541"/>
      <c r="C8" s="862" t="s">
        <v>3103</v>
      </c>
      <c r="D8" s="862"/>
      <c r="E8" s="544"/>
      <c r="G8" s="542"/>
      <c r="H8" s="536" t="str">
        <f>'BASE C'!B3</f>
        <v>2023/0033067</v>
      </c>
    </row>
    <row r="9" spans="2:8" ht="9.6" customHeight="1" thickBot="1" x14ac:dyDescent="0.3">
      <c r="B9" s="541"/>
      <c r="C9" s="544"/>
      <c r="D9" s="544"/>
      <c r="E9" s="544"/>
      <c r="G9" s="542"/>
    </row>
    <row r="10" spans="2:8" ht="24.95" customHeight="1" thickBot="1" x14ac:dyDescent="0.3">
      <c r="B10" s="541"/>
      <c r="C10" s="863" t="s">
        <v>3104</v>
      </c>
      <c r="D10" s="864"/>
      <c r="E10" s="544"/>
      <c r="G10" s="542"/>
    </row>
    <row r="11" spans="2:8" ht="24.95" customHeight="1" thickBot="1" x14ac:dyDescent="0.3">
      <c r="B11" s="541"/>
      <c r="C11" s="545" t="s">
        <v>3105</v>
      </c>
      <c r="D11" s="546">
        <f>VLOOKUP(H8,'ATESTE-LIQ-FIS'!A:D,4,0)*60%</f>
        <v>8424.8580000000002</v>
      </c>
      <c r="E11" s="547"/>
      <c r="F11" s="547"/>
      <c r="G11" s="542"/>
    </row>
    <row r="12" spans="2:8" ht="24.95" customHeight="1" thickTop="1" thickBot="1" x14ac:dyDescent="0.3">
      <c r="B12" s="541"/>
      <c r="C12" s="548" t="s">
        <v>3106</v>
      </c>
      <c r="D12" s="549"/>
      <c r="E12" s="547"/>
      <c r="F12" s="547"/>
      <c r="G12" s="542"/>
    </row>
    <row r="13" spans="2:8" ht="24.95" customHeight="1" thickBot="1" x14ac:dyDescent="0.3">
      <c r="B13" s="541"/>
      <c r="C13" s="550" t="s">
        <v>3107</v>
      </c>
      <c r="D13" s="551">
        <f>SUM(D11:D12)</f>
        <v>8424.8580000000002</v>
      </c>
      <c r="E13" s="547"/>
      <c r="F13" s="547"/>
      <c r="G13" s="542"/>
    </row>
    <row r="14" spans="2:8" ht="10.5" customHeight="1" thickBot="1" x14ac:dyDescent="0.3">
      <c r="B14" s="541"/>
      <c r="C14" s="552"/>
      <c r="D14" s="553"/>
      <c r="E14" s="547"/>
      <c r="F14" s="547"/>
      <c r="G14" s="542"/>
    </row>
    <row r="15" spans="2:8" ht="24.95" customHeight="1" thickBot="1" x14ac:dyDescent="0.3">
      <c r="B15" s="541"/>
      <c r="C15" s="865" t="s">
        <v>3108</v>
      </c>
      <c r="D15" s="866"/>
      <c r="E15" s="547"/>
      <c r="F15" s="547"/>
      <c r="G15" s="542"/>
    </row>
    <row r="16" spans="2:8" ht="15" customHeight="1" thickBot="1" x14ac:dyDescent="0.3">
      <c r="B16" s="541"/>
      <c r="C16" s="554"/>
      <c r="D16" s="554"/>
      <c r="E16" s="547"/>
      <c r="F16" s="547"/>
      <c r="G16" s="542"/>
    </row>
    <row r="17" spans="2:8" ht="24.95" customHeight="1" thickBot="1" x14ac:dyDescent="0.3">
      <c r="B17" s="541"/>
      <c r="C17" s="867" t="s">
        <v>3109</v>
      </c>
      <c r="D17" s="868"/>
      <c r="E17" s="547"/>
      <c r="F17" s="547"/>
      <c r="G17" s="542"/>
    </row>
    <row r="18" spans="2:8" ht="24.95" customHeight="1" thickBot="1" x14ac:dyDescent="0.3">
      <c r="B18" s="541"/>
      <c r="C18" s="548" t="s">
        <v>3110</v>
      </c>
      <c r="D18" s="555"/>
      <c r="E18" s="547"/>
      <c r="F18" s="547"/>
      <c r="G18" s="542"/>
    </row>
    <row r="19" spans="2:8" ht="15" customHeight="1" thickBot="1" x14ac:dyDescent="0.3">
      <c r="B19" s="541"/>
      <c r="D19" s="544"/>
      <c r="E19" s="544"/>
      <c r="G19" s="542"/>
    </row>
    <row r="20" spans="2:8" ht="24.95" customHeight="1" thickBot="1" x14ac:dyDescent="0.3">
      <c r="B20" s="541"/>
      <c r="C20" s="863" t="s">
        <v>3111</v>
      </c>
      <c r="D20" s="864"/>
      <c r="E20" s="556"/>
      <c r="G20" s="557"/>
      <c r="H20" s="556"/>
    </row>
    <row r="21" spans="2:8" ht="15" customHeight="1" thickBot="1" x14ac:dyDescent="0.3">
      <c r="B21" s="541"/>
      <c r="C21" s="558"/>
      <c r="D21" s="559"/>
      <c r="E21" s="556"/>
      <c r="G21" s="557"/>
      <c r="H21" s="556"/>
    </row>
    <row r="22" spans="2:8" ht="24.95" customHeight="1" thickBot="1" x14ac:dyDescent="0.3">
      <c r="B22" s="541"/>
      <c r="C22" s="560" t="s">
        <v>3112</v>
      </c>
      <c r="D22" s="559"/>
      <c r="E22" s="556"/>
      <c r="G22" s="557"/>
      <c r="H22" s="556"/>
    </row>
    <row r="23" spans="2:8" ht="24.95" customHeight="1" thickBot="1" x14ac:dyDescent="0.3">
      <c r="B23" s="541"/>
      <c r="C23" s="545" t="s">
        <v>3113</v>
      </c>
      <c r="D23" s="561">
        <f>VLOOKUP(H8,'ATESTE-LIQ-FIS'!A:E,5,0)</f>
        <v>308.91146000000003</v>
      </c>
      <c r="E23" s="544"/>
      <c r="G23" s="542"/>
    </row>
    <row r="24" spans="2:8" ht="24.95" customHeight="1" thickBot="1" x14ac:dyDescent="0.3">
      <c r="B24" s="541"/>
      <c r="C24" s="545" t="s">
        <v>3114</v>
      </c>
      <c r="D24" s="562">
        <v>0</v>
      </c>
      <c r="E24" s="544"/>
      <c r="G24" s="563"/>
    </row>
    <row r="25" spans="2:8" ht="24.95" customHeight="1" thickBot="1" x14ac:dyDescent="0.3">
      <c r="B25" s="541"/>
      <c r="C25" s="545"/>
      <c r="D25" s="564">
        <f>D24*189.59</f>
        <v>0</v>
      </c>
      <c r="E25" s="544"/>
      <c r="G25" s="563"/>
    </row>
    <row r="26" spans="2:8" ht="24.95" customHeight="1" thickBot="1" x14ac:dyDescent="0.3">
      <c r="B26" s="541"/>
      <c r="C26" s="548" t="s">
        <v>3115</v>
      </c>
      <c r="D26" s="561">
        <v>0</v>
      </c>
      <c r="E26" s="544"/>
      <c r="G26" s="563"/>
    </row>
    <row r="27" spans="2:8" ht="44.1" customHeight="1" thickBot="1" x14ac:dyDescent="0.3">
      <c r="B27" s="541"/>
      <c r="C27" s="565" t="s">
        <v>3116</v>
      </c>
      <c r="D27" s="561">
        <v>0</v>
      </c>
      <c r="E27" s="566"/>
      <c r="F27" s="567"/>
      <c r="G27" s="568"/>
    </row>
    <row r="28" spans="2:8" ht="15" customHeight="1" thickBot="1" x14ac:dyDescent="0.3">
      <c r="B28" s="541"/>
      <c r="C28" s="569"/>
      <c r="D28" s="570"/>
      <c r="E28" s="566"/>
      <c r="F28" s="567"/>
      <c r="G28" s="568"/>
    </row>
    <row r="29" spans="2:8" ht="24.95" customHeight="1" thickBot="1" x14ac:dyDescent="0.3">
      <c r="B29" s="541"/>
      <c r="C29" s="571" t="s">
        <v>3117</v>
      </c>
      <c r="D29" s="564">
        <v>607.20000000000005</v>
      </c>
      <c r="E29" s="544"/>
      <c r="F29" s="567"/>
      <c r="G29" s="568"/>
    </row>
    <row r="30" spans="2:8" ht="15" customHeight="1" thickBot="1" x14ac:dyDescent="0.3">
      <c r="B30" s="541"/>
      <c r="D30" s="544"/>
      <c r="E30" s="544"/>
      <c r="G30" s="542"/>
    </row>
    <row r="31" spans="2:8" ht="24.95" customHeight="1" thickBot="1" x14ac:dyDescent="0.3">
      <c r="B31" s="541"/>
      <c r="C31" s="869" t="s">
        <v>3118</v>
      </c>
      <c r="D31" s="869"/>
      <c r="E31" s="870" t="s">
        <v>3119</v>
      </c>
      <c r="F31" s="870"/>
      <c r="G31" s="542"/>
    </row>
    <row r="32" spans="2:8" ht="24.95" customHeight="1" thickBot="1" x14ac:dyDescent="0.3">
      <c r="B32" s="541"/>
      <c r="C32" s="572" t="s">
        <v>3120</v>
      </c>
      <c r="D32" s="573">
        <f>'IR Deduções Legais-Maio.2025'!F30</f>
        <v>1323.15</v>
      </c>
      <c r="E32" s="572" t="s">
        <v>3120</v>
      </c>
      <c r="F32" s="573">
        <f>'IR Desc. Simplificado-Maio.2025'!F30</f>
        <v>1241.1199999999999</v>
      </c>
      <c r="G32" s="542"/>
    </row>
    <row r="33" spans="2:8" ht="24.95" customHeight="1" thickBot="1" x14ac:dyDescent="0.3">
      <c r="B33" s="541"/>
      <c r="C33" s="572" t="s">
        <v>3121</v>
      </c>
      <c r="D33" s="573">
        <f>D32-D18</f>
        <v>1323.15</v>
      </c>
      <c r="E33" s="572" t="s">
        <v>3121</v>
      </c>
      <c r="F33" s="573">
        <f>F32-D18</f>
        <v>1241.1199999999999</v>
      </c>
      <c r="G33" s="542"/>
    </row>
    <row r="34" spans="2:8" ht="15" customHeight="1" thickBot="1" x14ac:dyDescent="0.3">
      <c r="B34" s="541"/>
      <c r="D34" s="544"/>
      <c r="E34" s="544"/>
      <c r="G34" s="542"/>
    </row>
    <row r="35" spans="2:8" ht="24.95" customHeight="1" thickBot="1" x14ac:dyDescent="0.3">
      <c r="B35" s="541"/>
      <c r="C35" s="871" t="s">
        <v>3122</v>
      </c>
      <c r="D35" s="872"/>
      <c r="E35" s="544"/>
      <c r="G35" s="542"/>
    </row>
    <row r="36" spans="2:8" ht="24.95" customHeight="1" thickBot="1" x14ac:dyDescent="0.3">
      <c r="B36" s="541"/>
      <c r="C36" s="574" t="str">
        <f>IF(D32&lt;F32,"Deduções Legais","Desconto Simplificado")</f>
        <v>Desconto Simplificado</v>
      </c>
      <c r="D36" s="575">
        <f>TRUNC(SMALL(D32:F32,1),2)</f>
        <v>1241.1199999999999</v>
      </c>
      <c r="E36" s="544"/>
      <c r="G36" s="542"/>
    </row>
    <row r="37" spans="2:8" ht="24.95" customHeight="1" thickTop="1" thickBot="1" x14ac:dyDescent="0.3">
      <c r="B37" s="541"/>
      <c r="C37" s="576" t="s">
        <v>3121</v>
      </c>
      <c r="D37" s="577">
        <f>TRUNC(IF(F32&lt;=D32,F33,D33),2)</f>
        <v>1241.1199999999999</v>
      </c>
      <c r="E37" s="544"/>
      <c r="F37" s="578"/>
      <c r="G37" s="542"/>
    </row>
    <row r="38" spans="2:8" ht="19.5" customHeight="1" thickBot="1" x14ac:dyDescent="0.3">
      <c r="B38" s="579"/>
      <c r="C38" s="580"/>
      <c r="D38" s="581"/>
      <c r="E38" s="581"/>
      <c r="F38" s="580"/>
      <c r="G38" s="582"/>
    </row>
    <row r="39" spans="2:8" ht="24.95" customHeight="1" x14ac:dyDescent="0.25">
      <c r="B39" s="537"/>
      <c r="C39" s="583" t="s">
        <v>3123</v>
      </c>
      <c r="D39" s="584"/>
      <c r="E39" s="584"/>
      <c r="F39" s="584"/>
      <c r="G39" s="585"/>
    </row>
    <row r="40" spans="2:8" ht="9.9499999999999993" customHeight="1" x14ac:dyDescent="0.25">
      <c r="B40" s="541"/>
      <c r="C40" s="586"/>
      <c r="D40" s="587"/>
      <c r="E40" s="587"/>
      <c r="F40" s="587"/>
      <c r="G40" s="588"/>
    </row>
    <row r="41" spans="2:8" ht="30.95" customHeight="1" x14ac:dyDescent="0.25">
      <c r="B41" s="541"/>
      <c r="C41" s="854" t="s">
        <v>3124</v>
      </c>
      <c r="D41" s="854"/>
      <c r="E41" s="854"/>
      <c r="F41" s="854"/>
      <c r="G41" s="589"/>
    </row>
    <row r="42" spans="2:8" ht="27.95" customHeight="1" x14ac:dyDescent="0.25">
      <c r="B42" s="590"/>
      <c r="C42" s="854" t="s">
        <v>3125</v>
      </c>
      <c r="D42" s="854"/>
      <c r="E42" s="854"/>
      <c r="F42" s="854"/>
      <c r="G42" s="591"/>
    </row>
    <row r="43" spans="2:8" ht="15" customHeight="1" x14ac:dyDescent="0.25">
      <c r="B43" s="590"/>
      <c r="C43" s="592"/>
      <c r="D43" s="592"/>
      <c r="E43" s="592"/>
      <c r="F43" s="592"/>
      <c r="G43" s="591"/>
    </row>
    <row r="44" spans="2:8" ht="30.6" customHeight="1" x14ac:dyDescent="0.25">
      <c r="B44" s="541"/>
      <c r="C44" s="855" t="s">
        <v>3126</v>
      </c>
      <c r="D44" s="856"/>
      <c r="E44" s="857" t="s">
        <v>3127</v>
      </c>
      <c r="F44" s="857"/>
      <c r="G44" s="594"/>
      <c r="H44" s="544"/>
    </row>
    <row r="45" spans="2:8" ht="25.5" customHeight="1" x14ac:dyDescent="0.25">
      <c r="B45" s="541"/>
      <c r="C45" s="593" t="s">
        <v>3128</v>
      </c>
      <c r="D45" s="595" t="s">
        <v>3129</v>
      </c>
      <c r="E45" s="857" t="s">
        <v>3130</v>
      </c>
      <c r="F45" s="857"/>
      <c r="G45" s="594"/>
      <c r="H45" s="544"/>
    </row>
    <row r="46" spans="2:8" ht="35.1" customHeight="1" x14ac:dyDescent="0.25">
      <c r="B46" s="541"/>
      <c r="C46" s="596">
        <v>0</v>
      </c>
      <c r="D46" s="596">
        <v>5000</v>
      </c>
      <c r="E46" s="858" t="s">
        <v>3131</v>
      </c>
      <c r="F46" s="858"/>
      <c r="G46" s="597"/>
      <c r="H46" s="544"/>
    </row>
    <row r="47" spans="2:8" ht="54" customHeight="1" x14ac:dyDescent="0.25">
      <c r="B47" s="541"/>
      <c r="C47" s="596">
        <v>5000.01</v>
      </c>
      <c r="D47" s="596">
        <v>7350</v>
      </c>
      <c r="E47" s="858" t="s">
        <v>3132</v>
      </c>
      <c r="F47" s="858"/>
      <c r="G47" s="597"/>
      <c r="H47" s="544"/>
    </row>
    <row r="48" spans="2:8" x14ac:dyDescent="0.25">
      <c r="B48" s="541"/>
      <c r="C48" s="849" t="s">
        <v>3133</v>
      </c>
      <c r="D48" s="849"/>
      <c r="E48" s="849"/>
      <c r="F48" s="849"/>
      <c r="G48" s="597"/>
      <c r="H48" s="544"/>
    </row>
    <row r="49" spans="2:8" x14ac:dyDescent="0.25">
      <c r="B49" s="541"/>
      <c r="C49" s="598"/>
      <c r="D49" s="598"/>
      <c r="E49" s="598"/>
      <c r="F49" s="598"/>
      <c r="G49" s="597"/>
      <c r="H49" s="544"/>
    </row>
    <row r="50" spans="2:8" x14ac:dyDescent="0.25">
      <c r="B50" s="541"/>
      <c r="C50" s="850" t="s">
        <v>3134</v>
      </c>
      <c r="D50" s="851"/>
      <c r="E50" s="851"/>
      <c r="F50" s="852"/>
      <c r="G50" s="597"/>
      <c r="H50" s="544"/>
    </row>
    <row r="51" spans="2:8" x14ac:dyDescent="0.25">
      <c r="B51" s="541"/>
      <c r="C51" s="599"/>
      <c r="D51" s="599"/>
      <c r="E51" s="599"/>
      <c r="F51" s="599"/>
      <c r="G51" s="597"/>
      <c r="H51" s="600"/>
    </row>
    <row r="52" spans="2:8" ht="16.5" thickBot="1" x14ac:dyDescent="0.3">
      <c r="B52" s="541"/>
      <c r="C52" s="601" t="s">
        <v>3135</v>
      </c>
      <c r="D52" s="602"/>
      <c r="E52" s="603"/>
      <c r="F52" s="603"/>
      <c r="G52" s="597"/>
      <c r="H52" s="544"/>
    </row>
    <row r="53" spans="2:8" ht="16.5" thickBot="1" x14ac:dyDescent="0.3">
      <c r="B53" s="541"/>
      <c r="C53" s="604" t="s">
        <v>3136</v>
      </c>
      <c r="D53" s="604" t="s">
        <v>3137</v>
      </c>
      <c r="E53" s="604" t="s">
        <v>3138</v>
      </c>
      <c r="F53" s="603"/>
      <c r="G53" s="597"/>
      <c r="H53" s="544"/>
    </row>
    <row r="54" spans="2:8" ht="16.5" thickBot="1" x14ac:dyDescent="0.3">
      <c r="B54" s="541"/>
      <c r="C54" s="605" t="s">
        <v>3139</v>
      </c>
      <c r="D54" s="606">
        <v>0</v>
      </c>
      <c r="E54" s="606">
        <v>0</v>
      </c>
      <c r="F54" s="603"/>
      <c r="G54" s="597"/>
      <c r="H54" s="544"/>
    </row>
    <row r="55" spans="2:8" ht="16.5" thickBot="1" x14ac:dyDescent="0.3">
      <c r="B55" s="541"/>
      <c r="C55" s="607" t="s">
        <v>3140</v>
      </c>
      <c r="D55" s="608">
        <v>7.5</v>
      </c>
      <c r="E55" s="608">
        <v>182.16</v>
      </c>
      <c r="F55" s="603"/>
      <c r="G55" s="597"/>
      <c r="H55" s="544"/>
    </row>
    <row r="56" spans="2:8" ht="16.5" thickBot="1" x14ac:dyDescent="0.3">
      <c r="B56" s="541"/>
      <c r="C56" s="605" t="s">
        <v>3141</v>
      </c>
      <c r="D56" s="606">
        <v>15</v>
      </c>
      <c r="E56" s="606">
        <v>394.16</v>
      </c>
      <c r="F56" s="603"/>
      <c r="G56" s="597"/>
      <c r="H56" s="544"/>
    </row>
    <row r="57" spans="2:8" ht="16.5" thickBot="1" x14ac:dyDescent="0.3">
      <c r="B57" s="541"/>
      <c r="C57" s="607" t="s">
        <v>3142</v>
      </c>
      <c r="D57" s="608">
        <v>22.5</v>
      </c>
      <c r="E57" s="608">
        <v>675.49</v>
      </c>
      <c r="F57" s="603"/>
      <c r="G57" s="597"/>
      <c r="H57" s="544"/>
    </row>
    <row r="58" spans="2:8" ht="16.5" thickBot="1" x14ac:dyDescent="0.3">
      <c r="B58" s="541"/>
      <c r="C58" s="605" t="s">
        <v>3143</v>
      </c>
      <c r="D58" s="606">
        <v>27.5</v>
      </c>
      <c r="E58" s="606">
        <v>908.73</v>
      </c>
      <c r="F58" s="603"/>
      <c r="G58" s="597"/>
      <c r="H58" s="544"/>
    </row>
    <row r="59" spans="2:8" x14ac:dyDescent="0.25">
      <c r="B59" s="541"/>
      <c r="C59" s="853" t="s">
        <v>3144</v>
      </c>
      <c r="D59" s="853"/>
      <c r="E59" s="853"/>
      <c r="F59" s="603"/>
      <c r="G59" s="597"/>
      <c r="H59" s="544"/>
    </row>
    <row r="60" spans="2:8" ht="15.75" thickBot="1" x14ac:dyDescent="0.3">
      <c r="B60" s="579"/>
      <c r="C60" s="609"/>
      <c r="D60" s="609"/>
      <c r="E60" s="610"/>
      <c r="F60" s="610"/>
      <c r="G60" s="611"/>
      <c r="H60" s="544"/>
    </row>
  </sheetData>
  <sheetProtection selectLockedCells="1"/>
  <mergeCells count="21">
    <mergeCell ref="C41:F41"/>
    <mergeCell ref="B2:G2"/>
    <mergeCell ref="C5:F5"/>
    <mergeCell ref="C6:F6"/>
    <mergeCell ref="C8:D8"/>
    <mergeCell ref="C10:D10"/>
    <mergeCell ref="C15:D15"/>
    <mergeCell ref="C17:D17"/>
    <mergeCell ref="C20:D20"/>
    <mergeCell ref="C31:D31"/>
    <mergeCell ref="E31:F31"/>
    <mergeCell ref="C35:D35"/>
    <mergeCell ref="C48:F48"/>
    <mergeCell ref="C50:F50"/>
    <mergeCell ref="C59:E59"/>
    <mergeCell ref="C42:F42"/>
    <mergeCell ref="C44:D44"/>
    <mergeCell ref="E44:F44"/>
    <mergeCell ref="E45:F45"/>
    <mergeCell ref="E46:F46"/>
    <mergeCell ref="E47:F47"/>
  </mergeCells>
  <conditionalFormatting sqref="C32:C33">
    <cfRule type="cellIs" dxfId="5" priority="8" operator="lessThan">
      <formula>$F$32</formula>
    </cfRule>
  </conditionalFormatting>
  <conditionalFormatting sqref="C37">
    <cfRule type="cellIs" dxfId="4" priority="1" operator="lessThan">
      <formula>$F$32</formula>
    </cfRule>
  </conditionalFormatting>
  <conditionalFormatting sqref="D32:D33">
    <cfRule type="cellIs" dxfId="3" priority="6" operator="lessThan">
      <formula>$F$32</formula>
    </cfRule>
  </conditionalFormatting>
  <conditionalFormatting sqref="E32:E33">
    <cfRule type="cellIs" dxfId="2" priority="5" operator="lessThan">
      <formula>$F$32</formula>
    </cfRule>
  </conditionalFormatting>
  <conditionalFormatting sqref="F32:F33">
    <cfRule type="cellIs" dxfId="1" priority="7" operator="lessThan">
      <formula>$D$32</formula>
    </cfRule>
  </conditionalFormatting>
  <conditionalFormatting sqref="F33">
    <cfRule type="cellIs" dxfId="0" priority="2" operator="lessThan">
      <formula>$D$33</formula>
    </cfRule>
    <cfRule type="cellIs" priority="3" operator="lessThan">
      <formula>"d28"</formula>
    </cfRule>
    <cfRule type="cellIs" priority="4" operator="lessThan">
      <formula>$D$33</formula>
    </cfRule>
  </conditionalFormatting>
  <printOptions horizontalCentered="1" verticalCentered="1"/>
  <pageMargins left="0.39370078740157483" right="0.39370078740157483" top="0.39370078740157483" bottom="0.39370078740157483" header="0" footer="0"/>
  <pageSetup paperSize="9" scale="61" orientation="portrait" horizontalDpi="4294967292" verticalDpi="12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9C63C-9A63-4671-A0C8-949CAEAEF334}">
  <dimension ref="B2:I51"/>
  <sheetViews>
    <sheetView topLeftCell="A16" workbookViewId="0">
      <selection activeCell="I25" sqref="I25"/>
    </sheetView>
  </sheetViews>
  <sheetFormatPr defaultRowHeight="15" x14ac:dyDescent="0.25"/>
  <cols>
    <col min="1" max="1" width="9.140625" style="535"/>
    <col min="2" max="2" width="24.42578125" style="535" customWidth="1"/>
    <col min="3" max="3" width="17.5703125" style="535" customWidth="1"/>
    <col min="4" max="4" width="14.140625" style="535" customWidth="1"/>
    <col min="5" max="5" width="12.140625" style="535" bestFit="1" customWidth="1"/>
    <col min="6" max="6" width="15.5703125" style="535" customWidth="1"/>
    <col min="7" max="7" width="14.7109375" style="535" bestFit="1" customWidth="1"/>
    <col min="8" max="8" width="17.7109375" style="535" bestFit="1" customWidth="1"/>
    <col min="9" max="9" width="13" style="535" customWidth="1"/>
    <col min="10" max="16384" width="9.140625" style="535"/>
  </cols>
  <sheetData>
    <row r="2" spans="2:9" x14ac:dyDescent="0.25">
      <c r="B2" s="887" t="s">
        <v>3145</v>
      </c>
      <c r="C2" s="887"/>
      <c r="D2" s="887"/>
      <c r="E2" s="887"/>
      <c r="F2" s="887"/>
    </row>
    <row r="3" spans="2:9" x14ac:dyDescent="0.25">
      <c r="B3" s="888">
        <f>'Cálculo IRRF -Jan.2026'!D13</f>
        <v>8424.8580000000002</v>
      </c>
      <c r="C3" s="888"/>
      <c r="D3" s="888"/>
      <c r="E3" s="888"/>
      <c r="F3" s="888"/>
      <c r="G3" s="613"/>
      <c r="H3" s="614"/>
    </row>
    <row r="4" spans="2:9" x14ac:dyDescent="0.25">
      <c r="G4" s="613"/>
    </row>
    <row r="5" spans="2:9" x14ac:dyDescent="0.25">
      <c r="B5" s="615"/>
      <c r="C5" s="615"/>
      <c r="D5" s="615"/>
      <c r="E5" s="615"/>
      <c r="F5" s="615"/>
    </row>
    <row r="6" spans="2:9" x14ac:dyDescent="0.25">
      <c r="B6" s="616"/>
      <c r="C6" s="616"/>
      <c r="D6" s="617"/>
      <c r="E6" s="616"/>
      <c r="F6" s="616"/>
    </row>
    <row r="7" spans="2:9" x14ac:dyDescent="0.25">
      <c r="B7" s="616"/>
      <c r="C7" s="616"/>
      <c r="D7" s="617"/>
      <c r="E7" s="616"/>
      <c r="F7" s="616"/>
      <c r="H7" s="889"/>
      <c r="I7" s="889"/>
    </row>
    <row r="8" spans="2:9" x14ac:dyDescent="0.25">
      <c r="B8" s="616"/>
      <c r="C8" s="616"/>
      <c r="D8" s="617"/>
      <c r="E8" s="616"/>
      <c r="F8" s="616"/>
    </row>
    <row r="9" spans="2:9" x14ac:dyDescent="0.25">
      <c r="B9" s="616"/>
      <c r="C9" s="616"/>
      <c r="D9" s="617"/>
      <c r="E9" s="616"/>
      <c r="F9" s="616"/>
    </row>
    <row r="10" spans="2:9" x14ac:dyDescent="0.25">
      <c r="B10" s="881" t="s">
        <v>3146</v>
      </c>
      <c r="C10" s="881"/>
      <c r="D10" s="881"/>
      <c r="E10" s="881"/>
      <c r="F10" s="618">
        <f>'Cálculo IRRF -Jan.2026'!D23</f>
        <v>308.91146000000003</v>
      </c>
      <c r="G10" s="613"/>
      <c r="I10" s="556"/>
    </row>
    <row r="11" spans="2:9" x14ac:dyDescent="0.25">
      <c r="B11" s="881"/>
      <c r="C11" s="881"/>
      <c r="D11" s="881"/>
      <c r="E11" s="881"/>
      <c r="F11" s="619"/>
      <c r="G11" s="613"/>
      <c r="I11" s="620"/>
    </row>
    <row r="12" spans="2:9" x14ac:dyDescent="0.25">
      <c r="I12" s="620"/>
    </row>
    <row r="13" spans="2:9" x14ac:dyDescent="0.25">
      <c r="B13" s="887" t="s">
        <v>3147</v>
      </c>
      <c r="C13" s="887"/>
      <c r="D13" s="887"/>
      <c r="E13" s="887"/>
      <c r="F13" s="887"/>
      <c r="I13" s="620"/>
    </row>
    <row r="14" spans="2:9" x14ac:dyDescent="0.25">
      <c r="B14" s="875" t="s">
        <v>3148</v>
      </c>
      <c r="C14" s="875"/>
      <c r="D14" s="875"/>
      <c r="E14" s="876">
        <f>'Cálculo IRRF -Jan.2026'!D24</f>
        <v>0</v>
      </c>
      <c r="F14" s="877"/>
    </row>
    <row r="15" spans="2:9" x14ac:dyDescent="0.25">
      <c r="B15" s="875" t="s">
        <v>3149</v>
      </c>
      <c r="C15" s="875"/>
      <c r="D15" s="875"/>
      <c r="E15" s="878">
        <v>189.59</v>
      </c>
      <c r="F15" s="878"/>
      <c r="H15" s="621" t="s">
        <v>3150</v>
      </c>
      <c r="I15" s="616">
        <f>F10+I17+I18+(E14*E15)</f>
        <v>308.91146000000003</v>
      </c>
    </row>
    <row r="16" spans="2:9" x14ac:dyDescent="0.25">
      <c r="B16" s="875" t="s">
        <v>3151</v>
      </c>
      <c r="C16" s="875"/>
      <c r="D16" s="875"/>
      <c r="E16" s="879">
        <f>B3-I17-I18-F10-(E14*E15)</f>
        <v>8115.9465399999999</v>
      </c>
      <c r="F16" s="880"/>
      <c r="H16" s="622"/>
      <c r="I16" s="622"/>
    </row>
    <row r="17" spans="2:9" x14ac:dyDescent="0.25">
      <c r="H17" s="621" t="s">
        <v>3152</v>
      </c>
      <c r="I17" s="623">
        <f>'Cálculo IRRF -Jan.2026'!D26</f>
        <v>0</v>
      </c>
    </row>
    <row r="18" spans="2:9" x14ac:dyDescent="0.25">
      <c r="B18" s="615" t="s">
        <v>3153</v>
      </c>
      <c r="C18" s="615" t="s">
        <v>3154</v>
      </c>
      <c r="D18" s="615" t="s">
        <v>3155</v>
      </c>
      <c r="E18" s="615" t="s">
        <v>3156</v>
      </c>
      <c r="F18" s="615" t="s">
        <v>3157</v>
      </c>
      <c r="H18" s="621" t="s">
        <v>3158</v>
      </c>
      <c r="I18" s="623">
        <f>'Cálculo IRRF -Jan.2026'!D27</f>
        <v>0</v>
      </c>
    </row>
    <row r="19" spans="2:9" x14ac:dyDescent="0.25">
      <c r="B19" s="616">
        <v>0</v>
      </c>
      <c r="C19" s="616">
        <v>2428.8000000000002</v>
      </c>
      <c r="D19" s="624">
        <v>0</v>
      </c>
      <c r="E19" s="625">
        <v>0</v>
      </c>
      <c r="F19" s="612">
        <v>0</v>
      </c>
    </row>
    <row r="20" spans="2:9" x14ac:dyDescent="0.25">
      <c r="B20" s="616">
        <v>2428.81</v>
      </c>
      <c r="C20" s="616">
        <v>2826.65</v>
      </c>
      <c r="D20" s="624">
        <v>7.4999999999999997E-2</v>
      </c>
      <c r="E20" s="625">
        <v>182.16</v>
      </c>
      <c r="F20" s="612">
        <f>TRUNC(IF(AND($E$16&gt;B20,$E$16&lt;C20),$E$16*D20-E20,0),2)</f>
        <v>0</v>
      </c>
    </row>
    <row r="21" spans="2:9" x14ac:dyDescent="0.25">
      <c r="B21" s="616">
        <v>2826.66</v>
      </c>
      <c r="C21" s="616">
        <v>3751.05</v>
      </c>
      <c r="D21" s="624">
        <v>0.15</v>
      </c>
      <c r="E21" s="625">
        <v>394.16</v>
      </c>
      <c r="F21" s="612">
        <f t="shared" ref="F21:F23" si="0">TRUNC(IF(AND($E$16&gt;B21,$E$16&lt;C21),$E$16*D21-E21,0),2)</f>
        <v>0</v>
      </c>
    </row>
    <row r="22" spans="2:9" x14ac:dyDescent="0.25">
      <c r="B22" s="616">
        <v>3751.06</v>
      </c>
      <c r="C22" s="616">
        <v>4664.68</v>
      </c>
      <c r="D22" s="624">
        <v>0.22500000000000001</v>
      </c>
      <c r="E22" s="625">
        <v>675.49</v>
      </c>
      <c r="F22" s="612">
        <f t="shared" si="0"/>
        <v>0</v>
      </c>
      <c r="H22" s="626"/>
      <c r="I22" s="578"/>
    </row>
    <row r="23" spans="2:9" ht="15.75" thickBot="1" x14ac:dyDescent="0.3">
      <c r="B23" s="616">
        <v>4664.6899999999996</v>
      </c>
      <c r="C23" s="616">
        <v>9999999</v>
      </c>
      <c r="D23" s="624">
        <v>0.27500000000000002</v>
      </c>
      <c r="E23" s="625">
        <v>908.73</v>
      </c>
      <c r="F23" s="627">
        <f t="shared" si="0"/>
        <v>1323.15</v>
      </c>
      <c r="I23" s="578"/>
    </row>
    <row r="24" spans="2:9" ht="16.5" thickTop="1" thickBot="1" x14ac:dyDescent="0.3">
      <c r="B24" s="881" t="s">
        <v>3159</v>
      </c>
      <c r="C24" s="881"/>
      <c r="D24" s="881"/>
      <c r="E24" s="882"/>
      <c r="F24" s="628">
        <f>SUM(F19:F23)</f>
        <v>1323.15</v>
      </c>
    </row>
    <row r="25" spans="2:9" ht="16.5" thickTop="1" thickBot="1" x14ac:dyDescent="0.3">
      <c r="F25" s="556"/>
    </row>
    <row r="26" spans="2:9" ht="16.5" thickTop="1" thickBot="1" x14ac:dyDescent="0.3">
      <c r="B26" s="883" t="s">
        <v>3160</v>
      </c>
      <c r="C26" s="883"/>
      <c r="D26" s="883"/>
      <c r="E26" s="883"/>
      <c r="F26" s="629">
        <f>IF(B3&lt;=C50,0,F24)</f>
        <v>1323.15</v>
      </c>
    </row>
    <row r="27" spans="2:9" ht="16.5" thickTop="1" thickBot="1" x14ac:dyDescent="0.3">
      <c r="B27" s="884"/>
      <c r="C27" s="884"/>
      <c r="D27" s="884"/>
      <c r="E27" s="884"/>
      <c r="F27" s="884"/>
    </row>
    <row r="28" spans="2:9" ht="27.95" customHeight="1" thickBot="1" x14ac:dyDescent="0.3">
      <c r="B28" s="885" t="s">
        <v>3161</v>
      </c>
      <c r="C28" s="885"/>
      <c r="D28" s="885"/>
      <c r="E28" s="885"/>
      <c r="F28" s="631">
        <f>IF(AND($B$3&gt;C50,$B$3&lt;=C51),F24-E39,IF($B$3&lt;=C50,F26,F24))</f>
        <v>1323.15</v>
      </c>
    </row>
    <row r="29" spans="2:9" x14ac:dyDescent="0.25">
      <c r="B29" s="630"/>
      <c r="C29" s="630"/>
      <c r="D29" s="630"/>
      <c r="E29" s="630"/>
      <c r="F29" s="630"/>
    </row>
    <row r="30" spans="2:9" x14ac:dyDescent="0.25">
      <c r="B30" s="886" t="s">
        <v>3162</v>
      </c>
      <c r="C30" s="886"/>
      <c r="D30" s="886"/>
      <c r="E30" s="886"/>
      <c r="F30" s="632">
        <f>MIN(F24,F26,F28)</f>
        <v>1323.15</v>
      </c>
    </row>
    <row r="31" spans="2:9" x14ac:dyDescent="0.25">
      <c r="B31" s="630"/>
      <c r="C31" s="630"/>
      <c r="D31" s="630"/>
      <c r="E31" s="630"/>
      <c r="F31" s="630"/>
    </row>
    <row r="32" spans="2:9" ht="33.6" customHeight="1" x14ac:dyDescent="0.25">
      <c r="B32" s="874" t="s">
        <v>3163</v>
      </c>
      <c r="C32" s="874"/>
    </row>
    <row r="33" spans="2:6" ht="23.45" customHeight="1" x14ac:dyDescent="0.25">
      <c r="B33" s="633"/>
      <c r="C33" s="633"/>
    </row>
    <row r="34" spans="2:6" ht="30" x14ac:dyDescent="0.25">
      <c r="B34" s="634" t="s">
        <v>3164</v>
      </c>
      <c r="C34" s="635">
        <f>IF(B3&gt;7350,7350,B3)</f>
        <v>7350</v>
      </c>
    </row>
    <row r="35" spans="2:6" ht="30" x14ac:dyDescent="0.25">
      <c r="B35" s="634" t="s">
        <v>3165</v>
      </c>
      <c r="C35" s="636">
        <v>0.13314500000000001</v>
      </c>
    </row>
    <row r="36" spans="2:6" ht="28.5" customHeight="1" x14ac:dyDescent="0.25">
      <c r="B36" s="637" t="s">
        <v>3166</v>
      </c>
      <c r="C36" s="635">
        <v>978.62</v>
      </c>
    </row>
    <row r="38" spans="2:6" ht="75" x14ac:dyDescent="0.25">
      <c r="B38" s="638" t="s">
        <v>3166</v>
      </c>
      <c r="C38" s="634" t="s">
        <v>3167</v>
      </c>
      <c r="D38" s="639" t="s">
        <v>3168</v>
      </c>
      <c r="E38" s="639" t="s">
        <v>3169</v>
      </c>
    </row>
    <row r="39" spans="2:6" x14ac:dyDescent="0.25">
      <c r="B39" s="623">
        <v>978.62</v>
      </c>
      <c r="C39" s="623">
        <f>C34</f>
        <v>7350</v>
      </c>
      <c r="D39" s="622">
        <v>0.13314500000000001</v>
      </c>
      <c r="E39" s="640">
        <f>TRUNC(B39-(C39*D39),2)</f>
        <v>0</v>
      </c>
    </row>
    <row r="42" spans="2:6" ht="30" x14ac:dyDescent="0.25">
      <c r="B42" s="641" t="s">
        <v>3170</v>
      </c>
      <c r="C42" s="642">
        <f>F24</f>
        <v>1323.15</v>
      </c>
    </row>
    <row r="43" spans="2:6" x14ac:dyDescent="0.25">
      <c r="B43" s="641" t="s">
        <v>3171</v>
      </c>
      <c r="C43" s="643">
        <f>E39</f>
        <v>0</v>
      </c>
    </row>
    <row r="44" spans="2:6" ht="51.6" customHeight="1" x14ac:dyDescent="0.25">
      <c r="B44" s="644" t="s">
        <v>3172</v>
      </c>
      <c r="C44" s="645">
        <f>C42-C43</f>
        <v>1323.15</v>
      </c>
    </row>
    <row r="46" spans="2:6" x14ac:dyDescent="0.25">
      <c r="F46" s="646"/>
    </row>
    <row r="47" spans="2:6" x14ac:dyDescent="0.25">
      <c r="B47" s="647" t="s">
        <v>3173</v>
      </c>
      <c r="D47" s="592"/>
      <c r="E47" s="592"/>
    </row>
    <row r="48" spans="2:6" ht="27.95" customHeight="1" x14ac:dyDescent="0.25">
      <c r="B48" s="857" t="s">
        <v>3126</v>
      </c>
      <c r="C48" s="857"/>
      <c r="D48" s="857" t="s">
        <v>3127</v>
      </c>
      <c r="E48" s="857"/>
      <c r="F48" s="857"/>
    </row>
    <row r="49" spans="2:6" x14ac:dyDescent="0.25">
      <c r="B49" s="593" t="s">
        <v>3128</v>
      </c>
      <c r="C49" s="648" t="s">
        <v>3129</v>
      </c>
      <c r="D49" s="855" t="s">
        <v>3130</v>
      </c>
      <c r="E49" s="873"/>
      <c r="F49" s="856"/>
    </row>
    <row r="50" spans="2:6" ht="29.45" customHeight="1" x14ac:dyDescent="0.25">
      <c r="B50" s="649">
        <v>0</v>
      </c>
      <c r="C50" s="635">
        <v>5000</v>
      </c>
      <c r="D50" s="858" t="s">
        <v>3131</v>
      </c>
      <c r="E50" s="858"/>
      <c r="F50" s="858"/>
    </row>
    <row r="51" spans="2:6" ht="67.5" customHeight="1" x14ac:dyDescent="0.25">
      <c r="B51" s="649">
        <v>5000.01</v>
      </c>
      <c r="C51" s="635">
        <v>7350</v>
      </c>
      <c r="D51" s="858" t="s">
        <v>3132</v>
      </c>
      <c r="E51" s="858"/>
      <c r="F51" s="858"/>
    </row>
  </sheetData>
  <sheetProtection selectLockedCells="1"/>
  <mergeCells count="23">
    <mergeCell ref="B13:F13"/>
    <mergeCell ref="B2:F2"/>
    <mergeCell ref="B3:F3"/>
    <mergeCell ref="H7:I7"/>
    <mergeCell ref="B10:E10"/>
    <mergeCell ref="B11:E11"/>
    <mergeCell ref="B32:C32"/>
    <mergeCell ref="B14:D14"/>
    <mergeCell ref="E14:F14"/>
    <mergeCell ref="B15:D15"/>
    <mergeCell ref="E15:F15"/>
    <mergeCell ref="B16:D16"/>
    <mergeCell ref="E16:F16"/>
    <mergeCell ref="B24:E24"/>
    <mergeCell ref="B26:E26"/>
    <mergeCell ref="B27:F27"/>
    <mergeCell ref="B28:E28"/>
    <mergeCell ref="B30:E30"/>
    <mergeCell ref="B48:C48"/>
    <mergeCell ref="D48:F48"/>
    <mergeCell ref="D49:F49"/>
    <mergeCell ref="D50:F50"/>
    <mergeCell ref="D51:F51"/>
  </mergeCells>
  <hyperlinks>
    <hyperlink ref="B47" r:id="rId1" display="http://legislacao.planalto.gov.br/legisla/legislacao.nsf/Viw_Identificacao/lei 15.270-2025?OpenDocument" xr:uid="{B9579073-7D2B-470A-8910-0409FEE251A9}"/>
  </hyperlink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FD295-09D7-4863-951A-1DB77FBF831B}">
  <dimension ref="B2:J51"/>
  <sheetViews>
    <sheetView topLeftCell="A35" workbookViewId="0">
      <selection activeCell="I25" sqref="I25"/>
    </sheetView>
  </sheetViews>
  <sheetFormatPr defaultRowHeight="15" x14ac:dyDescent="0.25"/>
  <cols>
    <col min="1" max="1" width="9.140625" style="535"/>
    <col min="2" max="2" width="20.140625" style="535" customWidth="1"/>
    <col min="3" max="3" width="16" style="535" bestFit="1" customWidth="1"/>
    <col min="4" max="4" width="8.5703125" style="535" bestFit="1" customWidth="1"/>
    <col min="5" max="5" width="12.140625" style="535" bestFit="1" customWidth="1"/>
    <col min="6" max="6" width="20.85546875" style="535" customWidth="1"/>
    <col min="7" max="7" width="12.140625" style="535" bestFit="1" customWidth="1"/>
    <col min="8" max="8" width="9.5703125" style="535" customWidth="1"/>
    <col min="9" max="9" width="13" style="535" customWidth="1"/>
    <col min="10" max="10" width="11.5703125" style="535" bestFit="1" customWidth="1"/>
    <col min="11" max="16384" width="9.140625" style="535"/>
  </cols>
  <sheetData>
    <row r="2" spans="2:10" x14ac:dyDescent="0.25">
      <c r="B2" s="887" t="s">
        <v>3145</v>
      </c>
      <c r="C2" s="887"/>
      <c r="D2" s="887"/>
      <c r="E2" s="887"/>
      <c r="F2" s="887"/>
    </row>
    <row r="3" spans="2:10" x14ac:dyDescent="0.25">
      <c r="B3" s="888">
        <f>'Cálculo IRRF -Jan.2026'!D13</f>
        <v>8424.8580000000002</v>
      </c>
      <c r="C3" s="888"/>
      <c r="D3" s="888"/>
      <c r="E3" s="888"/>
      <c r="F3" s="888"/>
      <c r="G3" s="613"/>
      <c r="H3" s="614"/>
    </row>
    <row r="4" spans="2:10" x14ac:dyDescent="0.25">
      <c r="G4" s="613"/>
    </row>
    <row r="5" spans="2:10" x14ac:dyDescent="0.25">
      <c r="B5" s="615"/>
      <c r="C5" s="615"/>
      <c r="D5" s="615"/>
      <c r="E5" s="615"/>
      <c r="F5" s="615"/>
    </row>
    <row r="6" spans="2:10" x14ac:dyDescent="0.25">
      <c r="B6" s="616"/>
      <c r="C6" s="616"/>
      <c r="D6" s="617"/>
      <c r="E6" s="616"/>
      <c r="F6" s="616"/>
    </row>
    <row r="7" spans="2:10" x14ac:dyDescent="0.25">
      <c r="B7" s="616"/>
      <c r="C7" s="616"/>
      <c r="D7" s="617"/>
      <c r="E7" s="616"/>
      <c r="F7" s="616"/>
      <c r="H7" s="889"/>
      <c r="I7" s="889"/>
    </row>
    <row r="8" spans="2:10" x14ac:dyDescent="0.25">
      <c r="B8" s="616"/>
      <c r="C8" s="616"/>
      <c r="D8" s="617"/>
      <c r="E8" s="616"/>
      <c r="F8" s="616"/>
    </row>
    <row r="9" spans="2:10" x14ac:dyDescent="0.25">
      <c r="B9" s="616"/>
      <c r="C9" s="616"/>
      <c r="D9" s="617"/>
      <c r="E9" s="616"/>
      <c r="F9" s="616"/>
    </row>
    <row r="10" spans="2:10" x14ac:dyDescent="0.25">
      <c r="B10" s="881" t="s">
        <v>3146</v>
      </c>
      <c r="C10" s="881"/>
      <c r="D10" s="881"/>
      <c r="E10" s="881"/>
      <c r="F10" s="618">
        <f>'Cálculo IRRF -Jan.2026'!D23</f>
        <v>308.91146000000003</v>
      </c>
      <c r="G10" s="613"/>
      <c r="J10" s="613"/>
    </row>
    <row r="11" spans="2:10" x14ac:dyDescent="0.25">
      <c r="B11" s="881"/>
      <c r="C11" s="881"/>
      <c r="D11" s="881"/>
      <c r="E11" s="881"/>
      <c r="F11" s="619"/>
      <c r="G11" s="613"/>
      <c r="I11" s="556"/>
      <c r="J11" s="613"/>
    </row>
    <row r="12" spans="2:10" x14ac:dyDescent="0.25">
      <c r="I12" s="620"/>
      <c r="J12" s="650"/>
    </row>
    <row r="13" spans="2:10" x14ac:dyDescent="0.25">
      <c r="B13" s="887" t="s">
        <v>3174</v>
      </c>
      <c r="C13" s="887"/>
      <c r="D13" s="887"/>
      <c r="E13" s="887"/>
      <c r="F13" s="887"/>
      <c r="I13" s="620"/>
      <c r="J13" s="613"/>
    </row>
    <row r="14" spans="2:10" x14ac:dyDescent="0.25">
      <c r="B14" s="875" t="s">
        <v>3175</v>
      </c>
      <c r="C14" s="875"/>
      <c r="D14" s="875"/>
      <c r="E14" s="890">
        <f>B3</f>
        <v>8424.8580000000002</v>
      </c>
      <c r="F14" s="891"/>
      <c r="I14" s="620"/>
    </row>
    <row r="15" spans="2:10" x14ac:dyDescent="0.25">
      <c r="B15" s="875" t="s">
        <v>3176</v>
      </c>
      <c r="C15" s="875"/>
      <c r="D15" s="875"/>
      <c r="E15" s="892">
        <v>607.20000000000005</v>
      </c>
      <c r="F15" s="892"/>
    </row>
    <row r="16" spans="2:10" x14ac:dyDescent="0.25">
      <c r="B16" s="875" t="s">
        <v>3151</v>
      </c>
      <c r="C16" s="875"/>
      <c r="D16" s="875"/>
      <c r="E16" s="893">
        <f>'Cálculo IRRF -Jan.2026'!D13-'Cálculo IRRF -Jan.2026'!D29</f>
        <v>7817.6580000000004</v>
      </c>
      <c r="F16" s="894"/>
    </row>
    <row r="18" spans="2:6" x14ac:dyDescent="0.25">
      <c r="B18" s="615" t="s">
        <v>3153</v>
      </c>
      <c r="C18" s="615" t="s">
        <v>3154</v>
      </c>
      <c r="D18" s="615" t="s">
        <v>3155</v>
      </c>
      <c r="E18" s="615" t="s">
        <v>3156</v>
      </c>
      <c r="F18" s="615" t="s">
        <v>3157</v>
      </c>
    </row>
    <row r="19" spans="2:6" x14ac:dyDescent="0.25">
      <c r="B19" s="616">
        <v>0</v>
      </c>
      <c r="C19" s="616">
        <v>2428.8000000000002</v>
      </c>
      <c r="D19" s="624">
        <v>0</v>
      </c>
      <c r="E19" s="625">
        <v>0</v>
      </c>
      <c r="F19" s="612">
        <v>0</v>
      </c>
    </row>
    <row r="20" spans="2:6" x14ac:dyDescent="0.25">
      <c r="B20" s="616">
        <v>2428.81</v>
      </c>
      <c r="C20" s="616">
        <v>2826.65</v>
      </c>
      <c r="D20" s="624">
        <v>7.4999999999999997E-2</v>
      </c>
      <c r="E20" s="625">
        <v>182.16</v>
      </c>
      <c r="F20" s="612">
        <f>IF(AND($E$16&gt;B20,$E$16&lt;C20),TRUNC($E$16*D20,2)-E20,0)</f>
        <v>0</v>
      </c>
    </row>
    <row r="21" spans="2:6" x14ac:dyDescent="0.25">
      <c r="B21" s="616">
        <v>2826.66</v>
      </c>
      <c r="C21" s="616">
        <v>3751.05</v>
      </c>
      <c r="D21" s="624">
        <v>0.15</v>
      </c>
      <c r="E21" s="625">
        <v>394.16</v>
      </c>
      <c r="F21" s="612">
        <f>IF(AND($E$16&gt;B21,$E$16&lt;C21),TRUNC($E$16*D21,2)-E21,0)</f>
        <v>0</v>
      </c>
    </row>
    <row r="22" spans="2:6" x14ac:dyDescent="0.25">
      <c r="B22" s="616">
        <v>3751.06</v>
      </c>
      <c r="C22" s="616">
        <v>4664.68</v>
      </c>
      <c r="D22" s="624">
        <v>0.22500000000000001</v>
      </c>
      <c r="E22" s="625">
        <v>675.49</v>
      </c>
      <c r="F22" s="651">
        <f>IF(AND($E$16&gt;B22,$E$16&lt;C22),TRUNC($E$16*D22,2)-E22,0)</f>
        <v>0</v>
      </c>
    </row>
    <row r="23" spans="2:6" x14ac:dyDescent="0.25">
      <c r="B23" s="616">
        <v>4664.6899999999996</v>
      </c>
      <c r="C23" s="616">
        <v>9999999</v>
      </c>
      <c r="D23" s="624">
        <v>0.27500000000000002</v>
      </c>
      <c r="E23" s="625">
        <v>908.73</v>
      </c>
      <c r="F23" s="612">
        <f>IF(AND($E$16&gt;B23,$E$16&lt;C23),TRUNC($E$16*D23,2)-E23,0)</f>
        <v>1241.1199999999999</v>
      </c>
    </row>
    <row r="24" spans="2:6" x14ac:dyDescent="0.25">
      <c r="B24" s="881" t="s">
        <v>3159</v>
      </c>
      <c r="C24" s="881"/>
      <c r="D24" s="881"/>
      <c r="E24" s="881"/>
      <c r="F24" s="652">
        <f>SUM(F19:F23)</f>
        <v>1241.1199999999999</v>
      </c>
    </row>
    <row r="25" spans="2:6" ht="15.75" thickBot="1" x14ac:dyDescent="0.3"/>
    <row r="26" spans="2:6" ht="16.5" thickTop="1" thickBot="1" x14ac:dyDescent="0.3">
      <c r="B26" s="883" t="s">
        <v>3160</v>
      </c>
      <c r="C26" s="883"/>
      <c r="D26" s="883"/>
      <c r="E26" s="883"/>
      <c r="F26" s="629">
        <f>IF($B$3&lt;=$C$50,0,$F$24)</f>
        <v>1241.1199999999999</v>
      </c>
    </row>
    <row r="27" spans="2:6" ht="16.5" thickTop="1" thickBot="1" x14ac:dyDescent="0.3">
      <c r="B27" s="884"/>
      <c r="C27" s="884"/>
      <c r="D27" s="884"/>
      <c r="E27" s="884"/>
      <c r="F27" s="884"/>
    </row>
    <row r="28" spans="2:6" ht="15.75" thickBot="1" x14ac:dyDescent="0.3">
      <c r="B28" s="885" t="s">
        <v>3161</v>
      </c>
      <c r="C28" s="885"/>
      <c r="D28" s="885"/>
      <c r="E28" s="885"/>
      <c r="F28" s="653">
        <f>IF(AND($B$3&gt;C50,$B$3&lt;=C51),F24-E39,IF($B$3&lt;=C50,F26,F24))</f>
        <v>1241.1199999999999</v>
      </c>
    </row>
    <row r="29" spans="2:6" x14ac:dyDescent="0.25">
      <c r="B29" s="654"/>
      <c r="C29" s="654"/>
      <c r="D29" s="654"/>
      <c r="E29" s="654"/>
      <c r="F29" s="630"/>
    </row>
    <row r="30" spans="2:6" x14ac:dyDescent="0.25">
      <c r="B30" s="886" t="s">
        <v>3162</v>
      </c>
      <c r="C30" s="886"/>
      <c r="D30" s="886"/>
      <c r="E30" s="886"/>
      <c r="F30" s="632">
        <f>MIN(F24,F26,F28)</f>
        <v>1241.1199999999999</v>
      </c>
    </row>
    <row r="32" spans="2:6" ht="29.1" customHeight="1" x14ac:dyDescent="0.25">
      <c r="B32" s="874" t="s">
        <v>3163</v>
      </c>
      <c r="C32" s="874"/>
    </row>
    <row r="33" spans="2:6" x14ac:dyDescent="0.25">
      <c r="B33" s="633"/>
      <c r="C33" s="633"/>
    </row>
    <row r="34" spans="2:6" ht="30" x14ac:dyDescent="0.25">
      <c r="B34" s="634" t="s">
        <v>3164</v>
      </c>
      <c r="C34" s="635">
        <f>IF($B$3&gt;7350,7350,$B$3)</f>
        <v>7350</v>
      </c>
    </row>
    <row r="35" spans="2:6" ht="45" x14ac:dyDescent="0.25">
      <c r="B35" s="634" t="s">
        <v>3165</v>
      </c>
      <c r="C35" s="636">
        <v>0.13314500000000001</v>
      </c>
    </row>
    <row r="36" spans="2:6" ht="30" x14ac:dyDescent="0.25">
      <c r="B36" s="637" t="s">
        <v>3166</v>
      </c>
      <c r="C36" s="635">
        <v>978.62</v>
      </c>
    </row>
    <row r="38" spans="2:6" ht="75" x14ac:dyDescent="0.25">
      <c r="B38" s="638" t="s">
        <v>3166</v>
      </c>
      <c r="C38" s="634" t="s">
        <v>3167</v>
      </c>
      <c r="D38" s="639" t="s">
        <v>3168</v>
      </c>
      <c r="E38" s="639" t="s">
        <v>3169</v>
      </c>
    </row>
    <row r="39" spans="2:6" ht="20.100000000000001" customHeight="1" x14ac:dyDescent="0.25">
      <c r="B39" s="623">
        <v>978.62</v>
      </c>
      <c r="C39" s="623">
        <f>$B$3</f>
        <v>8424.8580000000002</v>
      </c>
      <c r="D39" s="622">
        <v>0.13314500000000001</v>
      </c>
      <c r="E39" s="655">
        <f>TRUNC($B$39-($C$39*$D$39),2)</f>
        <v>-143.1</v>
      </c>
    </row>
    <row r="42" spans="2:6" ht="30" x14ac:dyDescent="0.25">
      <c r="B42" s="641" t="s">
        <v>3170</v>
      </c>
      <c r="C42" s="642">
        <f>$F$24</f>
        <v>1241.1199999999999</v>
      </c>
    </row>
    <row r="43" spans="2:6" ht="30" x14ac:dyDescent="0.25">
      <c r="B43" s="641" t="s">
        <v>3171</v>
      </c>
      <c r="C43" s="643">
        <f>$E$39</f>
        <v>-143.1</v>
      </c>
    </row>
    <row r="44" spans="2:6" ht="60" x14ac:dyDescent="0.25">
      <c r="B44" s="644" t="s">
        <v>3172</v>
      </c>
      <c r="C44" s="645">
        <f>$C$42-$C$43</f>
        <v>1384.2199999999998</v>
      </c>
    </row>
    <row r="46" spans="2:6" x14ac:dyDescent="0.25">
      <c r="F46" s="646"/>
    </row>
    <row r="47" spans="2:6" x14ac:dyDescent="0.25">
      <c r="B47" s="647" t="s">
        <v>3173</v>
      </c>
      <c r="D47" s="592"/>
      <c r="E47" s="592"/>
    </row>
    <row r="48" spans="2:6" ht="29.1" customHeight="1" x14ac:dyDescent="0.25">
      <c r="B48" s="857" t="s">
        <v>3126</v>
      </c>
      <c r="C48" s="857"/>
      <c r="D48" s="857" t="s">
        <v>3127</v>
      </c>
      <c r="E48" s="857"/>
      <c r="F48" s="857"/>
    </row>
    <row r="49" spans="2:6" x14ac:dyDescent="0.25">
      <c r="B49" s="593" t="s">
        <v>3128</v>
      </c>
      <c r="C49" s="648" t="s">
        <v>3129</v>
      </c>
      <c r="D49" s="855" t="s">
        <v>3130</v>
      </c>
      <c r="E49" s="873"/>
      <c r="F49" s="856"/>
    </row>
    <row r="50" spans="2:6" ht="35.450000000000003" customHeight="1" x14ac:dyDescent="0.25">
      <c r="B50" s="649">
        <v>0</v>
      </c>
      <c r="C50" s="635">
        <v>5000</v>
      </c>
      <c r="D50" s="858" t="s">
        <v>3131</v>
      </c>
      <c r="E50" s="858"/>
      <c r="F50" s="858"/>
    </row>
    <row r="51" spans="2:6" ht="37.5" customHeight="1" x14ac:dyDescent="0.25">
      <c r="B51" s="649">
        <v>5000.01</v>
      </c>
      <c r="C51" s="635">
        <v>7350</v>
      </c>
      <c r="D51" s="858" t="s">
        <v>3132</v>
      </c>
      <c r="E51" s="858"/>
      <c r="F51" s="858"/>
    </row>
  </sheetData>
  <sheetProtection selectLockedCells="1"/>
  <mergeCells count="23">
    <mergeCell ref="B13:F13"/>
    <mergeCell ref="B2:F2"/>
    <mergeCell ref="B3:F3"/>
    <mergeCell ref="H7:I7"/>
    <mergeCell ref="B10:E10"/>
    <mergeCell ref="B11:E11"/>
    <mergeCell ref="B32:C32"/>
    <mergeCell ref="B14:D14"/>
    <mergeCell ref="E14:F14"/>
    <mergeCell ref="B15:D15"/>
    <mergeCell ref="E15:F15"/>
    <mergeCell ref="B16:D16"/>
    <mergeCell ref="E16:F16"/>
    <mergeCell ref="B24:E24"/>
    <mergeCell ref="B26:E26"/>
    <mergeCell ref="B27:F27"/>
    <mergeCell ref="B28:E28"/>
    <mergeCell ref="B30:E30"/>
    <mergeCell ref="B48:C48"/>
    <mergeCell ref="D48:F48"/>
    <mergeCell ref="D49:F49"/>
    <mergeCell ref="D50:F50"/>
    <mergeCell ref="D51:F51"/>
  </mergeCells>
  <hyperlinks>
    <hyperlink ref="B47" r:id="rId1" display="http://legislacao.planalto.gov.br/legisla/legislacao.nsf/Viw_Identificacao/lei 15.270-2025?OpenDocument" xr:uid="{D0620C33-5AB3-4B70-9BEC-58D61950C00A}"/>
  </hyperlink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2"/>
  <legacyDrawing r:id="rId3"/>
</worksheet>
</file>

<file path=docMetadata/LabelInfo.xml><?xml version="1.0" encoding="utf-8"?>
<clbl:labelList xmlns:clbl="http://schemas.microsoft.com/office/2020/mipLabelMetadata">
  <clbl:label id="{f398df9c-fd0c-4829-a003-c770a1c4a063}" enabled="0" method="" siteId="{f398df9c-fd0c-4829-a003-c770a1c4a06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19</vt:i4>
      </vt:variant>
      <vt:variant>
        <vt:lpstr>Intervalos Nomeados</vt:lpstr>
      </vt:variant>
      <vt:variant>
        <vt:i4>51</vt:i4>
      </vt:variant>
    </vt:vector>
  </HeadingPairs>
  <TitlesOfParts>
    <vt:vector size="70" baseType="lpstr">
      <vt:lpstr>APONTAMENTO CREDENCIAMENTO</vt:lpstr>
      <vt:lpstr>APELIDOS</vt:lpstr>
      <vt:lpstr>CONTINUA</vt:lpstr>
      <vt:lpstr>BASE C</vt:lpstr>
      <vt:lpstr>DEMO C</vt:lpstr>
      <vt:lpstr>ATESTE-LIQ-FIS</vt:lpstr>
      <vt:lpstr>DEMO FIS</vt:lpstr>
      <vt:lpstr>EMPRESA C</vt:lpstr>
      <vt:lpstr>ATESTADO C</vt:lpstr>
      <vt:lpstr>Planilha1</vt:lpstr>
      <vt:lpstr>ProcRel</vt:lpstr>
      <vt:lpstr>ProcRel1</vt:lpstr>
      <vt:lpstr>ATESTE-LIQ</vt:lpstr>
      <vt:lpstr>VALORES TABELA</vt:lpstr>
      <vt:lpstr>REVISAO</vt:lpstr>
      <vt:lpstr>Plan1</vt:lpstr>
      <vt:lpstr>Cálculo IRRF -Jan.2026</vt:lpstr>
      <vt:lpstr>IR Deduções Legais-Maio.2025</vt:lpstr>
      <vt:lpstr>IR Desc. Simplificado-Maio.2025</vt:lpstr>
      <vt:lpstr>ADAPTADO</vt:lpstr>
      <vt:lpstr>ApagaAtesteFis</vt:lpstr>
      <vt:lpstr>ApagaBaseC</vt:lpstr>
      <vt:lpstr>ApagaDadosA</vt:lpstr>
      <vt:lpstr>ApagaDadosC</vt:lpstr>
      <vt:lpstr>ApagaRegistroA</vt:lpstr>
      <vt:lpstr>ApagaRegistroC</vt:lpstr>
      <vt:lpstr>'APONTAMENTO CREDENCIAMENTO'!Area_de_impressao</vt:lpstr>
      <vt:lpstr>'ATESTADO C'!Area_de_impressao</vt:lpstr>
      <vt:lpstr>'Cálculo IRRF -Jan.2026'!Area_de_impressao</vt:lpstr>
      <vt:lpstr>CONTINUA!Area_de_impressao</vt:lpstr>
      <vt:lpstr>'DEMO C'!Area_de_impressao</vt:lpstr>
      <vt:lpstr>'DEMO FIS'!Area_de_impressao</vt:lpstr>
      <vt:lpstr>baseCalculo</vt:lpstr>
      <vt:lpstr>Cadeirante</vt:lpstr>
      <vt:lpstr>Cadeirantee</vt:lpstr>
      <vt:lpstr>CopiaDados</vt:lpstr>
      <vt:lpstr>CopiaDadosC</vt:lpstr>
      <vt:lpstr>CopiaFormula</vt:lpstr>
      <vt:lpstr>CopiaFormulaA</vt:lpstr>
      <vt:lpstr>CopiaFormulaA1</vt:lpstr>
      <vt:lpstr>CopiaFormulaC</vt:lpstr>
      <vt:lpstr>CopiaSomaA</vt:lpstr>
      <vt:lpstr>CopiaSomaC</vt:lpstr>
      <vt:lpstr>CRECHE</vt:lpstr>
      <vt:lpstr>Crechee</vt:lpstr>
      <vt:lpstr>DataF</vt:lpstr>
      <vt:lpstr>DataFinal</vt:lpstr>
      <vt:lpstr>DataI</vt:lpstr>
      <vt:lpstr>Datainicial</vt:lpstr>
      <vt:lpstr>DiasFinais</vt:lpstr>
      <vt:lpstr>DiasMes</vt:lpstr>
      <vt:lpstr>DiasMesC</vt:lpstr>
      <vt:lpstr>DRE</vt:lpstr>
      <vt:lpstr>ESPECIAL</vt:lpstr>
      <vt:lpstr>Especiall</vt:lpstr>
      <vt:lpstr>'ATESTE-LIQ'!Excel_BuiltIn__FilterDatabase</vt:lpstr>
      <vt:lpstr>Fixo</vt:lpstr>
      <vt:lpstr>FormulaAtestadoC</vt:lpstr>
      <vt:lpstr>FormulaAtesteFis</vt:lpstr>
      <vt:lpstr>FormulaAtesteLiq</vt:lpstr>
      <vt:lpstr>FormulaBaseC</vt:lpstr>
      <vt:lpstr>FormulaEmpresaC</vt:lpstr>
      <vt:lpstr>km</vt:lpstr>
      <vt:lpstr>NomeDRE</vt:lpstr>
      <vt:lpstr>NORMAL</vt:lpstr>
      <vt:lpstr>Percapita</vt:lpstr>
      <vt:lpstr>PontoA</vt:lpstr>
      <vt:lpstr>PontoC</vt:lpstr>
      <vt:lpstr>PontoFormula</vt:lpstr>
      <vt:lpstr>regular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Valter Carlos de Moraes</dc:creator>
  <cp:lastModifiedBy>Cintia da Silva e Silva</cp:lastModifiedBy>
  <cp:revision/>
  <cp:lastPrinted>2026-05-13T12:56:42Z</cp:lastPrinted>
  <dcterms:created xsi:type="dcterms:W3CDTF">2019-02-08T16:49:11Z</dcterms:created>
  <dcterms:modified xsi:type="dcterms:W3CDTF">2026-05-13T12:57:02Z</dcterms:modified>
</cp:coreProperties>
</file>