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тье Бал\Desktop\"/>
    </mc:Choice>
  </mc:AlternateContent>
  <xr:revisionPtr revIDLastSave="0" documentId="8_{ED64E880-7845-4956-BA67-9DAD26E3FD42}" xr6:coauthVersionLast="45" xr6:coauthVersionMax="45" xr10:uidLastSave="{00000000-0000-0000-0000-000000000000}"/>
  <bookViews>
    <workbookView xWindow="-108" yWindow="-108" windowWidth="23256" windowHeight="12456" xr2:uid="{1457CA87-8F6D-4B9E-AEC5-51BB6DF99B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7" i="1" l="1"/>
  <c r="H37" i="1" s="1"/>
  <c r="E36" i="1"/>
  <c r="H36" i="1"/>
  <c r="I36" i="1"/>
  <c r="I29" i="1"/>
  <c r="I30" i="1"/>
  <c r="I31" i="1"/>
  <c r="I32" i="1"/>
  <c r="I33" i="1"/>
  <c r="I34" i="1"/>
  <c r="I28" i="1"/>
  <c r="H29" i="1"/>
  <c r="H30" i="1"/>
  <c r="H31" i="1"/>
  <c r="H32" i="1"/>
  <c r="H33" i="1"/>
  <c r="H34" i="1"/>
  <c r="H28" i="1"/>
  <c r="G28" i="1"/>
  <c r="G29" i="1"/>
  <c r="G30" i="1"/>
  <c r="G31" i="1"/>
  <c r="G32" i="1"/>
  <c r="G33" i="1"/>
  <c r="G34" i="1"/>
  <c r="F28" i="1"/>
  <c r="F29" i="1"/>
  <c r="F30" i="1"/>
  <c r="F31" i="1"/>
  <c r="F32" i="1"/>
  <c r="F33" i="1"/>
  <c r="F34" i="1"/>
  <c r="E29" i="1"/>
  <c r="E30" i="1"/>
  <c r="E31" i="1"/>
  <c r="E32" i="1"/>
  <c r="E33" i="1"/>
  <c r="E34" i="1"/>
  <c r="E28" i="1"/>
  <c r="C30" i="1"/>
  <c r="C31" i="1"/>
  <c r="C32" i="1"/>
  <c r="C33" i="1"/>
  <c r="C34" i="1"/>
  <c r="C29" i="1"/>
  <c r="C28" i="1"/>
  <c r="B34" i="1"/>
  <c r="A34" i="1"/>
  <c r="A33" i="1"/>
  <c r="A32" i="1"/>
  <c r="A31" i="1"/>
  <c r="A30" i="1"/>
  <c r="B30" i="1"/>
  <c r="D30" i="1" s="1"/>
  <c r="B31" i="1"/>
  <c r="D31" i="1" s="1"/>
  <c r="B32" i="1"/>
  <c r="B33" i="1"/>
  <c r="D33" i="1"/>
  <c r="B28" i="1"/>
  <c r="B18" i="1"/>
  <c r="D29" i="1"/>
  <c r="D32" i="1"/>
  <c r="D34" i="1"/>
  <c r="D28" i="1"/>
  <c r="H21" i="1"/>
  <c r="H20" i="1"/>
  <c r="H19" i="1"/>
  <c r="H17" i="1"/>
  <c r="F18" i="1"/>
  <c r="F19" i="1"/>
  <c r="F20" i="1"/>
  <c r="F21" i="1"/>
  <c r="F22" i="1"/>
  <c r="F23" i="1"/>
  <c r="F24" i="1"/>
  <c r="F17" i="1"/>
  <c r="E20" i="1"/>
  <c r="E21" i="1"/>
  <c r="E22" i="1"/>
  <c r="E23" i="1"/>
  <c r="E24" i="1"/>
  <c r="E19" i="1"/>
  <c r="E18" i="1"/>
  <c r="E17" i="1"/>
  <c r="D25" i="1"/>
  <c r="D24" i="1"/>
  <c r="D18" i="1"/>
  <c r="D19" i="1"/>
  <c r="D20" i="1"/>
  <c r="D21" i="1"/>
  <c r="D22" i="1"/>
  <c r="D23" i="1"/>
  <c r="D17" i="1"/>
  <c r="C18" i="1"/>
  <c r="C19" i="1"/>
  <c r="C20" i="1"/>
  <c r="C21" i="1"/>
  <c r="C22" i="1"/>
  <c r="C23" i="1"/>
  <c r="C24" i="1"/>
  <c r="C17" i="1"/>
  <c r="B19" i="1"/>
  <c r="B20" i="1"/>
  <c r="B21" i="1"/>
  <c r="B22" i="1"/>
  <c r="B23" i="1"/>
  <c r="B24" i="1"/>
  <c r="A19" i="1"/>
  <c r="A20" i="1" s="1"/>
  <c r="A21" i="1" s="1"/>
  <c r="A22" i="1" s="1"/>
  <c r="A23" i="1" s="1"/>
  <c r="A24" i="1" s="1"/>
  <c r="B17" i="1"/>
  <c r="A18" i="1"/>
  <c r="A17" i="1"/>
  <c r="D14" i="1"/>
  <c r="H14" i="1"/>
  <c r="F13" i="1"/>
  <c r="D13" i="1"/>
  <c r="B13" i="1"/>
  <c r="E12" i="1"/>
  <c r="C36" i="1" l="1"/>
  <c r="D36" i="1"/>
</calcChain>
</file>

<file path=xl/sharedStrings.xml><?xml version="1.0" encoding="utf-8"?>
<sst xmlns="http://schemas.openxmlformats.org/spreadsheetml/2006/main" count="37" uniqueCount="35">
  <si>
    <t>Исходные данные</t>
  </si>
  <si>
    <t>Кол-во интервалов</t>
  </si>
  <si>
    <t>k=</t>
  </si>
  <si>
    <t>min=</t>
  </si>
  <si>
    <t>max=</t>
  </si>
  <si>
    <t>W=</t>
  </si>
  <si>
    <t>Длина интервалов</t>
  </si>
  <si>
    <t>h=</t>
  </si>
  <si>
    <t>Интервальный статистический ряд</t>
  </si>
  <si>
    <t>[xi;</t>
  </si>
  <si>
    <t>xi+1)</t>
  </si>
  <si>
    <t>xi*</t>
  </si>
  <si>
    <t>ni</t>
  </si>
  <si>
    <t>ni/n</t>
  </si>
  <si>
    <t>ni/n/h</t>
  </si>
  <si>
    <t>Выборочное среднее</t>
  </si>
  <si>
    <t>x-ср=</t>
  </si>
  <si>
    <t>Выборочная дисперсия</t>
  </si>
  <si>
    <t>Dв=</t>
  </si>
  <si>
    <t>Округляем:</t>
  </si>
  <si>
    <t>s2=</t>
  </si>
  <si>
    <t>s=</t>
  </si>
  <si>
    <t>Проверка гипотезы о законе распределения по критерию Пирсона</t>
  </si>
  <si>
    <t>"[xi;</t>
  </si>
  <si>
    <t>pi</t>
  </si>
  <si>
    <t>n*pi</t>
  </si>
  <si>
    <t>ni-npi</t>
  </si>
  <si>
    <t>(ni-npi)^2</t>
  </si>
  <si>
    <t>ni^2/npi</t>
  </si>
  <si>
    <t>(ninpi)^2/npi</t>
  </si>
  <si>
    <t>Суммы</t>
  </si>
  <si>
    <t>#####</t>
  </si>
  <si>
    <t>k-r -1=</t>
  </si>
  <si>
    <t>X2крит=
X2крит=</t>
  </si>
  <si>
    <t>X2расч=
X2расч=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</si>
</sst>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BF98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B9FF"/>
        <bgColor indexed="64"/>
      </patternFill>
    </fill>
    <fill>
      <patternFill patternType="solid">
        <fgColor rgb="FFC3F1F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3F1FD"/>
      <color rgb="FFF2B9FF"/>
      <color rgb="FF7BF9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относительных частот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Лист1!$A$17:$A$24</c:f>
              <c:numCache>
                <c:formatCode>General</c:formatCode>
                <c:ptCount val="8"/>
                <c:pt idx="0">
                  <c:v>9</c:v>
                </c:pt>
                <c:pt idx="1">
                  <c:v>14</c:v>
                </c:pt>
                <c:pt idx="2">
                  <c:v>19</c:v>
                </c:pt>
                <c:pt idx="3">
                  <c:v>24</c:v>
                </c:pt>
                <c:pt idx="4">
                  <c:v>29</c:v>
                </c:pt>
                <c:pt idx="5">
                  <c:v>34</c:v>
                </c:pt>
                <c:pt idx="6">
                  <c:v>39</c:v>
                </c:pt>
                <c:pt idx="7">
                  <c:v>44</c:v>
                </c:pt>
              </c:numCache>
            </c:numRef>
          </c:cat>
          <c:val>
            <c:numRef>
              <c:f>Лист1!$F$17:$F$24</c:f>
              <c:numCache>
                <c:formatCode>General</c:formatCode>
                <c:ptCount val="8"/>
                <c:pt idx="0">
                  <c:v>2E-3</c:v>
                </c:pt>
                <c:pt idx="1">
                  <c:v>1.2E-2</c:v>
                </c:pt>
                <c:pt idx="2">
                  <c:v>0.03</c:v>
                </c:pt>
                <c:pt idx="3">
                  <c:v>3.2000000000000001E-2</c:v>
                </c:pt>
                <c:pt idx="4">
                  <c:v>6.2E-2</c:v>
                </c:pt>
                <c:pt idx="5">
                  <c:v>3.5999999999999997E-2</c:v>
                </c:pt>
                <c:pt idx="6">
                  <c:v>1.4000000000000002E-2</c:v>
                </c:pt>
                <c:pt idx="7">
                  <c:v>1.2E-2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C3-44D3-BA00-AB53BA795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640682000"/>
        <c:axId val="640681672"/>
      </c:barChart>
      <c:catAx>
        <c:axId val="64068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Середины</a:t>
                </a:r>
                <a:r>
                  <a:rPr lang="ru-RU" baseline="0"/>
                  <a:t> интервалов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40681672"/>
        <c:crosses val="autoZero"/>
        <c:auto val="1"/>
        <c:lblAlgn val="ctr"/>
        <c:lblOffset val="100"/>
        <c:noMultiLvlLbl val="0"/>
      </c:catAx>
      <c:valAx>
        <c:axId val="64068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ni/n/h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3888888888888888E-2"/>
              <c:y val="0.40950605132691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4068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144780</xdr:colOff>
      <xdr:row>11</xdr:row>
      <xdr:rowOff>41910</xdr:rowOff>
    </xdr:from>
    <xdr:to>
      <xdr:col>16</xdr:col>
      <xdr:colOff>449580</xdr:colOff>
      <xdr:row>26</xdr:row>
      <xdr:rowOff>26670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7C827F6-9E5B-4CE4-BE3D-A9F846335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A210-329B-4768-92BD-048C6AA0CE01}">
  <dimension ref="A1:J37"/>
  <sheetViews>
    <sheetView tabSelected="1" workbookViewId="0">
      <selection activeCell="M33" sqref="M33"/>
    </sheetView>
  </sheetViews>
  <sheetFormatPr defaultRowHeight="14.4" x14ac:dyDescent="0.3"/>
  <cols>
    <col min="2" max="2" width="12" bestFit="1" customWidth="1"/>
    <col min="8" max="8" width="13.77734375" customWidth="1"/>
  </cols>
  <sheetData>
    <row r="1" spans="1:10" ht="20.399999999999999" customHeight="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5" x14ac:dyDescent="0.3">
      <c r="A2" s="27">
        <v>29</v>
      </c>
      <c r="B2" s="27">
        <v>30</v>
      </c>
      <c r="C2" s="27">
        <v>47</v>
      </c>
      <c r="D2" s="27">
        <v>49</v>
      </c>
      <c r="E2" s="27">
        <v>41</v>
      </c>
      <c r="F2" s="27">
        <v>34</v>
      </c>
      <c r="G2" s="27">
        <v>40</v>
      </c>
      <c r="H2" s="27">
        <v>31</v>
      </c>
      <c r="I2" s="27">
        <v>26</v>
      </c>
      <c r="J2" s="27">
        <v>31</v>
      </c>
    </row>
    <row r="3" spans="1:10" ht="15" x14ac:dyDescent="0.3">
      <c r="A3" s="27">
        <v>34</v>
      </c>
      <c r="B3" s="27">
        <v>37</v>
      </c>
      <c r="C3" s="27">
        <v>15</v>
      </c>
      <c r="D3" s="27">
        <v>25</v>
      </c>
      <c r="E3" s="27">
        <v>41</v>
      </c>
      <c r="F3" s="27">
        <v>22</v>
      </c>
      <c r="G3" s="27">
        <v>30</v>
      </c>
      <c r="H3" s="27">
        <v>33</v>
      </c>
      <c r="I3" s="27">
        <v>19</v>
      </c>
      <c r="J3" s="27">
        <v>32</v>
      </c>
    </row>
    <row r="4" spans="1:10" ht="15" x14ac:dyDescent="0.3">
      <c r="A4" s="27">
        <v>25</v>
      </c>
      <c r="B4" s="27">
        <v>39</v>
      </c>
      <c r="C4" s="27">
        <v>36</v>
      </c>
      <c r="D4" s="27">
        <v>25</v>
      </c>
      <c r="E4" s="27">
        <v>30</v>
      </c>
      <c r="F4" s="27">
        <v>34</v>
      </c>
      <c r="G4" s="27">
        <v>19</v>
      </c>
      <c r="H4" s="27">
        <v>38</v>
      </c>
      <c r="I4" s="27">
        <v>23</v>
      </c>
      <c r="J4" s="27">
        <v>40</v>
      </c>
    </row>
    <row r="5" spans="1:10" ht="15" x14ac:dyDescent="0.3">
      <c r="A5" s="27">
        <v>31</v>
      </c>
      <c r="B5" s="27">
        <v>49</v>
      </c>
      <c r="C5" s="27">
        <v>30</v>
      </c>
      <c r="D5" s="27">
        <v>24</v>
      </c>
      <c r="E5" s="27">
        <v>37</v>
      </c>
      <c r="F5" s="27">
        <v>34</v>
      </c>
      <c r="G5" s="27">
        <v>33</v>
      </c>
      <c r="H5" s="27">
        <v>30</v>
      </c>
      <c r="I5" s="27">
        <v>32</v>
      </c>
      <c r="J5" s="27">
        <v>43</v>
      </c>
    </row>
    <row r="6" spans="1:10" ht="15" x14ac:dyDescent="0.3">
      <c r="A6" s="27">
        <v>24</v>
      </c>
      <c r="B6" s="27">
        <v>18</v>
      </c>
      <c r="C6" s="27">
        <v>9</v>
      </c>
      <c r="D6" s="27">
        <v>44</v>
      </c>
      <c r="E6" s="27">
        <v>20</v>
      </c>
      <c r="F6" s="27">
        <v>18</v>
      </c>
      <c r="G6" s="27">
        <v>33</v>
      </c>
      <c r="H6" s="27">
        <v>36</v>
      </c>
      <c r="I6" s="27">
        <v>36</v>
      </c>
      <c r="J6" s="27">
        <v>31</v>
      </c>
    </row>
    <row r="7" spans="1:10" ht="15" x14ac:dyDescent="0.3">
      <c r="A7" s="27">
        <v>46</v>
      </c>
      <c r="B7" s="27">
        <v>28</v>
      </c>
      <c r="C7" s="27">
        <v>35</v>
      </c>
      <c r="D7" s="27">
        <v>30</v>
      </c>
      <c r="E7" s="27">
        <v>15</v>
      </c>
      <c r="F7" s="27">
        <v>27</v>
      </c>
      <c r="G7" s="27">
        <v>29</v>
      </c>
      <c r="H7" s="27">
        <v>22</v>
      </c>
      <c r="I7" s="27">
        <v>27</v>
      </c>
      <c r="J7" s="27">
        <v>31</v>
      </c>
    </row>
    <row r="8" spans="1:10" ht="15" x14ac:dyDescent="0.3">
      <c r="A8" s="27">
        <v>31</v>
      </c>
      <c r="B8" s="27">
        <v>21</v>
      </c>
      <c r="C8" s="27">
        <v>21</v>
      </c>
      <c r="D8" s="27">
        <v>35</v>
      </c>
      <c r="E8" s="27">
        <v>32</v>
      </c>
      <c r="F8" s="27">
        <v>17</v>
      </c>
      <c r="G8" s="27">
        <v>24</v>
      </c>
      <c r="H8" s="27">
        <v>32</v>
      </c>
      <c r="I8" s="27">
        <v>23</v>
      </c>
      <c r="J8" s="27">
        <v>32</v>
      </c>
    </row>
    <row r="9" spans="1:10" ht="15" x14ac:dyDescent="0.3">
      <c r="A9" s="27">
        <v>27</v>
      </c>
      <c r="B9" s="27">
        <v>19</v>
      </c>
      <c r="C9" s="27">
        <v>29</v>
      </c>
      <c r="D9" s="27">
        <v>29</v>
      </c>
      <c r="E9" s="27">
        <v>29</v>
      </c>
      <c r="F9" s="27">
        <v>37</v>
      </c>
      <c r="G9" s="27">
        <v>30</v>
      </c>
      <c r="H9" s="27">
        <v>29</v>
      </c>
      <c r="I9" s="27">
        <v>30</v>
      </c>
      <c r="J9" s="27">
        <v>35</v>
      </c>
    </row>
    <row r="10" spans="1:10" ht="15" x14ac:dyDescent="0.3">
      <c r="A10" s="27">
        <v>21</v>
      </c>
      <c r="B10" s="27">
        <v>23</v>
      </c>
      <c r="C10" s="27">
        <v>28</v>
      </c>
      <c r="D10" s="27">
        <v>34</v>
      </c>
      <c r="E10" s="27">
        <v>17</v>
      </c>
      <c r="F10" s="27">
        <v>41</v>
      </c>
      <c r="G10" s="27">
        <v>28</v>
      </c>
      <c r="H10" s="27">
        <v>24</v>
      </c>
      <c r="I10" s="27">
        <v>47</v>
      </c>
      <c r="J10" s="27">
        <v>28</v>
      </c>
    </row>
    <row r="11" spans="1:10" ht="15" x14ac:dyDescent="0.3">
      <c r="A11" s="27">
        <v>36</v>
      </c>
      <c r="B11" s="27">
        <v>28</v>
      </c>
      <c r="C11" s="27">
        <v>38</v>
      </c>
      <c r="D11" s="27">
        <v>22</v>
      </c>
      <c r="E11" s="27">
        <v>32</v>
      </c>
      <c r="F11" s="27">
        <v>33</v>
      </c>
      <c r="G11" s="27">
        <v>23</v>
      </c>
      <c r="H11" s="27">
        <v>36</v>
      </c>
      <c r="I11" s="27">
        <v>31</v>
      </c>
      <c r="J11" s="27">
        <v>21</v>
      </c>
    </row>
    <row r="12" spans="1:10" ht="15.6" x14ac:dyDescent="0.3">
      <c r="A12" s="5" t="s">
        <v>1</v>
      </c>
      <c r="B12" s="5"/>
      <c r="C12" s="5"/>
      <c r="D12" s="1" t="s">
        <v>2</v>
      </c>
      <c r="E12" s="4">
        <f>ROUND(1+LOG(100,2),0)</f>
        <v>8</v>
      </c>
    </row>
    <row r="13" spans="1:10" x14ac:dyDescent="0.3">
      <c r="A13" s="1" t="s">
        <v>3</v>
      </c>
      <c r="B13" s="4">
        <f>MIN(A2:J11)</f>
        <v>9</v>
      </c>
      <c r="C13" s="1" t="s">
        <v>4</v>
      </c>
      <c r="D13" s="4">
        <f>MAX(A2:J11)</f>
        <v>49</v>
      </c>
      <c r="E13" s="3" t="s">
        <v>5</v>
      </c>
      <c r="F13" s="2">
        <f>D13-B13</f>
        <v>40</v>
      </c>
    </row>
    <row r="14" spans="1:10" x14ac:dyDescent="0.3">
      <c r="A14" s="29" t="s">
        <v>6</v>
      </c>
      <c r="B14" s="29"/>
      <c r="C14" s="29"/>
      <c r="D14">
        <f>F13/E12</f>
        <v>5</v>
      </c>
      <c r="E14" s="6" t="s">
        <v>19</v>
      </c>
      <c r="F14" s="6"/>
      <c r="G14" s="3" t="s">
        <v>7</v>
      </c>
      <c r="H14" s="2">
        <f>CEILING(D14,0.1)</f>
        <v>5</v>
      </c>
    </row>
    <row r="15" spans="1:10" ht="19.2" customHeight="1" x14ac:dyDescent="0.3">
      <c r="A15" s="28" t="s">
        <v>8</v>
      </c>
      <c r="B15" s="28"/>
      <c r="C15" s="28"/>
      <c r="D15" s="28"/>
      <c r="E15" s="28"/>
      <c r="F15" s="28"/>
    </row>
    <row r="16" spans="1:10" x14ac:dyDescent="0.3">
      <c r="A16" s="26" t="s">
        <v>9</v>
      </c>
      <c r="B16" s="26" t="s">
        <v>10</v>
      </c>
      <c r="C16" s="26" t="s">
        <v>11</v>
      </c>
      <c r="D16" s="26" t="s">
        <v>12</v>
      </c>
      <c r="E16" s="26" t="s">
        <v>13</v>
      </c>
      <c r="F16" s="26" t="s">
        <v>14</v>
      </c>
      <c r="G16" s="8" t="s">
        <v>15</v>
      </c>
      <c r="H16" s="9"/>
      <c r="I16" s="9"/>
    </row>
    <row r="17" spans="1:9" x14ac:dyDescent="0.3">
      <c r="A17" s="25">
        <f>B13</f>
        <v>9</v>
      </c>
      <c r="B17" s="25">
        <f>A17+$H$14</f>
        <v>14</v>
      </c>
      <c r="C17" s="7">
        <f>AVERAGE(A17:B17)</f>
        <v>11.5</v>
      </c>
      <c r="D17" s="17">
        <f>COUNTIFS($A$2:$J$11,"&gt;="&amp;A17,$A$2:$J$11,"&lt;"&amp;B17)</f>
        <v>1</v>
      </c>
      <c r="E17" s="7">
        <f>D17/$D$25</f>
        <v>0.01</v>
      </c>
      <c r="F17" s="7">
        <f>E17/$H$14</f>
        <v>2E-3</v>
      </c>
      <c r="G17" s="1" t="s">
        <v>16</v>
      </c>
      <c r="H17" s="16">
        <f>SUMPRODUCT(C17:C24,D17:D24)/100</f>
        <v>30.6</v>
      </c>
      <c r="I17" s="12"/>
    </row>
    <row r="18" spans="1:9" x14ac:dyDescent="0.3">
      <c r="A18" s="25">
        <f>A17+$H$14</f>
        <v>14</v>
      </c>
      <c r="B18" s="25">
        <f>A18+$H$14</f>
        <v>19</v>
      </c>
      <c r="C18" s="7">
        <f>AVERAGE(A18:B18)</f>
        <v>16.5</v>
      </c>
      <c r="D18" s="17">
        <f t="shared" ref="D18:D24" si="0">COUNTIFS($A$2:$J$11,"&gt;="&amp;A18,$A$2:$J$11,"&lt;"&amp;B18)</f>
        <v>6</v>
      </c>
      <c r="E18" s="7">
        <f>D18/$D$25</f>
        <v>0.06</v>
      </c>
      <c r="F18" s="7">
        <f t="shared" ref="F18:F24" si="1">E18/$H$14</f>
        <v>1.2E-2</v>
      </c>
      <c r="G18" s="10" t="s">
        <v>17</v>
      </c>
      <c r="H18" s="11"/>
      <c r="I18" s="11"/>
    </row>
    <row r="19" spans="1:9" x14ac:dyDescent="0.3">
      <c r="A19" s="25">
        <f t="shared" ref="A19:A24" si="2">A18+$H$14</f>
        <v>19</v>
      </c>
      <c r="B19" s="25">
        <f t="shared" ref="B18:B24" si="3">A19+$H$14</f>
        <v>24</v>
      </c>
      <c r="C19" s="7">
        <f t="shared" ref="C18:C24" si="4">AVERAGE(A19:B19)</f>
        <v>21.5</v>
      </c>
      <c r="D19" s="17">
        <f t="shared" si="0"/>
        <v>15</v>
      </c>
      <c r="E19" s="7">
        <f>D19/$D$25</f>
        <v>0.15</v>
      </c>
      <c r="F19" s="7">
        <f t="shared" si="1"/>
        <v>0.03</v>
      </c>
      <c r="G19" s="1" t="s">
        <v>18</v>
      </c>
      <c r="H19" s="4">
        <f>SUMPRODUCT(C17:C24,C17:C24,D17:D24)/100-H17*H17</f>
        <v>60.689999999999827</v>
      </c>
      <c r="I19" s="12"/>
    </row>
    <row r="20" spans="1:9" x14ac:dyDescent="0.3">
      <c r="A20" s="25">
        <f t="shared" si="2"/>
        <v>24</v>
      </c>
      <c r="B20" s="25">
        <f t="shared" si="3"/>
        <v>29</v>
      </c>
      <c r="C20" s="7">
        <f t="shared" si="4"/>
        <v>26.5</v>
      </c>
      <c r="D20" s="17">
        <f t="shared" si="0"/>
        <v>16</v>
      </c>
      <c r="E20" s="7">
        <f t="shared" ref="E20:E24" si="5">D20/$D$25</f>
        <v>0.16</v>
      </c>
      <c r="F20" s="7">
        <f t="shared" si="1"/>
        <v>3.2000000000000001E-2</v>
      </c>
      <c r="G20" s="1" t="s">
        <v>20</v>
      </c>
      <c r="H20" s="4">
        <f>H19*100/99</f>
        <v>61.303030303030127</v>
      </c>
      <c r="I20" s="12"/>
    </row>
    <row r="21" spans="1:9" x14ac:dyDescent="0.3">
      <c r="A21" s="25">
        <f t="shared" si="2"/>
        <v>29</v>
      </c>
      <c r="B21" s="25">
        <f t="shared" si="3"/>
        <v>34</v>
      </c>
      <c r="C21" s="7">
        <f t="shared" si="4"/>
        <v>31.5</v>
      </c>
      <c r="D21" s="17">
        <f t="shared" si="0"/>
        <v>31</v>
      </c>
      <c r="E21" s="7">
        <f t="shared" si="5"/>
        <v>0.31</v>
      </c>
      <c r="F21" s="7">
        <f t="shared" si="1"/>
        <v>6.2E-2</v>
      </c>
      <c r="G21" s="1" t="s">
        <v>21</v>
      </c>
      <c r="H21" s="16">
        <f>SQRT(H20)</f>
        <v>7.8296251700212398</v>
      </c>
      <c r="I21" s="12"/>
    </row>
    <row r="22" spans="1:9" x14ac:dyDescent="0.3">
      <c r="A22" s="25">
        <f t="shared" si="2"/>
        <v>34</v>
      </c>
      <c r="B22" s="25">
        <f t="shared" si="3"/>
        <v>39</v>
      </c>
      <c r="C22" s="7">
        <f t="shared" si="4"/>
        <v>36.5</v>
      </c>
      <c r="D22" s="17">
        <f t="shared" si="0"/>
        <v>18</v>
      </c>
      <c r="E22" s="7">
        <f t="shared" si="5"/>
        <v>0.18</v>
      </c>
      <c r="F22" s="7">
        <f t="shared" si="1"/>
        <v>3.5999999999999997E-2</v>
      </c>
    </row>
    <row r="23" spans="1:9" x14ac:dyDescent="0.3">
      <c r="A23" s="25">
        <f t="shared" si="2"/>
        <v>39</v>
      </c>
      <c r="B23" s="25">
        <f t="shared" si="3"/>
        <v>44</v>
      </c>
      <c r="C23" s="7">
        <f t="shared" si="4"/>
        <v>41.5</v>
      </c>
      <c r="D23" s="17">
        <f t="shared" si="0"/>
        <v>7</v>
      </c>
      <c r="E23" s="7">
        <f t="shared" si="5"/>
        <v>7.0000000000000007E-2</v>
      </c>
      <c r="F23" s="7">
        <f t="shared" si="1"/>
        <v>1.4000000000000002E-2</v>
      </c>
    </row>
    <row r="24" spans="1:9" x14ac:dyDescent="0.3">
      <c r="A24" s="25">
        <f t="shared" si="2"/>
        <v>44</v>
      </c>
      <c r="B24" s="25">
        <f t="shared" si="3"/>
        <v>49</v>
      </c>
      <c r="C24" s="7">
        <f t="shared" si="4"/>
        <v>46.5</v>
      </c>
      <c r="D24" s="17">
        <f>COUNTIFS($A$2:$J$11,"&gt;="&amp;A24,$A$2:$J$11,"&lt;="&amp;B24)</f>
        <v>6</v>
      </c>
      <c r="E24" s="7">
        <f t="shared" si="5"/>
        <v>0.06</v>
      </c>
      <c r="F24" s="7">
        <f t="shared" si="1"/>
        <v>1.2E-2</v>
      </c>
    </row>
    <row r="25" spans="1:9" x14ac:dyDescent="0.3">
      <c r="D25">
        <f>SUM(D17:D24)</f>
        <v>100</v>
      </c>
    </row>
    <row r="26" spans="1:9" x14ac:dyDescent="0.3">
      <c r="A26" s="13" t="s">
        <v>22</v>
      </c>
      <c r="B26" s="14"/>
      <c r="C26" s="14"/>
      <c r="D26" s="14"/>
      <c r="E26" s="14"/>
      <c r="F26" s="14"/>
      <c r="G26" s="14"/>
      <c r="H26" s="14"/>
      <c r="I26" s="15"/>
    </row>
    <row r="27" spans="1:9" x14ac:dyDescent="0.3">
      <c r="A27" s="26" t="s">
        <v>23</v>
      </c>
      <c r="B27" s="26" t="s">
        <v>10</v>
      </c>
      <c r="C27" s="26" t="s">
        <v>12</v>
      </c>
      <c r="D27" s="26" t="s">
        <v>24</v>
      </c>
      <c r="E27" s="26" t="s">
        <v>25</v>
      </c>
      <c r="F27" s="26" t="s">
        <v>26</v>
      </c>
      <c r="G27" s="26" t="s">
        <v>27</v>
      </c>
      <c r="H27" s="26" t="s">
        <v>29</v>
      </c>
      <c r="I27" s="26" t="s">
        <v>28</v>
      </c>
    </row>
    <row r="28" spans="1:9" x14ac:dyDescent="0.3">
      <c r="A28" s="25" t="s">
        <v>31</v>
      </c>
      <c r="B28" s="25">
        <f>B18</f>
        <v>19</v>
      </c>
      <c r="C28" s="25">
        <f>7</f>
        <v>7</v>
      </c>
      <c r="D28" s="7">
        <f>_xlfn.NORM.DIST(B28,$H$17,$H$21,TRUE)</f>
        <v>6.9229715581109755E-2</v>
      </c>
      <c r="E28" s="7">
        <f>$D$25*D28</f>
        <v>6.9229715581109756</v>
      </c>
      <c r="F28" s="7">
        <f>C28-E28</f>
        <v>7.7028441889024357E-2</v>
      </c>
      <c r="G28" s="7">
        <f>F28^2</f>
        <v>5.9333808598508019E-3</v>
      </c>
      <c r="H28" s="7">
        <f>G28/E28</f>
        <v>8.5705694585719251E-4</v>
      </c>
      <c r="I28" s="7">
        <f>(C28^2)/E28</f>
        <v>7.0778854988348812</v>
      </c>
    </row>
    <row r="29" spans="1:9" x14ac:dyDescent="0.3">
      <c r="A29" s="25">
        <v>19</v>
      </c>
      <c r="B29" s="25">
        <v>24</v>
      </c>
      <c r="C29" s="25">
        <f>D19</f>
        <v>15</v>
      </c>
      <c r="D29" s="7">
        <f>_xlfn.NORM.DIST(B29,$H$17,$H$21,TRUE)-_xlfn.NORM.DIST(A29,$H$17,$H$21,TRUE)</f>
        <v>0.13039786474090753</v>
      </c>
      <c r="E29" s="7">
        <f>$D$25*D29</f>
        <v>13.039786474090754</v>
      </c>
      <c r="F29" s="7">
        <f t="shared" ref="F29:F34" si="6">C29-E29</f>
        <v>1.9602135259092464</v>
      </c>
      <c r="G29" s="7">
        <f>F29^2</f>
        <v>3.8424370671575598</v>
      </c>
      <c r="H29" s="7">
        <f t="shared" ref="H29:H34" si="7">G29/E29</f>
        <v>0.29467024439336059</v>
      </c>
      <c r="I29" s="7">
        <f t="shared" ref="I29:I34" si="8">(C29^2)/E29</f>
        <v>17.254883770302605</v>
      </c>
    </row>
    <row r="30" spans="1:9" x14ac:dyDescent="0.3">
      <c r="A30" s="25">
        <f>24</f>
        <v>24</v>
      </c>
      <c r="B30" s="25">
        <f t="shared" ref="B29:B34" si="9">B20</f>
        <v>29</v>
      </c>
      <c r="C30" s="25">
        <f t="shared" ref="C30:C34" si="10">D20</f>
        <v>16</v>
      </c>
      <c r="D30" s="7">
        <f t="shared" ref="D30:D34" si="11">_xlfn.NORM.DIST(B30,$H$17,$H$21,TRUE)-_xlfn.NORM.DIST(A30,$H$17,$H$21,TRUE)</f>
        <v>0.21941161640040296</v>
      </c>
      <c r="E30" s="7">
        <f t="shared" ref="E29:E34" si="12">$D$25*D30</f>
        <v>21.941161640040296</v>
      </c>
      <c r="F30" s="7">
        <f t="shared" si="6"/>
        <v>-5.9411616400402956</v>
      </c>
      <c r="G30" s="7">
        <f t="shared" ref="G29:G34" si="13">F30^2</f>
        <v>35.297401633086295</v>
      </c>
      <c r="H30" s="7">
        <f t="shared" si="7"/>
        <v>1.6087298481349446</v>
      </c>
      <c r="I30" s="7">
        <f t="shared" si="8"/>
        <v>11.667568208094648</v>
      </c>
    </row>
    <row r="31" spans="1:9" x14ac:dyDescent="0.3">
      <c r="A31" s="25">
        <f>29</f>
        <v>29</v>
      </c>
      <c r="B31" s="25">
        <f t="shared" si="9"/>
        <v>34</v>
      </c>
      <c r="C31" s="25">
        <f t="shared" si="10"/>
        <v>31</v>
      </c>
      <c r="D31" s="7">
        <f t="shared" si="11"/>
        <v>0.24890666622882757</v>
      </c>
      <c r="E31" s="7">
        <f t="shared" si="12"/>
        <v>24.890666622882758</v>
      </c>
      <c r="F31" s="7">
        <f t="shared" si="6"/>
        <v>6.1093333771172418</v>
      </c>
      <c r="G31" s="7">
        <f t="shared" si="13"/>
        <v>37.323954312758765</v>
      </c>
      <c r="H31" s="7">
        <f t="shared" si="7"/>
        <v>1.4995160586999186</v>
      </c>
      <c r="I31" s="7">
        <f t="shared" si="8"/>
        <v>38.608849435817163</v>
      </c>
    </row>
    <row r="32" spans="1:9" x14ac:dyDescent="0.3">
      <c r="A32" s="25">
        <f>34</f>
        <v>34</v>
      </c>
      <c r="B32" s="25">
        <f t="shared" si="9"/>
        <v>39</v>
      </c>
      <c r="C32" s="25">
        <f t="shared" si="10"/>
        <v>18</v>
      </c>
      <c r="D32" s="7">
        <f t="shared" si="11"/>
        <v>0.19038454266604876</v>
      </c>
      <c r="E32" s="7">
        <f t="shared" si="12"/>
        <v>19.038454266604877</v>
      </c>
      <c r="F32" s="7">
        <f t="shared" si="6"/>
        <v>-1.0384542666048766</v>
      </c>
      <c r="G32" s="7">
        <f t="shared" si="13"/>
        <v>1.0783872638298722</v>
      </c>
      <c r="H32" s="7">
        <f t="shared" si="7"/>
        <v>5.6642584987661435E-2</v>
      </c>
      <c r="I32" s="7">
        <f t="shared" si="8"/>
        <v>17.018188318382784</v>
      </c>
    </row>
    <row r="33" spans="1:9" x14ac:dyDescent="0.3">
      <c r="A33" s="25">
        <f>39</f>
        <v>39</v>
      </c>
      <c r="B33" s="25">
        <f t="shared" si="9"/>
        <v>44</v>
      </c>
      <c r="C33" s="25">
        <f t="shared" si="10"/>
        <v>7</v>
      </c>
      <c r="D33" s="7">
        <f t="shared" si="11"/>
        <v>9.8170416161366014E-2</v>
      </c>
      <c r="E33" s="7">
        <f t="shared" si="12"/>
        <v>9.817041616136601</v>
      </c>
      <c r="F33" s="7">
        <f t="shared" si="6"/>
        <v>-2.817041616136601</v>
      </c>
      <c r="G33" s="7">
        <f t="shared" si="13"/>
        <v>7.9357234670455128</v>
      </c>
      <c r="H33" s="7">
        <f t="shared" si="7"/>
        <v>0.80836200734865971</v>
      </c>
      <c r="I33" s="7">
        <f t="shared" si="8"/>
        <v>4.9913203912120583</v>
      </c>
    </row>
    <row r="34" spans="1:9" x14ac:dyDescent="0.3">
      <c r="A34" s="25">
        <f>44</f>
        <v>44</v>
      </c>
      <c r="B34" s="25">
        <f>10000000000</f>
        <v>10000000000</v>
      </c>
      <c r="C34" s="25">
        <f t="shared" si="10"/>
        <v>6</v>
      </c>
      <c r="D34" s="7">
        <f t="shared" si="11"/>
        <v>4.349917822133742E-2</v>
      </c>
      <c r="E34" s="7">
        <f t="shared" si="12"/>
        <v>4.349917822133742</v>
      </c>
      <c r="F34" s="7">
        <f t="shared" si="6"/>
        <v>1.650082177866258</v>
      </c>
      <c r="G34" s="7">
        <f t="shared" si="13"/>
        <v>2.7227711937118531</v>
      </c>
      <c r="H34" s="7">
        <f t="shared" si="7"/>
        <v>0.6259362371991356</v>
      </c>
      <c r="I34" s="7">
        <f t="shared" si="8"/>
        <v>8.2760184150653942</v>
      </c>
    </row>
    <row r="35" spans="1:9" x14ac:dyDescent="0.3">
      <c r="A35" s="24"/>
      <c r="B35" s="24"/>
      <c r="C35" s="24"/>
      <c r="D35" s="24"/>
      <c r="E35" s="24"/>
      <c r="F35" s="24"/>
      <c r="G35" s="24"/>
      <c r="H35" s="24"/>
      <c r="I35" s="24"/>
    </row>
    <row r="36" spans="1:9" x14ac:dyDescent="0.3">
      <c r="A36" s="18" t="s">
        <v>30</v>
      </c>
      <c r="B36" s="18"/>
      <c r="C36" s="19">
        <f>SUM(C28:C35)</f>
        <v>100</v>
      </c>
      <c r="D36" s="19">
        <f t="shared" ref="D36:E36" si="14">SUM(D28:D35)</f>
        <v>1</v>
      </c>
      <c r="E36" s="19">
        <f>SUM(E28:E35)</f>
        <v>100.00000000000001</v>
      </c>
      <c r="F36" s="20" t="s">
        <v>34</v>
      </c>
      <c r="G36" s="21"/>
      <c r="H36" s="16">
        <f>SUM(H28:H34)</f>
        <v>4.8947140377095373</v>
      </c>
      <c r="I36" s="22">
        <f>SUM(I28:I34)</f>
        <v>104.89471403770953</v>
      </c>
    </row>
    <row r="37" spans="1:9" x14ac:dyDescent="0.3">
      <c r="D37" s="23" t="s">
        <v>32</v>
      </c>
      <c r="E37" s="16">
        <f>7-2-1</f>
        <v>4</v>
      </c>
      <c r="F37" s="20" t="s">
        <v>33</v>
      </c>
      <c r="G37" s="21"/>
      <c r="H37" s="16">
        <f>_xlfn.CHISQ.INV.RT(0.05,E37)</f>
        <v>9.4877290367811575</v>
      </c>
      <c r="I37" s="12"/>
    </row>
  </sheetData>
  <mergeCells count="12">
    <mergeCell ref="A36:B36"/>
    <mergeCell ref="F36:G36"/>
    <mergeCell ref="F37:G37"/>
    <mergeCell ref="A35:I35"/>
    <mergeCell ref="A15:F15"/>
    <mergeCell ref="G16:I16"/>
    <mergeCell ref="G18:I18"/>
    <mergeCell ref="A26:I26"/>
    <mergeCell ref="A1:J1"/>
    <mergeCell ref="A12:C12"/>
    <mergeCell ref="A14:C14"/>
    <mergeCell ref="E14:F1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Punko</dc:creator>
  <cp:lastModifiedBy>Vladimir Punko</cp:lastModifiedBy>
  <dcterms:created xsi:type="dcterms:W3CDTF">2023-11-28T11:52:12Z</dcterms:created>
  <dcterms:modified xsi:type="dcterms:W3CDTF">2023-11-28T13:29:20Z</dcterms:modified>
</cp:coreProperties>
</file>