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<sst xmlns="http://schemas.openxmlformats.org/spreadsheetml/2006/main" count="42" uniqueCount="37">
  <si>
    <t xml:space="preserve">Начальные значения и аналитическое решение ОДУ II-го порядка:</t>
  </si>
  <si>
    <t xml:space="preserve">u(a) = A</t>
  </si>
  <si>
    <t xml:space="preserve">u(b) = B</t>
  </si>
  <si>
    <t xml:space="preserve">p(x) =</t>
  </si>
  <si>
    <t xml:space="preserve">a =</t>
  </si>
  <si>
    <t xml:space="preserve">b =</t>
  </si>
  <si>
    <t xml:space="preserve">q(x) =</t>
  </si>
  <si>
    <t xml:space="preserve">A =</t>
  </si>
  <si>
    <t xml:space="preserve">B =</t>
  </si>
  <si>
    <t xml:space="preserve">f(x) =</t>
  </si>
  <si>
    <t xml:space="preserve">2x</t>
  </si>
  <si>
    <t xml:space="preserve">Аналитическое решение ОДУ: </t>
  </si>
  <si>
    <t xml:space="preserve">n =</t>
  </si>
  <si>
    <t xml:space="preserve">Количество разбиений</t>
  </si>
  <si>
    <t xml:space="preserve">h =</t>
  </si>
  <si>
    <t xml:space="preserve">Шаг</t>
  </si>
  <si>
    <t xml:space="preserve">Прогоночные коэффициенты</t>
  </si>
  <si>
    <t xml:space="preserve">i</t>
  </si>
  <si>
    <t xml:space="preserve">xi</t>
  </si>
  <si>
    <t xml:space="preserve">Pi</t>
  </si>
  <si>
    <t xml:space="preserve">Qi</t>
  </si>
  <si>
    <t xml:space="preserve">ui</t>
  </si>
  <si>
    <t xml:space="preserve">u(аналитич.)</t>
  </si>
  <si>
    <t xml:space="preserve">Погрешность</t>
  </si>
  <si>
    <t xml:space="preserve">c =</t>
  </si>
  <si>
    <t xml:space="preserve">-</t>
  </si>
  <si>
    <t xml:space="preserve">Трёхдиагональная матрица</t>
  </si>
  <si>
    <t xml:space="preserve">u1</t>
  </si>
  <si>
    <t xml:space="preserve">u2</t>
  </si>
  <si>
    <t xml:space="preserve">u3</t>
  </si>
  <si>
    <t xml:space="preserve">u4</t>
  </si>
  <si>
    <t xml:space="preserve">u5</t>
  </si>
  <si>
    <t xml:space="preserve">u6</t>
  </si>
  <si>
    <t xml:space="preserve">u7</t>
  </si>
  <si>
    <t xml:space="preserve">u8</t>
  </si>
  <si>
    <t xml:space="preserve">u9</t>
  </si>
  <si>
    <t xml:space="preserve">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</si>
</sst>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000"/>
    <numFmt numFmtId="167" formatCode="0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</font>
    <font>
      <b val="true"/>
      <sz val="14"/>
      <color rgb="FF000000"/>
      <name val="Calibri"/>
      <family val="2"/>
    </font>
    <font>
      <sz val="11"/>
      <color rgb="FF000000"/>
      <name val="Cambria Math"/>
      <family val="1"/>
    </font>
    <font>
      <sz val="11"/>
      <color rgb="FF000000"/>
      <name val="Cambria Math"/>
      <family val="0"/>
    </font>
    <font>
      <b val="true"/>
      <sz val="14"/>
      <color rgb="FFD9D9D9"/>
      <name val="Calibri"/>
      <family val="2"/>
    </font>
    <font>
      <sz val="9"/>
      <color rgb="FFBFBFB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183"/>
        <bgColor rgb="FFBFBFBF"/>
      </patternFill>
    </fill>
    <fill>
      <patternFill patternType="solid">
        <fgColor rgb="FFA9D18E"/>
        <bgColor rgb="FFBFBFBF"/>
      </patternFill>
    </fill>
    <fill>
      <patternFill patternType="solid">
        <fgColor rgb="FF95C7FF"/>
        <bgColor rgb="FFB4C7E7"/>
      </patternFill>
    </fill>
    <fill>
      <patternFill patternType="solid">
        <fgColor rgb="FFB4C7E7"/>
        <bgColor rgb="FFC9C9C9"/>
      </patternFill>
    </fill>
    <fill>
      <patternFill patternType="solid">
        <fgColor rgb="FFFFE699"/>
        <bgColor rgb="FFFFFF85"/>
      </patternFill>
    </fill>
    <fill>
      <patternFill patternType="solid">
        <fgColor rgb="FFC9C9C9"/>
        <bgColor rgb="FFBFBFBF"/>
      </patternFill>
    </fill>
    <fill>
      <patternFill patternType="solid">
        <fgColor rgb="FFFFFF85"/>
        <bgColor rgb="FFFFE699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85"/>
      <rgbColor rgb="FF95C7FF"/>
      <rgbColor rgb="FFF4B183"/>
      <rgbColor rgb="FFC9C9C9"/>
      <rgbColor rgb="FFFFE699"/>
      <rgbColor rgb="FF3366FF"/>
      <rgbColor rgb="FF33CCCC"/>
      <rgbColor rgb="FF99CC00"/>
      <rgbColor rgb="FFFFCC00"/>
      <rgbColor rgb="FFFF9900"/>
      <rgbColor rgb="FFED7D31"/>
      <rgbColor rgb="FF59595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400" spc="-1" strike="noStrike">
                <a:solidFill>
                  <a:srgbClr val="d9d9d9"/>
                </a:solidFill>
                <a:latin typeface="Calibri"/>
              </a:defRPr>
            </a:pPr>
            <a:r>
              <a:rPr b="1" lang="ru-RU" sz="1400" spc="-1" strike="noStrike">
                <a:solidFill>
                  <a:srgbClr val="d9d9d9"/>
                </a:solidFill>
                <a:latin typeface="Calibri"/>
              </a:rPr>
              <a:t>Графики функции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"Метод прогонки"</c:f>
              <c:strCache>
                <c:ptCount val="1"/>
                <c:pt idx="0">
                  <c:v>Метод прогонки</c:v>
                </c:pt>
              </c:strCache>
            </c:strRef>
          </c:tx>
          <c:spPr>
            <a:solidFill>
              <a:srgbClr val="5b9bd5"/>
            </a:solidFill>
            <a:ln cap="rnd" w="22320">
              <a:solidFill>
                <a:srgbClr val="5b9bd5"/>
              </a:solidFill>
              <a:round/>
            </a:ln>
          </c:spPr>
          <c:marker>
            <c:symbol val="circle"/>
            <c:size val="3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Лист1!$B$12:$B$22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Лист1!$E$12:$E$22</c:f>
              <c:numCache>
                <c:formatCode>General</c:formatCode>
                <c:ptCount val="11"/>
                <c:pt idx="0">
                  <c:v>0</c:v>
                </c:pt>
                <c:pt idx="1">
                  <c:v>0.121602250736429</c:v>
                </c:pt>
                <c:pt idx="2">
                  <c:v>0.267524951620144</c:v>
                </c:pt>
                <c:pt idx="3">
                  <c:v>0.441159735129801</c:v>
                </c:pt>
                <c:pt idx="4">
                  <c:v>0.646305356941375</c:v>
                </c:pt>
                <c:pt idx="5">
                  <c:v>0.887224788776086</c:v>
                </c:pt>
                <c:pt idx="6">
                  <c:v>1.16870890306663</c:v>
                </c:pt>
                <c:pt idx="7">
                  <c:v>1.49614651209392</c:v>
                </c:pt>
                <c:pt idx="8">
                  <c:v>1.87560017981089</c:v>
                </c:pt>
                <c:pt idx="9">
                  <c:v>2.3138867928741</c:v>
                </c:pt>
                <c:pt idx="10">
                  <c:v>2.81866134726296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"Аналитический метод"</c:f>
              <c:strCache>
                <c:ptCount val="1"/>
                <c:pt idx="0">
                  <c:v>Аналитический метод</c:v>
                </c:pt>
              </c:strCache>
            </c:strRef>
          </c:tx>
          <c:spPr>
            <a:solidFill>
              <a:srgbClr val="ed7d31"/>
            </a:solidFill>
            <a:ln cap="rnd" w="22320">
              <a:solidFill>
                <a:srgbClr val="ed7d31"/>
              </a:solidFill>
              <a:round/>
            </a:ln>
          </c:spPr>
          <c:marker>
            <c:symbol val="circle"/>
            <c:size val="3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Лист1!$B$12:$B$22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Лист1!$F$12:$F$22</c:f>
              <c:numCache>
                <c:formatCode>General</c:formatCode>
                <c:ptCount val="11"/>
                <c:pt idx="0">
                  <c:v>0</c:v>
                </c:pt>
                <c:pt idx="1">
                  <c:v>0.110683321900794</c:v>
                </c:pt>
                <c:pt idx="2">
                  <c:v>0.245599247239032</c:v>
                </c:pt>
                <c:pt idx="3">
                  <c:v>0.409341179733554</c:v>
                </c:pt>
                <c:pt idx="4">
                  <c:v>0.606882361883045</c:v>
                </c:pt>
                <c:pt idx="5">
                  <c:v>0.843550046629446</c:v>
                </c:pt>
                <c:pt idx="6">
                  <c:v>1.12498612571331</c:v>
                </c:pt>
                <c:pt idx="7">
                  <c:v>1.45709208644349</c:v>
                </c:pt>
                <c:pt idx="8">
                  <c:v>1.84595604379283</c:v>
                </c:pt>
                <c:pt idx="9">
                  <c:v>2.29775949208802</c:v>
                </c:pt>
                <c:pt idx="10">
                  <c:v>2.81866134726296</c:v>
                </c:pt>
              </c:numCache>
            </c:numRef>
          </c:yVal>
          <c:smooth val="0"/>
        </c:ser>
        <c:axId val="37076035"/>
        <c:axId val="57293449"/>
      </c:scatterChart>
      <c:valAx>
        <c:axId val="37076035"/>
        <c:scaling>
          <c:orientation val="minMax"/>
        </c:scaling>
        <c:delete val="0"/>
        <c:axPos val="b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57293449"/>
        <c:crosses val="autoZero"/>
        <c:crossBetween val="midCat"/>
      </c:valAx>
      <c:valAx>
        <c:axId val="57293449"/>
        <c:scaling>
          <c:orientation val="minMax"/>
        </c:scaling>
        <c:delete val="0"/>
        <c:axPos val="l"/>
        <c:majorGridlines>
          <c:spPr>
            <a:ln w="9360">
              <a:solidFill>
                <a:srgbClr val="595959">
                  <a:alpha val="75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0808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bfbfbf"/>
                </a:solidFill>
                <a:latin typeface="Calibri"/>
              </a:defRPr>
            </a:pPr>
          </a:p>
        </c:txPr>
        <c:crossAx val="37076035"/>
        <c:crosses val="autoZero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bfbfbf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40404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75600</xdr:colOff>
      <xdr:row>0</xdr:row>
      <xdr:rowOff>66960</xdr:rowOff>
    </xdr:from>
    <xdr:to>
      <xdr:col>8</xdr:col>
      <xdr:colOff>192600</xdr:colOff>
      <xdr:row>1</xdr:row>
      <xdr:rowOff>67320</xdr:rowOff>
    </xdr:to>
    <xdr:sp>
      <xdr:nvSpPr>
        <xdr:cNvPr id="0" name="TextBox 3"/>
        <xdr:cNvSpPr/>
      </xdr:nvSpPr>
      <xdr:spPr>
        <a:xfrm>
          <a:off x="6848640" y="66960"/>
          <a:ext cx="2109960" cy="220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𝑢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^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′′+𝑝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(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𝑥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)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𝑢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^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′+𝑞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(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𝑥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)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𝑢=𝑓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(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𝑥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)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62280</xdr:colOff>
      <xdr:row>5</xdr:row>
      <xdr:rowOff>15480</xdr:rowOff>
    </xdr:from>
    <xdr:to>
      <xdr:col>5</xdr:col>
      <xdr:colOff>1128960</xdr:colOff>
      <xdr:row>5</xdr:row>
      <xdr:rowOff>209520</xdr:rowOff>
    </xdr:to>
    <xdr:pic>
      <xdr:nvPicPr>
        <xdr:cNvPr id="1" name="Рисунок 4" descr=""/>
        <xdr:cNvPicPr/>
      </xdr:nvPicPr>
      <xdr:blipFill>
        <a:blip r:embed="rId1"/>
        <a:stretch/>
      </xdr:blipFill>
      <xdr:spPr>
        <a:xfrm>
          <a:off x="2693160" y="1117080"/>
          <a:ext cx="3677040" cy="19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757800</xdr:colOff>
      <xdr:row>24</xdr:row>
      <xdr:rowOff>92160</xdr:rowOff>
    </xdr:from>
    <xdr:to>
      <xdr:col>10</xdr:col>
      <xdr:colOff>538200</xdr:colOff>
      <xdr:row>48</xdr:row>
      <xdr:rowOff>91800</xdr:rowOff>
    </xdr:to>
    <xdr:graphicFrame>
      <xdr:nvGraphicFramePr>
        <xdr:cNvPr id="2" name="Диаграмма 1"/>
        <xdr:cNvGraphicFramePr/>
      </xdr:nvGraphicFramePr>
      <xdr:xfrm>
        <a:off x="2048040" y="5290200"/>
        <a:ext cx="8546760" cy="420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ColWidth="8.6875" defaultRowHeight="13.8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19"/>
    <col collapsed="false" customWidth="true" hidden="false" outlineLevel="0" max="4" min="4" style="0" width="17.58"/>
    <col collapsed="false" customWidth="true" hidden="false" outlineLevel="0" max="5" min="5" style="0" width="19.42"/>
    <col collapsed="false" customWidth="true" hidden="false" outlineLevel="0" max="6" min="6" style="0" width="21.71"/>
    <col collapsed="false" customWidth="true" hidden="false" outlineLevel="0" max="7" min="7" style="0" width="19.57"/>
    <col collapsed="false" customWidth="true" hidden="false" outlineLevel="0" max="18" min="9" style="0" width="9.14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7.35" hidden="false" customHeight="false" outlineLevel="0" collapsed="false">
      <c r="A2" s="3"/>
      <c r="B2" s="3"/>
      <c r="C2" s="4" t="s">
        <v>1</v>
      </c>
      <c r="D2" s="4"/>
      <c r="E2" s="4" t="s">
        <v>2</v>
      </c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7.35" hidden="false" customHeight="false" outlineLevel="0" collapsed="false">
      <c r="A3" s="6" t="s">
        <v>3</v>
      </c>
      <c r="B3" s="7" t="n">
        <v>-2</v>
      </c>
      <c r="C3" s="8" t="s">
        <v>4</v>
      </c>
      <c r="D3" s="7" t="n">
        <v>0</v>
      </c>
      <c r="E3" s="8" t="s">
        <v>5</v>
      </c>
      <c r="F3" s="9" t="n">
        <v>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customFormat="false" ht="17.35" hidden="false" customHeight="false" outlineLevel="0" collapsed="false">
      <c r="A4" s="6" t="s">
        <v>6</v>
      </c>
      <c r="B4" s="7" t="n">
        <v>2</v>
      </c>
      <c r="C4" s="8" t="s">
        <v>7</v>
      </c>
      <c r="D4" s="7" t="n">
        <v>0</v>
      </c>
      <c r="E4" s="8" t="s">
        <v>8</v>
      </c>
      <c r="F4" s="9" t="n">
        <f aca="false">-EXP(1) * COS(1) + EXP(1) * SIN(1) + 1 + 1</f>
        <v>2.81866134726296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customFormat="false" ht="17.35" hidden="false" customHeight="false" outlineLevel="0" collapsed="false">
      <c r="A5" s="6" t="s">
        <v>9</v>
      </c>
      <c r="B5" s="7" t="s">
        <v>10</v>
      </c>
      <c r="C5" s="10"/>
      <c r="D5" s="10"/>
      <c r="E5" s="10"/>
      <c r="F5" s="1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customFormat="false" ht="17.35" hidden="false" customHeight="false" outlineLevel="0" collapsed="false">
      <c r="A6" s="12" t="s">
        <v>11</v>
      </c>
      <c r="B6" s="12"/>
      <c r="C6" s="12"/>
      <c r="D6" s="13"/>
      <c r="E6" s="13"/>
      <c r="F6" s="1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customFormat="false" ht="17.3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customFormat="false" ht="17.35" hidden="false" customHeight="false" outlineLevel="0" collapsed="false">
      <c r="A8" s="15" t="s">
        <v>12</v>
      </c>
      <c r="B8" s="16" t="n">
        <v>10</v>
      </c>
      <c r="C8" s="17" t="s">
        <v>13</v>
      </c>
      <c r="D8" s="1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customFormat="false" ht="17.35" hidden="false" customHeight="false" outlineLevel="0" collapsed="false">
      <c r="A9" s="15" t="s">
        <v>14</v>
      </c>
      <c r="B9" s="16" t="n">
        <f aca="false">(F3-D3)/B8</f>
        <v>0.1</v>
      </c>
      <c r="C9" s="17" t="s">
        <v>15</v>
      </c>
      <c r="D9" s="17"/>
      <c r="E9" s="2"/>
      <c r="F9" s="2"/>
      <c r="G9" s="2"/>
      <c r="H9" s="2"/>
      <c r="I9" s="18" t="s">
        <v>4</v>
      </c>
      <c r="J9" s="19" t="n">
        <f aca="false">1 - B3 * B9 / 2</f>
        <v>1.1</v>
      </c>
      <c r="K9" s="2"/>
      <c r="L9" s="2"/>
      <c r="M9" s="2"/>
      <c r="N9" s="2"/>
      <c r="O9" s="2"/>
      <c r="P9" s="2"/>
      <c r="Q9" s="2"/>
      <c r="R9" s="2"/>
    </row>
    <row r="10" customFormat="false" ht="17.35" hidden="false" customHeight="false" outlineLevel="0" collapsed="false">
      <c r="A10" s="2"/>
      <c r="B10" s="2"/>
      <c r="C10" s="13" t="s">
        <v>16</v>
      </c>
      <c r="D10" s="13"/>
      <c r="E10" s="2"/>
      <c r="F10" s="2"/>
      <c r="G10" s="2"/>
      <c r="H10" s="2"/>
      <c r="I10" s="18" t="s">
        <v>5</v>
      </c>
      <c r="J10" s="19" t="n">
        <f aca="false">B9 ^ 2 * B4 - 2</f>
        <v>-1.98</v>
      </c>
      <c r="K10" s="2"/>
      <c r="L10" s="2"/>
      <c r="M10" s="2"/>
      <c r="N10" s="2"/>
      <c r="O10" s="2"/>
      <c r="P10" s="2"/>
      <c r="Q10" s="2"/>
      <c r="R10" s="2"/>
    </row>
    <row r="11" customFormat="false" ht="17.35" hidden="false" customHeight="false" outlineLevel="0" collapsed="false">
      <c r="A11" s="20" t="s">
        <v>17</v>
      </c>
      <c r="B11" s="20" t="s">
        <v>18</v>
      </c>
      <c r="C11" s="20" t="s">
        <v>19</v>
      </c>
      <c r="D11" s="21" t="s">
        <v>20</v>
      </c>
      <c r="E11" s="22" t="s">
        <v>21</v>
      </c>
      <c r="F11" s="23" t="s">
        <v>22</v>
      </c>
      <c r="G11" s="20" t="s">
        <v>23</v>
      </c>
      <c r="H11" s="2"/>
      <c r="I11" s="24" t="s">
        <v>24</v>
      </c>
      <c r="J11" s="25" t="n">
        <f aca="false">1 + B3 * B9 / 2</f>
        <v>0.9</v>
      </c>
      <c r="K11" s="2"/>
      <c r="L11" s="2"/>
      <c r="M11" s="2"/>
      <c r="N11" s="2"/>
      <c r="O11" s="2"/>
      <c r="P11" s="2"/>
      <c r="Q11" s="2"/>
      <c r="R11" s="2"/>
    </row>
    <row r="12" customFormat="false" ht="17.35" hidden="false" customHeight="false" outlineLevel="0" collapsed="false">
      <c r="A12" s="26" t="n">
        <v>0</v>
      </c>
      <c r="B12" s="27" t="n">
        <v>0</v>
      </c>
      <c r="C12" s="28" t="s">
        <v>25</v>
      </c>
      <c r="D12" s="29" t="s">
        <v>25</v>
      </c>
      <c r="E12" s="30" t="n">
        <f aca="false">D4</f>
        <v>0</v>
      </c>
      <c r="F12" s="31" t="n">
        <f aca="false">-EXP(B12) * COS(B12) + EXP(B12) * SIN(B12) + B12 + 1</f>
        <v>0</v>
      </c>
      <c r="G12" s="32" t="n">
        <f aca="false">ABS(E12-F12)</f>
        <v>0</v>
      </c>
      <c r="H12" s="2"/>
      <c r="I12" s="33" t="s">
        <v>26</v>
      </c>
      <c r="J12" s="33"/>
      <c r="K12" s="33"/>
      <c r="L12" s="33"/>
      <c r="M12" s="33"/>
      <c r="N12" s="33"/>
      <c r="O12" s="33"/>
      <c r="P12" s="33"/>
      <c r="Q12" s="33"/>
      <c r="R12" s="33"/>
    </row>
    <row r="13" customFormat="false" ht="17.35" hidden="false" customHeight="false" outlineLevel="0" collapsed="false">
      <c r="A13" s="26" t="n">
        <v>1</v>
      </c>
      <c r="B13" s="27" t="n">
        <f aca="false">B12 + $B$9</f>
        <v>0.1</v>
      </c>
      <c r="C13" s="34" t="n">
        <f aca="false">-J11/J10</f>
        <v>0.454545454545455</v>
      </c>
      <c r="D13" s="35" t="n">
        <f aca="false">R14/J10</f>
        <v>0</v>
      </c>
      <c r="E13" s="36" t="n">
        <f aca="false">C13 * E14 + D13</f>
        <v>0.121602250736429</v>
      </c>
      <c r="F13" s="37" t="n">
        <f aca="false">-EXP(B13) * COS(B13) + EXP(B13) * SIN(B13) + B13 + 1</f>
        <v>0.110683321900794</v>
      </c>
      <c r="G13" s="38" t="n">
        <f aca="false">ABS(E13-F13)</f>
        <v>0.0109189288356346</v>
      </c>
      <c r="H13" s="2"/>
      <c r="I13" s="39" t="s">
        <v>27</v>
      </c>
      <c r="J13" s="39" t="s">
        <v>28</v>
      </c>
      <c r="K13" s="39" t="s">
        <v>29</v>
      </c>
      <c r="L13" s="39" t="s">
        <v>30</v>
      </c>
      <c r="M13" s="39" t="s">
        <v>31</v>
      </c>
      <c r="N13" s="39" t="s">
        <v>32</v>
      </c>
      <c r="O13" s="39" t="s">
        <v>33</v>
      </c>
      <c r="P13" s="39" t="s">
        <v>34</v>
      </c>
      <c r="Q13" s="39" t="s">
        <v>35</v>
      </c>
      <c r="R13" s="40" t="s">
        <v>36</v>
      </c>
    </row>
    <row r="14" customFormat="false" ht="17.35" hidden="false" customHeight="false" outlineLevel="0" collapsed="false">
      <c r="A14" s="26" t="n">
        <v>2</v>
      </c>
      <c r="B14" s="27" t="n">
        <f aca="false">B13 + $B$9</f>
        <v>0.2</v>
      </c>
      <c r="C14" s="34" t="n">
        <f aca="false">-$J$11/($J$10 + $J$9 * C13)</f>
        <v>0.608108108108108</v>
      </c>
      <c r="D14" s="35" t="n">
        <f aca="false">(R15-$J$9*D13) / ($J$10 + $J$9 * C13)</f>
        <v>-0.000747860283113475</v>
      </c>
      <c r="E14" s="36" t="n">
        <f aca="false">C14 * E15 + D14</f>
        <v>0.267524951620144</v>
      </c>
      <c r="F14" s="37" t="n">
        <f aca="false">-EXP(B14) * COS(B14) + EXP(B14) * SIN(B14) + B14 + 1</f>
        <v>0.245599247239032</v>
      </c>
      <c r="G14" s="38" t="n">
        <f aca="false">ABS(E14-F14)</f>
        <v>0.0219257043811121</v>
      </c>
      <c r="H14" s="2"/>
      <c r="I14" s="41" t="n">
        <f aca="false">J10</f>
        <v>-1.98</v>
      </c>
      <c r="J14" s="42" t="n">
        <f aca="false">J11</f>
        <v>0.9</v>
      </c>
      <c r="K14" s="42" t="n">
        <v>0</v>
      </c>
      <c r="L14" s="42" t="n">
        <v>0</v>
      </c>
      <c r="M14" s="42" t="n">
        <v>0</v>
      </c>
      <c r="N14" s="42" t="n">
        <v>0</v>
      </c>
      <c r="O14" s="42" t="n">
        <v>0</v>
      </c>
      <c r="P14" s="42" t="n">
        <v>0</v>
      </c>
      <c r="Q14" s="42" t="n">
        <v>0</v>
      </c>
      <c r="R14" s="43" t="n">
        <f aca="false">$B$9^2 * (-EXP(B12) * COS(B12) + EXP(B12) * SIN(B12) + B12 + 1) - J9 * D4</f>
        <v>0</v>
      </c>
    </row>
    <row r="15" customFormat="false" ht="17.35" hidden="false" customHeight="false" outlineLevel="0" collapsed="false">
      <c r="A15" s="26" t="n">
        <v>3</v>
      </c>
      <c r="B15" s="27" t="n">
        <f aca="false">B14 + $B$9</f>
        <v>0.3</v>
      </c>
      <c r="C15" s="34" t="n">
        <f aca="false">-$J$11/($J$10 + $J$9 * C14)</f>
        <v>0.686456400742115</v>
      </c>
      <c r="D15" s="35" t="n">
        <f aca="false">(R16-$J$9*D14) / ($J$10 + $J$9 * C14)</f>
        <v>-0.00250071397652361</v>
      </c>
      <c r="E15" s="36" t="n">
        <f aca="false">C15 * E16 + D15</f>
        <v>0.441159735129801</v>
      </c>
      <c r="F15" s="37" t="n">
        <f aca="false">-EXP(B15) * COS(B15) + EXP(B15) * SIN(B15) + B15 + 1</f>
        <v>0.409341179733554</v>
      </c>
      <c r="G15" s="38" t="n">
        <f aca="false">ABS(E15-F15)</f>
        <v>0.0318185553962466</v>
      </c>
      <c r="H15" s="2"/>
      <c r="I15" s="41" t="n">
        <f aca="false">J9</f>
        <v>1.1</v>
      </c>
      <c r="J15" s="41" t="n">
        <f aca="false">J10</f>
        <v>-1.98</v>
      </c>
      <c r="K15" s="41" t="n">
        <f aca="false">J11</f>
        <v>0.9</v>
      </c>
      <c r="L15" s="41" t="n">
        <v>0</v>
      </c>
      <c r="M15" s="41" t="n">
        <v>0</v>
      </c>
      <c r="N15" s="41" t="n">
        <v>0</v>
      </c>
      <c r="O15" s="41" t="n">
        <v>0</v>
      </c>
      <c r="P15" s="41" t="n">
        <v>0</v>
      </c>
      <c r="Q15" s="41" t="n">
        <v>0</v>
      </c>
      <c r="R15" s="43" t="n">
        <f aca="false">$B$9^2 * (-EXP(B13) * COS(B13) + EXP(B13) * SIN(B13) + B13 + 1)</f>
        <v>0.00110683321900794</v>
      </c>
    </row>
    <row r="16" customFormat="false" ht="17.35" hidden="false" customHeight="false" outlineLevel="0" collapsed="false">
      <c r="A16" s="26" t="n">
        <v>4</v>
      </c>
      <c r="B16" s="27" t="n">
        <f aca="false">B15 + $B$9</f>
        <v>0.4</v>
      </c>
      <c r="C16" s="34" t="n">
        <f aca="false">-$J$11/($J$10 + $J$9 * C15)</f>
        <v>0.734755081639454</v>
      </c>
      <c r="D16" s="35" t="n">
        <f aca="false">(R17-$J$9*D15) / ($J$10 + $J$9 * C15)</f>
        <v>-0.00558756516834495</v>
      </c>
      <c r="E16" s="36" t="n">
        <f aca="false">C16 * E17 + D16</f>
        <v>0.646305356941375</v>
      </c>
      <c r="F16" s="37" t="n">
        <f aca="false">-EXP(B16) * COS(B16) + EXP(B16) * SIN(B16) + B16 + 1</f>
        <v>0.606882361883045</v>
      </c>
      <c r="G16" s="38" t="n">
        <f aca="false">ABS(E16-F16)</f>
        <v>0.0394229950583297</v>
      </c>
      <c r="H16" s="2"/>
      <c r="I16" s="41" t="n">
        <v>0</v>
      </c>
      <c r="J16" s="41" t="n">
        <f aca="false">J9</f>
        <v>1.1</v>
      </c>
      <c r="K16" s="41" t="n">
        <f aca="false">J10</f>
        <v>-1.98</v>
      </c>
      <c r="L16" s="41" t="n">
        <f aca="false">J11</f>
        <v>0.9</v>
      </c>
      <c r="M16" s="41" t="n">
        <v>0</v>
      </c>
      <c r="N16" s="41" t="n">
        <v>0</v>
      </c>
      <c r="O16" s="41" t="n">
        <v>0</v>
      </c>
      <c r="P16" s="41" t="n">
        <v>0</v>
      </c>
      <c r="Q16" s="41" t="n">
        <v>0</v>
      </c>
      <c r="R16" s="43" t="n">
        <f aca="false">$B$9^2 * (-EXP(B14) * COS(B14) + EXP(B14) * SIN(B14) + B14 + 1)</f>
        <v>0.00245599247239032</v>
      </c>
    </row>
    <row r="17" customFormat="false" ht="17.35" hidden="false" customHeight="false" outlineLevel="0" collapsed="false">
      <c r="A17" s="26" t="n">
        <v>5</v>
      </c>
      <c r="B17" s="27" t="n">
        <f aca="false">B16 + $B$9</f>
        <v>0.5</v>
      </c>
      <c r="C17" s="34" t="n">
        <f aca="false">-$J$11/($J$10 + $J$9 * C16)</f>
        <v>0.768069205569206</v>
      </c>
      <c r="D17" s="35" t="n">
        <f aca="false">(R18-$J$9*D16) / ($J$10 + $J$9 * C16)</f>
        <v>-0.0104245299439592</v>
      </c>
      <c r="E17" s="36" t="n">
        <f aca="false">C17 * E18 + D17</f>
        <v>0.887224788776086</v>
      </c>
      <c r="F17" s="37" t="n">
        <f aca="false">-EXP(B17) * COS(B17) + EXP(B17) * SIN(B17) + B17 + 1</f>
        <v>0.843550046629446</v>
      </c>
      <c r="G17" s="38" t="n">
        <f aca="false">ABS(E17-F17)</f>
        <v>0.0436747421466401</v>
      </c>
      <c r="H17" s="2"/>
      <c r="I17" s="41" t="n">
        <v>0</v>
      </c>
      <c r="J17" s="41" t="n">
        <v>0</v>
      </c>
      <c r="K17" s="41" t="n">
        <f aca="false">J9</f>
        <v>1.1</v>
      </c>
      <c r="L17" s="41" t="n">
        <f aca="false">J10</f>
        <v>-1.98</v>
      </c>
      <c r="M17" s="41" t="n">
        <f aca="false">J11</f>
        <v>0.9</v>
      </c>
      <c r="N17" s="41" t="n">
        <v>0</v>
      </c>
      <c r="O17" s="41" t="n">
        <v>0</v>
      </c>
      <c r="P17" s="41" t="n">
        <v>0</v>
      </c>
      <c r="Q17" s="41" t="n">
        <v>0</v>
      </c>
      <c r="R17" s="43" t="n">
        <f aca="false">$B$9^2 * (-EXP(B15) * COS(B15) + EXP(B15) * SIN(B15) + B15 + 1)</f>
        <v>0.00409341179733554</v>
      </c>
    </row>
    <row r="18" customFormat="false" ht="17.35" hidden="false" customHeight="false" outlineLevel="0" collapsed="false">
      <c r="A18" s="26" t="n">
        <v>6</v>
      </c>
      <c r="B18" s="27" t="n">
        <f aca="false">B17 + $B$9</f>
        <v>0.6</v>
      </c>
      <c r="C18" s="34" t="n">
        <f aca="false">-$J$11/($J$10 + $J$9 * C17)</f>
        <v>0.792865008581434</v>
      </c>
      <c r="D18" s="35" t="n">
        <f aca="false">(R19-$J$9*D17) / ($J$10 + $J$9 * C17)</f>
        <v>-0.0175333140837993</v>
      </c>
      <c r="E18" s="36" t="n">
        <f aca="false">C18 * E19 + D18</f>
        <v>1.16870890306663</v>
      </c>
      <c r="F18" s="37" t="n">
        <f aca="false">-EXP(B18) * COS(B18) + EXP(B18) * SIN(B18) + B18 + 1</f>
        <v>1.12498612571331</v>
      </c>
      <c r="G18" s="38" t="n">
        <f aca="false">ABS(E18-F18)</f>
        <v>0.0437227773533251</v>
      </c>
      <c r="H18" s="2"/>
      <c r="I18" s="41" t="n">
        <v>0</v>
      </c>
      <c r="J18" s="41" t="n">
        <v>0</v>
      </c>
      <c r="K18" s="41" t="n">
        <v>0</v>
      </c>
      <c r="L18" s="41" t="n">
        <f aca="false">J9</f>
        <v>1.1</v>
      </c>
      <c r="M18" s="41" t="n">
        <f aca="false">J10</f>
        <v>-1.98</v>
      </c>
      <c r="N18" s="41" t="n">
        <f aca="false">J11</f>
        <v>0.9</v>
      </c>
      <c r="O18" s="41" t="n">
        <v>0</v>
      </c>
      <c r="P18" s="41" t="n">
        <v>0</v>
      </c>
      <c r="Q18" s="41" t="n">
        <v>0</v>
      </c>
      <c r="R18" s="43" t="n">
        <f aca="false">$B$9^2 * (-EXP(B16) * COS(B16) + EXP(B16) * SIN(B16) + B16 + 1)</f>
        <v>0.00606882361883045</v>
      </c>
    </row>
    <row r="19" customFormat="false" ht="17.35" hidden="false" customHeight="false" outlineLevel="0" collapsed="false">
      <c r="A19" s="26" t="n">
        <v>7</v>
      </c>
      <c r="B19" s="27" t="n">
        <f aca="false">B18 + $B$9</f>
        <v>0.7</v>
      </c>
      <c r="C19" s="34" t="n">
        <f aca="false">-$J$11/($J$10 + $J$9 * C18)</f>
        <v>0.812385454932309</v>
      </c>
      <c r="D19" s="35" t="n">
        <f aca="false">(R20-$J$9*D18) / ($J$10 + $J$9 * C18)</f>
        <v>-0.0275637932528706</v>
      </c>
      <c r="E19" s="36" t="n">
        <f aca="false">C19 * E20 + D19</f>
        <v>1.49614651209392</v>
      </c>
      <c r="F19" s="37" t="n">
        <f aca="false">-EXP(B19) * COS(B19) + EXP(B19) * SIN(B19) + B19 + 1</f>
        <v>1.45709208644349</v>
      </c>
      <c r="G19" s="38" t="n">
        <f aca="false">ABS(E19-F19)</f>
        <v>0.0390544256504326</v>
      </c>
      <c r="H19" s="2"/>
      <c r="I19" s="41" t="n">
        <v>0</v>
      </c>
      <c r="J19" s="41" t="n">
        <v>0</v>
      </c>
      <c r="K19" s="41" t="n">
        <v>0</v>
      </c>
      <c r="L19" s="41" t="n">
        <v>0</v>
      </c>
      <c r="M19" s="41" t="n">
        <f aca="false">J9</f>
        <v>1.1</v>
      </c>
      <c r="N19" s="41" t="n">
        <f aca="false">J10</f>
        <v>-1.98</v>
      </c>
      <c r="O19" s="41" t="n">
        <f aca="false">J11</f>
        <v>0.9</v>
      </c>
      <c r="P19" s="41" t="n">
        <v>0</v>
      </c>
      <c r="Q19" s="41" t="n">
        <v>0</v>
      </c>
      <c r="R19" s="43" t="n">
        <f aca="false">$B$9^2 * (-EXP(B17) * COS(B17) + EXP(B17) * SIN(B17) + B17 + 1)</f>
        <v>0.00843550046629446</v>
      </c>
    </row>
    <row r="20" customFormat="false" ht="17.35" hidden="false" customHeight="false" outlineLevel="0" collapsed="false">
      <c r="A20" s="26" t="n">
        <v>8</v>
      </c>
      <c r="B20" s="27" t="n">
        <f aca="false">B19 + $B$9</f>
        <v>0.8</v>
      </c>
      <c r="C20" s="34" t="n">
        <f aca="false">-$J$11/($J$10 + $J$9 * C19)</f>
        <v>0.82844245487063</v>
      </c>
      <c r="D20" s="35" t="n">
        <f aca="false">(R21-$J$9*D19) / ($J$10 + $J$9 * C19)</f>
        <v>-0.0413218751704536</v>
      </c>
      <c r="E20" s="36" t="n">
        <f aca="false">C20 * E21 + D20</f>
        <v>1.87560017981089</v>
      </c>
      <c r="F20" s="37" t="n">
        <f aca="false">-EXP(B20) * COS(B20) + EXP(B20) * SIN(B20) + B20 + 1</f>
        <v>1.84595604379283</v>
      </c>
      <c r="G20" s="38" t="n">
        <f aca="false">ABS(E20-F20)</f>
        <v>0.0296441360180648</v>
      </c>
      <c r="H20" s="2"/>
      <c r="I20" s="41" t="n">
        <v>0</v>
      </c>
      <c r="J20" s="41" t="n">
        <v>0</v>
      </c>
      <c r="K20" s="41" t="n">
        <v>0</v>
      </c>
      <c r="L20" s="41" t="n">
        <v>0</v>
      </c>
      <c r="M20" s="41" t="n">
        <v>0</v>
      </c>
      <c r="N20" s="41" t="n">
        <f aca="false">J9</f>
        <v>1.1</v>
      </c>
      <c r="O20" s="41" t="n">
        <f aca="false">J10</f>
        <v>-1.98</v>
      </c>
      <c r="P20" s="41" t="n">
        <f aca="false">J11</f>
        <v>0.9</v>
      </c>
      <c r="Q20" s="41" t="n">
        <v>0</v>
      </c>
      <c r="R20" s="43" t="n">
        <f aca="false">$B$9^2 * (-EXP(B18) * COS(B18) + EXP(B18) * SIN(B18) + B18 + 1)</f>
        <v>0.0112498612571331</v>
      </c>
    </row>
    <row r="21" customFormat="false" ht="17.35" hidden="false" customHeight="false" outlineLevel="0" collapsed="false">
      <c r="A21" s="26" t="n">
        <v>9</v>
      </c>
      <c r="B21" s="27" t="n">
        <f aca="false">B20 + $B$9</f>
        <v>0.9</v>
      </c>
      <c r="C21" s="28" t="n">
        <v>0</v>
      </c>
      <c r="D21" s="35" t="n">
        <f aca="false">(R22-$J$9*D20) / ($J$10 + $J$9 * C20)</f>
        <v>2.3138867928741</v>
      </c>
      <c r="E21" s="36" t="n">
        <f aca="false">C21 * E22 + D21</f>
        <v>2.3138867928741</v>
      </c>
      <c r="F21" s="37" t="n">
        <f aca="false">-EXP(B21) * COS(B21) + EXP(B21) * SIN(B21) + B21 + 1</f>
        <v>2.29775949208802</v>
      </c>
      <c r="G21" s="38" t="n">
        <f aca="false">ABS(E21-F21)</f>
        <v>0.0161273007860814</v>
      </c>
      <c r="H21" s="2"/>
      <c r="I21" s="41" t="n">
        <v>0</v>
      </c>
      <c r="J21" s="41" t="n">
        <v>0</v>
      </c>
      <c r="K21" s="41" t="n">
        <v>0</v>
      </c>
      <c r="L21" s="41" t="n">
        <v>0</v>
      </c>
      <c r="M21" s="41" t="n">
        <v>0</v>
      </c>
      <c r="N21" s="41" t="n">
        <v>0</v>
      </c>
      <c r="O21" s="41" t="n">
        <f aca="false">J9</f>
        <v>1.1</v>
      </c>
      <c r="P21" s="41" t="n">
        <f aca="false">J10</f>
        <v>-1.98</v>
      </c>
      <c r="Q21" s="44" t="n">
        <f aca="false">J11</f>
        <v>0.9</v>
      </c>
      <c r="R21" s="43" t="n">
        <f aca="false">$B$9^2 * (-EXP(B19) * COS(B19) + EXP(B19) * SIN(B19) + B19 + 1)</f>
        <v>0.0145709208644349</v>
      </c>
    </row>
    <row r="22" customFormat="false" ht="17.35" hidden="false" customHeight="false" outlineLevel="0" collapsed="false">
      <c r="A22" s="26" t="n">
        <v>10</v>
      </c>
      <c r="B22" s="27" t="n">
        <f aca="false">B21 + $B$9</f>
        <v>1</v>
      </c>
      <c r="C22" s="28" t="s">
        <v>25</v>
      </c>
      <c r="D22" s="29" t="s">
        <v>25</v>
      </c>
      <c r="E22" s="36" t="n">
        <f aca="false">F4</f>
        <v>2.81866134726296</v>
      </c>
      <c r="F22" s="37" t="n">
        <f aca="false">-EXP(B22) * COS(B22) + EXP(B22) * SIN(B22) + B22 + 1</f>
        <v>2.81866134726296</v>
      </c>
      <c r="G22" s="45" t="n">
        <f aca="false">ABS(E22-F22)</f>
        <v>4.44089209850063E-016</v>
      </c>
      <c r="H22" s="2"/>
      <c r="I22" s="41" t="n">
        <v>0</v>
      </c>
      <c r="J22" s="41" t="n">
        <v>0</v>
      </c>
      <c r="K22" s="41" t="n">
        <v>0</v>
      </c>
      <c r="L22" s="41" t="n">
        <v>0</v>
      </c>
      <c r="M22" s="41" t="n">
        <v>0</v>
      </c>
      <c r="N22" s="41" t="n">
        <v>0</v>
      </c>
      <c r="O22" s="41" t="n">
        <v>0</v>
      </c>
      <c r="P22" s="41" t="n">
        <f aca="false">J9</f>
        <v>1.1</v>
      </c>
      <c r="Q22" s="44" t="n">
        <f aca="false">J10</f>
        <v>-1.98</v>
      </c>
      <c r="R22" s="43" t="n">
        <f aca="false">$B$9^2 * (-EXP(B20) * COS(B20) + EXP(B20) * SIN(B20) + B20 + 1) - J11 * F4</f>
        <v>-2.51833565209873</v>
      </c>
    </row>
  </sheetData>
  <mergeCells count="8">
    <mergeCell ref="A1:F1"/>
    <mergeCell ref="A2:B2"/>
    <mergeCell ref="A6:C6"/>
    <mergeCell ref="D6:E6"/>
    <mergeCell ref="C8:D8"/>
    <mergeCell ref="C9:D9"/>
    <mergeCell ref="C10:D10"/>
    <mergeCell ref="I12:R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LibreOffice/7.3.2.2$Linux_X86_64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2022-04-26T20:15:00Z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