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8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V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W2" i="1"/>
  <c r="V2" i="1"/>
  <c r="H2" i="2" l="1"/>
  <c r="L3" i="2"/>
  <c r="G3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Q2" i="2"/>
  <c r="Q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P2" i="2"/>
  <c r="I2" i="2"/>
  <c r="G2" i="2"/>
  <c r="J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D4" i="2"/>
  <c r="D5" i="2" s="1"/>
  <c r="D3" i="2"/>
  <c r="J2" i="1"/>
  <c r="I3" i="2" l="1"/>
  <c r="K2" i="1"/>
  <c r="L3" i="1" s="1"/>
  <c r="P2" i="1" l="1"/>
  <c r="J58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E2" i="2"/>
  <c r="K3" i="2"/>
  <c r="D2" i="2"/>
  <c r="C2" i="2"/>
  <c r="C3" i="2" s="1"/>
  <c r="C4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B24" i="1"/>
  <c r="E2" i="1"/>
  <c r="F2" i="1" l="1"/>
  <c r="C3" i="1" s="1"/>
  <c r="E3" i="1" s="1"/>
  <c r="F3" i="1" s="1"/>
  <c r="C4" i="1" s="1"/>
  <c r="Q2" i="1"/>
  <c r="R2" i="1" s="1"/>
  <c r="S2" i="1" s="1"/>
  <c r="J3" i="2"/>
  <c r="H3" i="2" s="1"/>
  <c r="L4" i="2"/>
  <c r="I4" i="2" s="1"/>
  <c r="J3" i="1"/>
  <c r="K3" i="1" s="1"/>
  <c r="L4" i="1" s="1"/>
  <c r="T3" i="1" l="1"/>
  <c r="P3" i="1" s="1"/>
  <c r="Q3" i="1" s="1"/>
  <c r="Q4" i="2"/>
  <c r="G4" i="2"/>
  <c r="J4" i="1"/>
  <c r="K4" i="1" s="1"/>
  <c r="L5" i="1" s="1"/>
  <c r="K4" i="2"/>
  <c r="E4" i="1"/>
  <c r="C5" i="2"/>
  <c r="J4" i="2" l="1"/>
  <c r="L5" i="2"/>
  <c r="I5" i="2" s="1"/>
  <c r="C6" i="2"/>
  <c r="D6" i="2"/>
  <c r="D7" i="2" s="1"/>
  <c r="J5" i="1"/>
  <c r="K5" i="1" s="1"/>
  <c r="L6" i="1" s="1"/>
  <c r="R3" i="1"/>
  <c r="S3" i="1" s="1"/>
  <c r="F4" i="1"/>
  <c r="C5" i="1" s="1"/>
  <c r="Q5" i="2" l="1"/>
  <c r="G5" i="2"/>
  <c r="H4" i="2"/>
  <c r="K5" i="2" s="1"/>
  <c r="J6" i="1"/>
  <c r="K6" i="1" s="1"/>
  <c r="L7" i="1" s="1"/>
  <c r="T4" i="1"/>
  <c r="E5" i="1"/>
  <c r="C7" i="2"/>
  <c r="D8" i="2" s="1"/>
  <c r="J5" i="2" l="1"/>
  <c r="L6" i="2"/>
  <c r="I6" i="2" s="1"/>
  <c r="P4" i="1"/>
  <c r="Q4" i="1" s="1"/>
  <c r="R4" i="1" s="1"/>
  <c r="S4" i="1" s="1"/>
  <c r="T5" i="1" s="1"/>
  <c r="F5" i="1"/>
  <c r="C6" i="1" s="1"/>
  <c r="C8" i="2"/>
  <c r="D9" i="2" s="1"/>
  <c r="Q6" i="2" l="1"/>
  <c r="G6" i="2"/>
  <c r="H5" i="2"/>
  <c r="K6" i="2" s="1"/>
  <c r="J7" i="1"/>
  <c r="K7" i="1" s="1"/>
  <c r="L8" i="1" s="1"/>
  <c r="P5" i="1"/>
  <c r="Q5" i="1" s="1"/>
  <c r="R5" i="1" s="1"/>
  <c r="E6" i="1"/>
  <c r="C9" i="2"/>
  <c r="D10" i="2" s="1"/>
  <c r="J6" i="2" l="1"/>
  <c r="L7" i="2"/>
  <c r="I7" i="2" s="1"/>
  <c r="D11" i="2"/>
  <c r="J8" i="1"/>
  <c r="K8" i="1" s="1"/>
  <c r="L9" i="1" s="1"/>
  <c r="S5" i="1"/>
  <c r="T6" i="1" s="1"/>
  <c r="F6" i="1"/>
  <c r="C7" i="1" s="1"/>
  <c r="C10" i="2"/>
  <c r="Q7" i="2" l="1"/>
  <c r="G7" i="2"/>
  <c r="H6" i="2"/>
  <c r="K7" i="2" s="1"/>
  <c r="J9" i="1"/>
  <c r="K9" i="1" s="1"/>
  <c r="L10" i="1" s="1"/>
  <c r="P6" i="1"/>
  <c r="Q6" i="1" s="1"/>
  <c r="R6" i="1" s="1"/>
  <c r="E7" i="1"/>
  <c r="C11" i="2"/>
  <c r="D12" i="2" s="1"/>
  <c r="J7" i="2" l="1"/>
  <c r="L8" i="2"/>
  <c r="I8" i="2" s="1"/>
  <c r="C12" i="2"/>
  <c r="D13" i="2" s="1"/>
  <c r="S6" i="1"/>
  <c r="T7" i="1" s="1"/>
  <c r="F7" i="1"/>
  <c r="C8" i="1" s="1"/>
  <c r="G8" i="2" l="1"/>
  <c r="H7" i="2"/>
  <c r="K8" i="2" s="1"/>
  <c r="C13" i="2"/>
  <c r="D14" i="2" s="1"/>
  <c r="D15" i="2" s="1"/>
  <c r="J10" i="1"/>
  <c r="K10" i="1" s="1"/>
  <c r="L11" i="1" s="1"/>
  <c r="C14" i="2"/>
  <c r="P7" i="1"/>
  <c r="Q7" i="1" s="1"/>
  <c r="R7" i="1" s="1"/>
  <c r="S7" i="1" s="1"/>
  <c r="E8" i="1"/>
  <c r="Q8" i="2" l="1"/>
  <c r="J8" i="2"/>
  <c r="H8" i="2" s="1"/>
  <c r="K9" i="2" s="1"/>
  <c r="L9" i="2"/>
  <c r="I9" i="2" s="1"/>
  <c r="J11" i="1"/>
  <c r="K11" i="1" s="1"/>
  <c r="L12" i="1" s="1"/>
  <c r="T8" i="1"/>
  <c r="F8" i="1"/>
  <c r="C9" i="1" s="1"/>
  <c r="C15" i="2"/>
  <c r="D16" i="2" s="1"/>
  <c r="G9" i="2" l="1"/>
  <c r="J9" i="2"/>
  <c r="L10" i="2"/>
  <c r="I10" i="2" s="1"/>
  <c r="D17" i="2"/>
  <c r="C16" i="2"/>
  <c r="P8" i="1"/>
  <c r="Q8" i="1" s="1"/>
  <c r="R8" i="1" s="1"/>
  <c r="S8" i="1" s="1"/>
  <c r="E9" i="1"/>
  <c r="Q9" i="2" l="1"/>
  <c r="G10" i="2"/>
  <c r="H9" i="2"/>
  <c r="K10" i="2" s="1"/>
  <c r="J12" i="1"/>
  <c r="K12" i="1" s="1"/>
  <c r="L13" i="1" s="1"/>
  <c r="T9" i="1"/>
  <c r="F9" i="1"/>
  <c r="C10" i="1" s="1"/>
  <c r="C17" i="2"/>
  <c r="D18" i="2" s="1"/>
  <c r="J10" i="2" l="1"/>
  <c r="H10" i="2" s="1"/>
  <c r="K11" i="2" s="1"/>
  <c r="L11" i="2"/>
  <c r="I11" i="2" s="1"/>
  <c r="D19" i="2"/>
  <c r="P9" i="1"/>
  <c r="Q9" i="1" s="1"/>
  <c r="R9" i="1" s="1"/>
  <c r="E10" i="1"/>
  <c r="C18" i="2"/>
  <c r="G11" i="2" l="1"/>
  <c r="J11" i="2" s="1"/>
  <c r="L12" i="2"/>
  <c r="I12" i="2" s="1"/>
  <c r="D20" i="2"/>
  <c r="J13" i="1"/>
  <c r="K13" i="1" s="1"/>
  <c r="L14" i="1" s="1"/>
  <c r="S9" i="1"/>
  <c r="T10" i="1" s="1"/>
  <c r="F10" i="1"/>
  <c r="C11" i="1" s="1"/>
  <c r="C19" i="2"/>
  <c r="Q10" i="2" l="1"/>
  <c r="G12" i="2"/>
  <c r="H11" i="2"/>
  <c r="K12" i="2" s="1"/>
  <c r="J14" i="1"/>
  <c r="K14" i="1" s="1"/>
  <c r="L15" i="1" s="1"/>
  <c r="P10" i="1"/>
  <c r="Q10" i="1" s="1"/>
  <c r="R10" i="1" s="1"/>
  <c r="E11" i="1"/>
  <c r="C20" i="2"/>
  <c r="D21" i="2" s="1"/>
  <c r="J12" i="2" l="1"/>
  <c r="H12" i="2" s="1"/>
  <c r="L13" i="2"/>
  <c r="I13" i="2" s="1"/>
  <c r="J15" i="1"/>
  <c r="K15" i="1" s="1"/>
  <c r="L16" i="1" s="1"/>
  <c r="C21" i="2"/>
  <c r="D22" i="2" s="1"/>
  <c r="S10" i="1"/>
  <c r="T11" i="1" s="1"/>
  <c r="F11" i="1"/>
  <c r="C12" i="1" s="1"/>
  <c r="Q11" i="2" l="1"/>
  <c r="G13" i="2"/>
  <c r="K13" i="2"/>
  <c r="P11" i="1"/>
  <c r="Q11" i="1" s="1"/>
  <c r="R11" i="1" s="1"/>
  <c r="S11" i="1" s="1"/>
  <c r="E12" i="1"/>
  <c r="C22" i="2"/>
  <c r="J13" i="2" l="1"/>
  <c r="H13" i="2" s="1"/>
  <c r="L14" i="2"/>
  <c r="I14" i="2" s="1"/>
  <c r="J16" i="1"/>
  <c r="K16" i="1" s="1"/>
  <c r="L17" i="1" s="1"/>
  <c r="T12" i="1"/>
  <c r="F12" i="1"/>
  <c r="C13" i="1" s="1"/>
  <c r="Q12" i="2" l="1"/>
  <c r="G14" i="2"/>
  <c r="K14" i="2"/>
  <c r="P12" i="1"/>
  <c r="Q12" i="1" s="1"/>
  <c r="E13" i="1"/>
  <c r="J14" i="2" l="1"/>
  <c r="H14" i="2" s="1"/>
  <c r="L15" i="2"/>
  <c r="I15" i="2" s="1"/>
  <c r="J17" i="1"/>
  <c r="K17" i="1" s="1"/>
  <c r="L18" i="1" s="1"/>
  <c r="R12" i="1"/>
  <c r="F13" i="1"/>
  <c r="C14" i="1" s="1"/>
  <c r="Q13" i="2" l="1"/>
  <c r="G15" i="2"/>
  <c r="K15" i="2"/>
  <c r="J18" i="1"/>
  <c r="K18" i="1" s="1"/>
  <c r="L19" i="1" s="1"/>
  <c r="S12" i="1"/>
  <c r="T13" i="1" s="1"/>
  <c r="E14" i="1"/>
  <c r="J15" i="2" l="1"/>
  <c r="H15" i="2" s="1"/>
  <c r="L16" i="2"/>
  <c r="I16" i="2" s="1"/>
  <c r="J19" i="1"/>
  <c r="K19" i="1" s="1"/>
  <c r="L20" i="1" s="1"/>
  <c r="P13" i="1"/>
  <c r="Q13" i="1" s="1"/>
  <c r="R13" i="1" s="1"/>
  <c r="S13" i="1" s="1"/>
  <c r="F14" i="1"/>
  <c r="C15" i="1" s="1"/>
  <c r="Q14" i="2" l="1"/>
  <c r="G16" i="2"/>
  <c r="K16" i="2"/>
  <c r="J20" i="1"/>
  <c r="K20" i="1" s="1"/>
  <c r="L21" i="1" s="1"/>
  <c r="T14" i="1"/>
  <c r="E15" i="1"/>
  <c r="J16" i="2" l="1"/>
  <c r="H16" i="2" s="1"/>
  <c r="K17" i="2" s="1"/>
  <c r="L17" i="2"/>
  <c r="I17" i="2" s="1"/>
  <c r="P14" i="1"/>
  <c r="Q14" i="1" s="1"/>
  <c r="F15" i="1"/>
  <c r="C16" i="1" s="1"/>
  <c r="Q15" i="2" l="1"/>
  <c r="G17" i="2"/>
  <c r="J17" i="2" s="1"/>
  <c r="L18" i="2"/>
  <c r="I18" i="2" s="1"/>
  <c r="J21" i="1"/>
  <c r="K21" i="1" s="1"/>
  <c r="L22" i="1" s="1"/>
  <c r="R14" i="1"/>
  <c r="E16" i="1"/>
  <c r="G18" i="2" l="1"/>
  <c r="H17" i="2"/>
  <c r="K18" i="2" s="1"/>
  <c r="S14" i="1"/>
  <c r="T15" i="1" s="1"/>
  <c r="F16" i="1"/>
  <c r="C17" i="1" s="1"/>
  <c r="J18" i="2" l="1"/>
  <c r="H18" i="2" s="1"/>
  <c r="K19" i="2" s="1"/>
  <c r="L19" i="2"/>
  <c r="I19" i="2" s="1"/>
  <c r="J22" i="1"/>
  <c r="K22" i="1" s="1"/>
  <c r="P15" i="1"/>
  <c r="Q15" i="1" s="1"/>
  <c r="R15" i="1" s="1"/>
  <c r="S15" i="1" s="1"/>
  <c r="E17" i="1"/>
  <c r="Q16" i="2" l="1"/>
  <c r="G19" i="2"/>
  <c r="J19" i="2" s="1"/>
  <c r="L20" i="2"/>
  <c r="I20" i="2" s="1"/>
  <c r="T16" i="1"/>
  <c r="F17" i="1"/>
  <c r="C18" i="1" s="1"/>
  <c r="G20" i="2" l="1"/>
  <c r="H19" i="2"/>
  <c r="K20" i="2" s="1"/>
  <c r="P16" i="1"/>
  <c r="Q16" i="1" s="1"/>
  <c r="E18" i="1"/>
  <c r="Q17" i="2" l="1"/>
  <c r="J20" i="2"/>
  <c r="L21" i="2"/>
  <c r="I21" i="2" s="1"/>
  <c r="R16" i="1"/>
  <c r="F18" i="1"/>
  <c r="C19" i="1" s="1"/>
  <c r="G21" i="2" l="1"/>
  <c r="H20" i="2"/>
  <c r="K21" i="2" s="1"/>
  <c r="S16" i="1"/>
  <c r="T17" i="1" s="1"/>
  <c r="E19" i="1"/>
  <c r="Q18" i="2" l="1"/>
  <c r="J21" i="2"/>
  <c r="L22" i="2"/>
  <c r="I22" i="2" s="1"/>
  <c r="P17" i="1"/>
  <c r="Q17" i="1" s="1"/>
  <c r="R17" i="1" s="1"/>
  <c r="S17" i="1" s="1"/>
  <c r="F19" i="1"/>
  <c r="C20" i="1" s="1"/>
  <c r="G22" i="2" l="1"/>
  <c r="H21" i="2"/>
  <c r="K22" i="2" s="1"/>
  <c r="T18" i="1"/>
  <c r="E20" i="1"/>
  <c r="Q19" i="2" l="1"/>
  <c r="J22" i="2"/>
  <c r="H22" i="2" s="1"/>
  <c r="P18" i="1"/>
  <c r="Q18" i="1" s="1"/>
  <c r="F20" i="1"/>
  <c r="C21" i="1" s="1"/>
  <c r="R18" i="1" l="1"/>
  <c r="S18" i="1" s="1"/>
  <c r="T19" i="1" s="1"/>
  <c r="E21" i="1"/>
  <c r="Q20" i="2" l="1"/>
  <c r="P19" i="1"/>
  <c r="Q19" i="1" s="1"/>
  <c r="R19" i="1" s="1"/>
  <c r="S19" i="1" s="1"/>
  <c r="F21" i="1"/>
  <c r="C22" i="1" s="1"/>
  <c r="T20" i="1" l="1"/>
  <c r="E22" i="1"/>
  <c r="Q21" i="2" l="1"/>
  <c r="P20" i="1"/>
  <c r="Q20" i="1" s="1"/>
  <c r="R20" i="1" s="1"/>
  <c r="S20" i="1" s="1"/>
  <c r="F22" i="1"/>
  <c r="T21" i="1" l="1"/>
  <c r="P21" i="1" l="1"/>
  <c r="Q21" i="1" s="1"/>
  <c r="R21" i="1" s="1"/>
  <c r="S21" i="1" s="1"/>
  <c r="T22" i="1" l="1"/>
  <c r="Q22" i="2" l="1"/>
  <c r="P22" i="1"/>
  <c r="Q22" i="1" s="1"/>
  <c r="R22" i="1" s="1"/>
  <c r="S22" i="1" s="1"/>
</calcChain>
</file>

<file path=xl/sharedStrings.xml><?xml version="1.0" encoding="utf-8"?>
<sst xmlns="http://schemas.openxmlformats.org/spreadsheetml/2006/main" count="48" uniqueCount="26">
  <si>
    <t>i</t>
  </si>
  <si>
    <t>xi</t>
  </si>
  <si>
    <t>ui</t>
  </si>
  <si>
    <t>f(xi; ui)</t>
  </si>
  <si>
    <t>H * f(xi;yi)</t>
  </si>
  <si>
    <t xml:space="preserve">H = </t>
  </si>
  <si>
    <t>uiточ.</t>
  </si>
  <si>
    <t>A =</t>
  </si>
  <si>
    <t>B =</t>
  </si>
  <si>
    <t>p(x) =</t>
  </si>
  <si>
    <t>g(x) =</t>
  </si>
  <si>
    <t>q(x) =</t>
  </si>
  <si>
    <t>6e^x</t>
  </si>
  <si>
    <t>k1</t>
  </si>
  <si>
    <t>l1</t>
  </si>
  <si>
    <t>k2</t>
  </si>
  <si>
    <t>l2</t>
  </si>
  <si>
    <t>k3</t>
  </si>
  <si>
    <t>k4</t>
  </si>
  <si>
    <t>l3</t>
  </si>
  <si>
    <t>l4</t>
  </si>
  <si>
    <t>u1</t>
  </si>
  <si>
    <t>u2</t>
  </si>
  <si>
    <t>u2точ</t>
  </si>
  <si>
    <t>2-ой</t>
  </si>
  <si>
    <t>4-ый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</si>
</sst>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5" fillId="2" borderId="1" xfId="0" applyFont="1" applyFill="1" applyBorder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3" xfId="0" applyFont="1" applyFill="1" applyBorder="1"/>
    <xf numFmtId="0" fontId="4" fillId="5" borderId="0" xfId="0" applyFont="1" applyFill="1"/>
  </cellXfs>
  <cellStyles count="1">
    <cellStyle name="Обычный" xfId="0" builtinId="0"/>
  </cellStyles>
  <dxfs count="47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 и точный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Метод Эйлера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'Задание 1'!$O$2:$O$22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0.21108856663526052</c:v>
                </c:pt>
                <c:pt idx="3">
                  <c:v>0.33448862064894913</c:v>
                </c:pt>
                <c:pt idx="4">
                  <c:v>0.47154925962630678</c:v>
                </c:pt>
                <c:pt idx="5">
                  <c:v>0.62375646930905559</c:v>
                </c:pt>
                <c:pt idx="6">
                  <c:v>0.7927445962862949</c:v>
                </c:pt>
                <c:pt idx="7">
                  <c:v>0.98030880527982545</c:v>
                </c:pt>
                <c:pt idx="8">
                  <c:v>1.1884188508853533</c:v>
                </c:pt>
                <c:pt idx="9">
                  <c:v>1.4192346140411307</c:v>
                </c:pt>
                <c:pt idx="10">
                  <c:v>1.6751239732667056</c:v>
                </c:pt>
                <c:pt idx="11">
                  <c:v>1.9586836774650704</c:v>
                </c:pt>
                <c:pt idx="12">
                  <c:v>2.2727639318585808</c:v>
                </c:pt>
                <c:pt idx="13">
                  <c:v>2.6204973707678483</c:v>
                </c:pt>
                <c:pt idx="14">
                  <c:v>3.0053329472616719</c:v>
                </c:pt>
                <c:pt idx="15">
                  <c:v>3.4310750175621028</c:v>
                </c:pt>
                <c:pt idx="16">
                  <c:v>3.9019275693090636</c:v>
                </c:pt>
                <c:pt idx="17">
                  <c:v>4.4225432121770982</c:v>
                </c:pt>
                <c:pt idx="18">
                  <c:v>4.9980763288070333</c:v>
                </c:pt>
                <c:pt idx="19">
                  <c:v>5.6342397942238485</c:v>
                </c:pt>
                <c:pt idx="20">
                  <c:v>6.3373649908869378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68C-9CE0-D4AC714F0E67}"/>
            </c:ext>
          </c:extLst>
        </c:ser>
        <c:ser>
          <c:idx val="1"/>
          <c:order val="1"/>
          <c:tx>
            <c:v>Точная функция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7-468C-9CE0-D4AC714F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48720"/>
        <c:axId val="1339660368"/>
      </c:scatterChart>
      <c:valAx>
        <c:axId val="1339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60368"/>
        <c:crosses val="autoZero"/>
        <c:crossBetween val="midCat"/>
        <c:majorUnit val="5.000000000000001E-2"/>
      </c:valAx>
      <c:valAx>
        <c:axId val="1339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487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</a:t>
            </a:r>
            <a:r>
              <a:rPr lang="ru-RU" baseline="0"/>
              <a:t> Рунге-Кутта и точный график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1'!$L$2:$L$22</c:f>
              <c:numCache>
                <c:formatCode>General</c:formatCode>
                <c:ptCount val="21"/>
                <c:pt idx="0">
                  <c:v>0</c:v>
                </c:pt>
                <c:pt idx="1">
                  <c:v>0.10526073632568465</c:v>
                </c:pt>
                <c:pt idx="2">
                  <c:v>0.2215975138566286</c:v>
                </c:pt>
                <c:pt idx="3">
                  <c:v>0.35017592318117785</c:v>
                </c:pt>
                <c:pt idx="4">
                  <c:v>0.49228419813409274</c:v>
                </c:pt>
                <c:pt idx="5">
                  <c:v>0.64934611966876976</c:v>
                </c:pt>
                <c:pt idx="6">
                  <c:v>0.82293528231922874</c:v>
                </c:pt>
                <c:pt idx="7">
                  <c:v>1.014790870011737</c:v>
                </c:pt>
                <c:pt idx="8">
                  <c:v>1.2268351046313692</c:v>
                </c:pt>
                <c:pt idx="9">
                  <c:v>1.4611925493751228</c:v>
                </c:pt>
                <c:pt idx="10">
                  <c:v>1.72021146978713</c:v>
                </c:pt>
                <c:pt idx="11">
                  <c:v>2.0064874788331704</c:v>
                </c:pt>
                <c:pt idx="12">
                  <c:v>2.3228897189832356</c:v>
                </c:pt>
                <c:pt idx="13">
                  <c:v>2.6725898649175424</c:v>
                </c:pt>
                <c:pt idx="14">
                  <c:v>3.0590942665855909</c:v>
                </c:pt>
                <c:pt idx="15">
                  <c:v>3.4862795962336985</c:v>
                </c:pt>
                <c:pt idx="16">
                  <c:v>3.9584324183590374</c:v>
                </c:pt>
                <c:pt idx="17">
                  <c:v>4.4802931742732381</c:v>
                </c:pt>
                <c:pt idx="18">
                  <c:v>5.0571051728009619</c:v>
                </c:pt>
                <c:pt idx="19">
                  <c:v>5.6946693221781137</c:v>
                </c:pt>
                <c:pt idx="20">
                  <c:v>6.3994055549672977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42F3-B6F0-6C3C7B9BB420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1'!$T$2:$T$22</c:f>
              <c:numCache>
                <c:formatCode>General</c:formatCode>
                <c:ptCount val="21"/>
                <c:pt idx="0">
                  <c:v>0</c:v>
                </c:pt>
                <c:pt idx="1">
                  <c:v>0.10517127086200984</c:v>
                </c:pt>
                <c:pt idx="2">
                  <c:v>0.22140355842473392</c:v>
                </c:pt>
                <c:pt idx="3">
                  <c:v>0.34986018491615678</c:v>
                </c:pt>
                <c:pt idx="4">
                  <c:v>0.49182683048682851</c:v>
                </c:pt>
                <c:pt idx="5">
                  <c:v>0.6487244058491668</c:v>
                </c:pt>
                <c:pt idx="6">
                  <c:v>0.82212328042040339</c:v>
                </c:pt>
                <c:pt idx="7">
                  <c:v>1.0137590092156485</c:v>
                </c:pt>
                <c:pt idx="8">
                  <c:v>1.2255497170908849</c:v>
                </c:pt>
                <c:pt idx="9">
                  <c:v>1.4596153160284773</c:v>
                </c:pt>
                <c:pt idx="10">
                  <c:v>1.7182987502292282</c:v>
                </c:pt>
                <c:pt idx="11">
                  <c:v>2.0041894851161834</c:v>
                </c:pt>
                <c:pt idx="12">
                  <c:v>2.3201494803279932</c:v>
                </c:pt>
                <c:pt idx="13">
                  <c:v>2.6693419138439909</c:v>
                </c:pt>
                <c:pt idx="14">
                  <c:v>3.0552629551404862</c:v>
                </c:pt>
                <c:pt idx="15">
                  <c:v>3.4817769205358893</c:v>
                </c:pt>
                <c:pt idx="16">
                  <c:v>3.9531551847594608</c:v>
                </c:pt>
                <c:pt idx="17">
                  <c:v>4.4741192708737092</c:v>
                </c:pt>
                <c:pt idx="18">
                  <c:v>5.0498885983618598</c:v>
                </c:pt>
                <c:pt idx="19">
                  <c:v>5.6862334401060517</c:v>
                </c:pt>
                <c:pt idx="20">
                  <c:v>6.3895337289959029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2F3-B6F0-6C3C7B9BB420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1'!$O$2:$O$22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2F3-B6F0-6C3C7B9B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28752"/>
        <c:axId val="1465731664"/>
      </c:scatterChart>
      <c:valAx>
        <c:axId val="1465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31664"/>
        <c:crosses val="autoZero"/>
        <c:crossBetween val="midCat"/>
        <c:majorUnit val="5.000000000000001E-2"/>
      </c:valAx>
      <c:valAx>
        <c:axId val="1465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287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Рунге-Кутта 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2'!$D$2:$D$22</c:f>
              <c:numCache>
                <c:formatCode>General</c:formatCode>
                <c:ptCount val="21"/>
                <c:pt idx="0">
                  <c:v>5</c:v>
                </c:pt>
                <c:pt idx="1">
                  <c:v>6.5</c:v>
                </c:pt>
                <c:pt idx="2">
                  <c:v>8.2131025508453881</c:v>
                </c:pt>
                <c:pt idx="3">
                  <c:v>10.19094420574149</c:v>
                </c:pt>
                <c:pt idx="4">
                  <c:v>12.492252566812454</c:v>
                </c:pt>
                <c:pt idx="5">
                  <c:v>15.184468788094822</c:v>
                </c:pt>
                <c:pt idx="6">
                  <c:v>18.345590530216878</c:v>
                </c:pt>
                <c:pt idx="7">
                  <c:v>22.066284853796009</c:v>
                </c:pt>
                <c:pt idx="8">
                  <c:v>26.452327237529627</c:v>
                </c:pt>
                <c:pt idx="9">
                  <c:v>31.62743109949032</c:v>
                </c:pt>
                <c:pt idx="10">
                  <c:v>37.73654208817559</c:v>
                </c:pt>
                <c:pt idx="11">
                  <c:v>44.949683240226825</c:v>
                </c:pt>
                <c:pt idx="12">
                  <c:v>53.466451172215763</c:v>
                </c:pt>
                <c:pt idx="13">
                  <c:v>63.521280140685576</c:v>
                </c:pt>
                <c:pt idx="14">
                  <c:v>75.389610491251489</c:v>
                </c:pt>
                <c:pt idx="15">
                  <c:v>89.39512122557322</c:v>
                </c:pt>
                <c:pt idx="16">
                  <c:v>105.91821373672853</c:v>
                </c:pt>
                <c:pt idx="17">
                  <c:v>125.40596589708527</c:v>
                </c:pt>
                <c:pt idx="18">
                  <c:v>148.38381344994312</c:v>
                </c:pt>
                <c:pt idx="19">
                  <c:v>175.46926002332498</c:v>
                </c:pt>
                <c:pt idx="20">
                  <c:v>207.38796918692492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C95-B299-8E711A3BE815}"/>
            </c:ext>
          </c:extLst>
        </c:ser>
        <c:ser>
          <c:idx val="1"/>
          <c:order val="1"/>
          <c:tx>
            <c:v>Точный график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3-4C95-B299-8E711A3B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71440"/>
        <c:axId val="1329182672"/>
      </c:scatterChart>
      <c:valAx>
        <c:axId val="13291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82672"/>
        <c:crosses val="autoZero"/>
        <c:crossBetween val="midCat"/>
      </c:valAx>
      <c:valAx>
        <c:axId val="1329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7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Рунге-Кутта и точный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2'!$L$2:$L$22</c:f>
              <c:numCache>
                <c:formatCode>General</c:formatCode>
                <c:ptCount val="21"/>
                <c:pt idx="0">
                  <c:v>5</c:v>
                </c:pt>
                <c:pt idx="1">
                  <c:v>6.5</c:v>
                </c:pt>
                <c:pt idx="2">
                  <c:v>8.1847008199767295</c:v>
                </c:pt>
                <c:pt idx="3">
                  <c:v>10.110056350828399</c:v>
                </c:pt>
                <c:pt idx="4">
                  <c:v>12.323851467787478</c:v>
                </c:pt>
                <c:pt idx="5">
                  <c:v>14.880460010879935</c:v>
                </c:pt>
                <c:pt idx="6">
                  <c:v>17.84204336588245</c:v>
                </c:pt>
                <c:pt idx="7">
                  <c:v>21.279913248638859</c:v>
                </c:pt>
                <c:pt idx="8">
                  <c:v>25.276087359116321</c:v>
                </c:pt>
                <c:pt idx="9">
                  <c:v>29.925070510219847</c:v>
                </c:pt>
                <c:pt idx="10">
                  <c:v>35.335898446628562</c:v>
                </c:pt>
                <c:pt idx="11">
                  <c:v>41.634486943632155</c:v>
                </c:pt>
                <c:pt idx="12">
                  <c:v>48.966335023584264</c:v>
                </c:pt>
                <c:pt idx="13">
                  <c:v>57.499638374364231</c:v>
                </c:pt>
                <c:pt idx="14">
                  <c:v>67.428877446656841</c:v>
                </c:pt>
                <c:pt idx="15">
                  <c:v>78.978954414662937</c:v>
                </c:pt>
                <c:pt idx="16">
                  <c:v>92.409964404433524</c:v>
                </c:pt>
                <c:pt idx="17">
                  <c:v>108.02269935236666</c:v>
                </c:pt>
                <c:pt idx="18">
                  <c:v>126.16499781567829</c:v>
                </c:pt>
                <c:pt idx="19">
                  <c:v>147.23907131945987</c:v>
                </c:pt>
                <c:pt idx="20">
                  <c:v>171.7099577404091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3-4818-8B25-17A8908D2BC4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2'!$V$2:$V$22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3-4818-8B25-17A8908D2BC4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3-4818-8B25-17A8908D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05920"/>
        <c:axId val="1456801760"/>
      </c:scatterChart>
      <c:valAx>
        <c:axId val="14568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1760"/>
        <c:crosses val="autoZero"/>
        <c:crossBetween val="midCat"/>
      </c:valAx>
      <c:valAx>
        <c:axId val="1456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126023</xdr:colOff>
      <xdr:row>26</xdr:row>
      <xdr:rowOff>17949</xdr:rowOff>
    </xdr:from>
    <xdr:to>
      <xdr:col>10</xdr:col>
      <xdr:colOff>855596</xdr:colOff>
      <xdr:row>54</xdr:row>
      <xdr:rowOff>18317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25</xdr:row>
      <xdr:rowOff>190499</xdr:rowOff>
    </xdr:from>
    <xdr:to>
      <xdr:col>25</xdr:col>
      <xdr:colOff>28575</xdr:colOff>
      <xdr:row>54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80961</xdr:rowOff>
    </xdr:from>
    <xdr:to>
      <xdr:col>13</xdr:col>
      <xdr:colOff>427038</xdr:colOff>
      <xdr:row>62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323849</xdr:colOff>
      <xdr:row>30</xdr:row>
      <xdr:rowOff>9524</xdr:rowOff>
    </xdr:from>
    <xdr:to>
      <xdr:col>30</xdr:col>
      <xdr:colOff>219074</xdr:colOff>
      <xdr:row>60</xdr:row>
      <xdr:rowOff>83819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F25" totalsRowShown="0" headerRowDxfId="46" dataDxfId="45">
  <autoFilter ref="A1:F25"/>
  <tableColumns count="6">
    <tableColumn id="1" name="i" dataDxfId="44"/>
    <tableColumn id="2" name="xi" dataDxfId="43"/>
    <tableColumn id="3" name="ui" dataDxfId="42"/>
    <tableColumn id="4" name="uiточ." dataDxfId="41"/>
    <tableColumn id="5" name="f(xi; ui)" dataDxfId="40"/>
    <tableColumn id="6" name="H * f(xi;yi)" dataDxfId="3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J1:L22" totalsRowShown="0" headerRowDxfId="38" dataDxfId="37">
  <autoFilter ref="J1:L22"/>
  <tableColumns count="3">
    <tableColumn id="1" name="k1" dataDxfId="36">
      <calculatedColumnFormula xml:space="preserve"> 0.1 * (EXP(2 * O2) - EXP(O2) * Таблица3[[#This Row],[ui]])</calculatedColumnFormula>
    </tableColumn>
    <tableColumn id="2" name="k2" dataDxfId="35">
      <calculatedColumnFormula>0.1*((EXP(2*(O2+0.05)))-EXP((O2+0.05))*(L2 + Таблица3[[#This Row],[k1]] / 2))</calculatedColumnFormula>
    </tableColumn>
    <tableColumn id="3" name="ui" dataDxfId="34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P1:T22" totalsRowShown="0" headerRowDxfId="33" dataDxfId="32">
  <autoFilter ref="P1:T22"/>
  <tableColumns count="5">
    <tableColumn id="1" name="k1" dataDxfId="31">
      <calculatedColumnFormula xml:space="preserve"> 0.1 * (EXP(2 * O2) - EXP(O2) * Таблица4[[#This Row],[ui]])</calculatedColumnFormula>
    </tableColumn>
    <tableColumn id="2" name="k2" dataDxfId="30">
      <calculatedColumnFormula xml:space="preserve"> 0.1 * (EXP(2 * (O2 + 0.05)) - EXP(O2 + 0.05) * (T2 + P2/2))</calculatedColumnFormula>
    </tableColumn>
    <tableColumn id="3" name="k3" dataDxfId="29">
      <calculatedColumnFormula xml:space="preserve"> 0.1 * (EXP(2 * (O2 + 0.05)) - EXP(O2 + 0.05) * (T2 + Q2/2))</calculatedColumnFormula>
    </tableColumn>
    <tableColumn id="4" name="k4" dataDxfId="28">
      <calculatedColumnFormula xml:space="preserve"> 0.1 * (EXP(2 * (O2 + 0.1)) - EXP(O2 + 0.1) * (T2 + R2))</calculatedColumnFormula>
    </tableColumn>
    <tableColumn id="5" name="ui" dataDxfId="2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1:E28" totalsRowShown="0" headerRowDxfId="26" dataDxfId="25">
  <autoFilter ref="A1:E28"/>
  <tableColumns count="5">
    <tableColumn id="1" name="i" dataDxfId="24"/>
    <tableColumn id="2" name="xi" dataDxfId="23"/>
    <tableColumn id="3" name="u1" dataDxfId="22"/>
    <tableColumn id="4" name="u2" dataDxfId="21"/>
    <tableColumn id="5" name="u2точ" dataDxfId="20">
      <calculatedColumnFormula xml:space="preserve"> -3 * EXP(B2) + 5.31 * EXP(B2 * SQRT(3)) + 5.31 *  EXP(-B2 * SQRT(3))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G1:L22" totalsRowShown="0" headerRowDxfId="19" dataDxfId="18">
  <autoFilter ref="G1:L22"/>
  <tableColumns count="6">
    <tableColumn id="1" name="k1" dataDxfId="17">
      <calculatedColumnFormula xml:space="preserve"> 0.1 * L2</calculatedColumnFormula>
    </tableColumn>
    <tableColumn id="2" name="k2" dataDxfId="16">
      <calculatedColumnFormula xml:space="preserve"> 0.1 * (((I2 + J2) / 2) + I2)</calculatedColumnFormula>
    </tableColumn>
    <tableColumn id="3" name="l1" dataDxfId="15">
      <calculatedColumnFormula xml:space="preserve"> 0.1 *  (6 * EXP(B2) + 3 * L2)</calculatedColumnFormula>
    </tableColumn>
    <tableColumn id="4" name="l2" dataDxfId="14">
      <calculatedColumnFormula xml:space="preserve"> 0.1 *  (6 * EXP(B2 + 0.1) + 3 * (K2 + G2))</calculatedColumnFormula>
    </tableColumn>
    <tableColumn id="5" name="u1" dataDxfId="13">
      <calculatedColumnFormula xml:space="preserve"> K1 + ((G1 + H1) / 2)</calculatedColumnFormula>
    </tableColumn>
    <tableColumn id="6" name="u2" dataDxfId="12">
      <calculatedColumnFormula xml:space="preserve"> L1 +  (0.1 * (6 * EXP(B1) - (-3 * K1)))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8" name="Таблица8" displayName="Таблица8" ref="N1:W22" totalsRowShown="0" headerRowDxfId="11" dataDxfId="10">
  <autoFilter ref="N1:W22"/>
  <tableColumns count="10">
    <tableColumn id="1" name="k1" dataDxfId="9">
      <calculatedColumnFormula xml:space="preserve"> 0.1 *  (6 * EXP(B2) + 3 * W2)</calculatedColumnFormula>
    </tableColumn>
    <tableColumn id="2" name="k2" dataDxfId="8">
      <calculatedColumnFormula xml:space="preserve"> 0.1 *  (6 * EXP(B2 + 0.05) + 3 * (W2 + Таблица8[[#This Row],[l1]] / 2))</calculatedColumnFormula>
    </tableColumn>
    <tableColumn id="3" name="k3" dataDxfId="7">
      <calculatedColumnFormula xml:space="preserve"> 0.1 *  (6 * EXP(B2 + 0.05) + 3 * (W2 + Таблица8[[#This Row],[l2]] / 2))</calculatedColumnFormula>
    </tableColumn>
    <tableColumn id="4" name="k4" dataDxfId="6">
      <calculatedColumnFormula xml:space="preserve"> 0.1 *  (6 * EXP(B2 + 0.1) + 3 * (V2 + Таблица8[[#This Row],[k3]]))</calculatedColumnFormula>
    </tableColumn>
    <tableColumn id="5" name="l1" dataDxfId="5">
      <calculatedColumnFormula xml:space="preserve"> 0.1 * (6 * EXP(B2))</calculatedColumnFormula>
    </tableColumn>
    <tableColumn id="6" name="l2" dataDxfId="4">
      <calculatedColumnFormula xml:space="preserve"> 0.1 * (6 * EXP(B2 + 0.05))</calculatedColumnFormula>
    </tableColumn>
    <tableColumn id="7" name="l3" dataDxfId="3">
      <calculatedColumnFormula xml:space="preserve"> 0.1 * (6 * EXP(B2 + 0.05))</calculatedColumnFormula>
    </tableColumn>
    <tableColumn id="8" name="l4" dataDxfId="2">
      <calculatedColumnFormula xml:space="preserve"> 0.1 * (6 * EXP(B2 + 0.1))</calculatedColumnFormula>
    </tableColumn>
    <tableColumn id="9" name="u1" dataDxfId="1"/>
    <tableColumn id="10" name="u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J1" zoomScale="105" zoomScaleNormal="115" workbookViewId="0">
      <selection activeCell="S2" sqref="S2"/>
    </sheetView>
  </sheetViews>
  <sheetFormatPr defaultRowHeight="14.4" x14ac:dyDescent="0.3"/>
  <cols>
    <col min="2" max="2" width="9.88671875" customWidth="1"/>
    <col min="3" max="3" width="18" customWidth="1"/>
    <col min="4" max="4" width="17.109375" customWidth="1"/>
    <col min="5" max="5" width="16.109375" customWidth="1"/>
    <col min="6" max="6" width="17.44140625" customWidth="1"/>
    <col min="10" max="10" width="16" customWidth="1"/>
    <col min="11" max="11" width="14.6640625" customWidth="1"/>
    <col min="12" max="12" width="12" customWidth="1"/>
    <col min="16" max="16" width="21" customWidth="1"/>
    <col min="18" max="18" width="17.5546875" customWidth="1"/>
    <col min="19" max="19" width="19.88671875" customWidth="1"/>
    <col min="20" max="20" width="21.44140625" customWidth="1"/>
  </cols>
  <sheetData>
    <row r="1" spans="1:23" ht="16.2" thickBot="1" x14ac:dyDescent="0.35">
      <c r="A1" s="17" t="s">
        <v>0</v>
      </c>
      <c r="B1" s="17" t="s">
        <v>1</v>
      </c>
      <c r="C1" s="1" t="s">
        <v>2</v>
      </c>
      <c r="D1" s="1" t="s">
        <v>6</v>
      </c>
      <c r="E1" s="1" t="s">
        <v>3</v>
      </c>
      <c r="F1" s="1" t="s">
        <v>4</v>
      </c>
      <c r="H1" s="17" t="s">
        <v>0</v>
      </c>
      <c r="I1" s="17" t="s">
        <v>1</v>
      </c>
      <c r="J1" s="9" t="s">
        <v>13</v>
      </c>
      <c r="K1" s="9" t="s">
        <v>15</v>
      </c>
      <c r="L1" s="9" t="s">
        <v>2</v>
      </c>
      <c r="N1" s="17" t="s">
        <v>0</v>
      </c>
      <c r="O1" s="17" t="s">
        <v>1</v>
      </c>
      <c r="P1" s="9" t="s">
        <v>13</v>
      </c>
      <c r="Q1" s="9" t="s">
        <v>15</v>
      </c>
      <c r="R1" s="9" t="s">
        <v>17</v>
      </c>
      <c r="S1" s="9" t="s">
        <v>18</v>
      </c>
      <c r="T1" s="9" t="s">
        <v>2</v>
      </c>
      <c r="V1" t="s">
        <v>24</v>
      </c>
      <c r="W1" t="s">
        <v>25</v>
      </c>
    </row>
    <row r="2" spans="1:23" ht="15.6" x14ac:dyDescent="0.3">
      <c r="A2" s="18">
        <v>0</v>
      </c>
      <c r="B2" s="19">
        <v>0</v>
      </c>
      <c r="C2" s="6">
        <v>0</v>
      </c>
      <c r="D2" s="7">
        <f t="shared" ref="D2:D22" si="0" xml:space="preserve"> EXP(O2) - 1</f>
        <v>0</v>
      </c>
      <c r="E2" s="3">
        <f t="shared" ref="E2:E22" si="1" xml:space="preserve"> EXP(2 * O2) - EXP(O2) * C2</f>
        <v>1</v>
      </c>
      <c r="F2" s="3">
        <f xml:space="preserve"> $B$24 * E2</f>
        <v>0.1</v>
      </c>
      <c r="H2" s="18">
        <v>0</v>
      </c>
      <c r="I2" s="19">
        <v>0</v>
      </c>
      <c r="J2" s="11">
        <f xml:space="preserve"> 0.1 * (EXP(2 * O2) - EXP(O2) * Таблица3[[#This Row],[ui]])</f>
        <v>0.1</v>
      </c>
      <c r="K2" s="11">
        <f>0.1*((EXP(2*(O2+0.05)))-EXP((O2+0.05))*(L2 + Таблица3[[#This Row],[k1]] / 2))</f>
        <v>0.10526073632568465</v>
      </c>
      <c r="L2" s="12">
        <v>0</v>
      </c>
      <c r="N2" s="18">
        <v>0</v>
      </c>
      <c r="O2" s="19">
        <v>0</v>
      </c>
      <c r="P2" s="10">
        <f xml:space="preserve"> 0.1 * (EXP(2 * O2) - EXP(O2) * Таблица4[[#This Row],[ui]])</f>
        <v>0.1</v>
      </c>
      <c r="Q2" s="10">
        <f t="shared" ref="Q2:Q22" si="2" xml:space="preserve"> 0.1 * (EXP(2 * (O2 + 0.05)) - EXP(O2 + 0.05) * (T2 + P2/2))</f>
        <v>0.10526073632568465</v>
      </c>
      <c r="R2" s="10">
        <f t="shared" ref="R2:R22" si="3" xml:space="preserve"> 0.1 * (EXP(2 * (O2 + 0.05)) - EXP(O2 + 0.05) * (T2 + Q2/2))</f>
        <v>0.10498421332344228</v>
      </c>
      <c r="S2" s="10">
        <f t="shared" ref="S2:S22" si="4" xml:space="preserve"> 0.1 * (EXP(2 * (O2 + 0.1)) - EXP(O2 + 0.1) * (T2 + R2))</f>
        <v>0.11053772587380516</v>
      </c>
      <c r="T2" s="12">
        <v>0</v>
      </c>
      <c r="V2">
        <f xml:space="preserve">  ABS(Таблица1[[#This Row],[uiточ.]] - Таблица3[[#This Row],[ui]])</f>
        <v>0</v>
      </c>
      <c r="W2">
        <f xml:space="preserve"> ABS(Таблица1[[#This Row],[uiточ.]] - Таблица4[[#This Row],[ui]])</f>
        <v>0</v>
      </c>
    </row>
    <row r="3" spans="1:23" ht="15.6" x14ac:dyDescent="0.3">
      <c r="A3" s="18">
        <v>1</v>
      </c>
      <c r="B3" s="19">
        <v>0.1</v>
      </c>
      <c r="C3" s="6">
        <f xml:space="preserve"> C2 + F2</f>
        <v>0.1</v>
      </c>
      <c r="D3" s="7">
        <f t="shared" si="0"/>
        <v>0.10517091807564771</v>
      </c>
      <c r="E3" s="3">
        <f t="shared" si="1"/>
        <v>1.110885666352605</v>
      </c>
      <c r="F3" s="3">
        <f t="shared" ref="F3:F22" si="5" xml:space="preserve"> $B$24 * E3</f>
        <v>0.11108856663526051</v>
      </c>
      <c r="H3" s="18">
        <v>1</v>
      </c>
      <c r="I3" s="19">
        <v>0.1</v>
      </c>
      <c r="J3" s="11">
        <f xml:space="preserve"> 0.1 * (EXP(2 * O3) - EXP(O3) * Таблица3[[#This Row],[ui]])</f>
        <v>0.11050716535577942</v>
      </c>
      <c r="K3" s="11">
        <f>0.1*((EXP(2*(O3+0.05)))-EXP((O3+0.05))*(L3 + Таблица3[[#This Row],[k1]] / 2))</f>
        <v>0.11633677753094394</v>
      </c>
      <c r="L3" s="12">
        <f xml:space="preserve"> L2 + K2</f>
        <v>0.10526073632568465</v>
      </c>
      <c r="N3" s="18">
        <v>1</v>
      </c>
      <c r="O3" s="19">
        <v>0.1</v>
      </c>
      <c r="P3" s="10">
        <f xml:space="preserve"> 0.1 * (EXP(2 * O3) - EXP(O3) * Таблица4[[#This Row],[ui]])</f>
        <v>0.11051705281864199</v>
      </c>
      <c r="Q3" s="10">
        <f t="shared" si="2"/>
        <v>0.11634659755522146</v>
      </c>
      <c r="R3" s="10">
        <f t="shared" si="3"/>
        <v>0.11600794932049774</v>
      </c>
      <c r="S3" s="10">
        <f t="shared" si="4"/>
        <v>0.12216757880626401</v>
      </c>
      <c r="T3" s="12">
        <f xml:space="preserve"> T2 +  ((P2 + 2 * Q2 + 2 * R2 + S2) / 6)</f>
        <v>0.10517127086200984</v>
      </c>
      <c r="V3">
        <f xml:space="preserve">  ABS(Таблица1[[#This Row],[uiточ.]] - Таблица3[[#This Row],[ui]])</f>
        <v>8.9818250036940994E-5</v>
      </c>
      <c r="W3">
        <f xml:space="preserve"> ABS(Таблица1[[#This Row],[uiточ.]] - Таблица4[[#This Row],[ui]])</f>
        <v>3.5278636212332515E-7</v>
      </c>
    </row>
    <row r="4" spans="1:23" ht="15.6" x14ac:dyDescent="0.3">
      <c r="A4" s="18">
        <v>2</v>
      </c>
      <c r="B4" s="19">
        <v>0.2</v>
      </c>
      <c r="C4" s="6">
        <f t="shared" ref="C4:C22" si="6" xml:space="preserve"> C3 + F3</f>
        <v>0.21108856663526052</v>
      </c>
      <c r="D4" s="7">
        <f t="shared" si="0"/>
        <v>0.22140275816016985</v>
      </c>
      <c r="E4" s="3">
        <f t="shared" si="1"/>
        <v>1.2340005401368863</v>
      </c>
      <c r="F4" s="3">
        <f t="shared" si="5"/>
        <v>0.12340005401368864</v>
      </c>
      <c r="H4" s="18">
        <v>2</v>
      </c>
      <c r="I4" s="19">
        <v>0.2</v>
      </c>
      <c r="J4" s="11">
        <f xml:space="preserve"> 0.1 * (EXP(2 * O4) - EXP(O4) * Таблица3[[#This Row],[ui]])</f>
        <v>0.12211648830153476</v>
      </c>
      <c r="K4" s="11">
        <f>0.1*((EXP(2*(O4+0.05)))-EXP((O4+0.05))*(L4 + Таблица3[[#This Row],[k1]] / 2))</f>
        <v>0.12857840932454923</v>
      </c>
      <c r="L4" s="12">
        <f t="shared" ref="L4:L21" si="7" xml:space="preserve"> L3 + K3</f>
        <v>0.2215975138566286</v>
      </c>
      <c r="N4" s="18">
        <v>2</v>
      </c>
      <c r="O4" s="19">
        <v>0.2</v>
      </c>
      <c r="P4" s="10">
        <f xml:space="preserve"> 0.1 * (EXP(2 * O4) - EXP(O4) * Таблица4[[#This Row],[ui]])</f>
        <v>0.12214017807148242</v>
      </c>
      <c r="Q4" s="10">
        <f t="shared" si="2"/>
        <v>0.12860179278163855</v>
      </c>
      <c r="R4" s="10">
        <f t="shared" si="3"/>
        <v>0.12818694890560436</v>
      </c>
      <c r="S4" s="10">
        <f t="shared" si="4"/>
        <v>0.13502209750256888</v>
      </c>
      <c r="T4" s="12">
        <f t="shared" ref="T4:T22" si="8" xml:space="preserve"> T3 +  ((P3 + 2 * Q3 + 2 * R3 + S3) / 6)</f>
        <v>0.22140355842473392</v>
      </c>
      <c r="V4">
        <f xml:space="preserve">  ABS(Таблица1[[#This Row],[uiточ.]] - Таблица3[[#This Row],[ui]])</f>
        <v>1.9475569645874269E-4</v>
      </c>
      <c r="W4">
        <f xml:space="preserve"> ABS(Таблица1[[#This Row],[uiточ.]] - Таблица4[[#This Row],[ui]])</f>
        <v>8.0026456406034896E-7</v>
      </c>
    </row>
    <row r="5" spans="1:23" ht="15.6" x14ac:dyDescent="0.3">
      <c r="A5" s="18">
        <v>3</v>
      </c>
      <c r="B5" s="19">
        <v>0.3</v>
      </c>
      <c r="C5" s="6">
        <f t="shared" si="6"/>
        <v>0.33448862064894913</v>
      </c>
      <c r="D5" s="7">
        <f t="shared" si="0"/>
        <v>0.34985880757600318</v>
      </c>
      <c r="E5" s="3">
        <f t="shared" si="1"/>
        <v>1.3706063897735763</v>
      </c>
      <c r="F5" s="3">
        <f t="shared" si="5"/>
        <v>0.13706063897735762</v>
      </c>
      <c r="H5" s="18">
        <v>3</v>
      </c>
      <c r="I5" s="19">
        <v>0.3</v>
      </c>
      <c r="J5" s="11">
        <f xml:space="preserve"> 0.1 * (EXP(2 * O5) - EXP(O5) * Таблица3[[#This Row],[ui]])</f>
        <v>0.13494307462833383</v>
      </c>
      <c r="K5" s="11">
        <f>0.1*((EXP(2*(O5+0.05)))-EXP((O5+0.05))*(L5 + Таблица3[[#This Row],[k1]] / 2))</f>
        <v>0.14210827495291486</v>
      </c>
      <c r="L5" s="12">
        <f t="shared" si="7"/>
        <v>0.35017592318117785</v>
      </c>
      <c r="N5" s="18">
        <v>3</v>
      </c>
      <c r="O5" s="19">
        <v>0.3</v>
      </c>
      <c r="P5" s="10">
        <f xml:space="preserve"> 0.1 * (EXP(2 * O5) - EXP(O5) * Таблица4[[#This Row],[ui]])</f>
        <v>0.13498569483612655</v>
      </c>
      <c r="Q5" s="10">
        <f t="shared" si="2"/>
        <v>0.14215005629779928</v>
      </c>
      <c r="R5" s="10">
        <f t="shared" si="3"/>
        <v>0.14164172065496669</v>
      </c>
      <c r="S5" s="10">
        <f t="shared" si="4"/>
        <v>0.14923062468237186</v>
      </c>
      <c r="T5" s="12">
        <f t="shared" si="8"/>
        <v>0.34986018491615678</v>
      </c>
      <c r="V5">
        <f xml:space="preserve">  ABS(Таблица1[[#This Row],[uiточ.]] - Таблица3[[#This Row],[ui]])</f>
        <v>3.1711560517466708E-4</v>
      </c>
      <c r="W5">
        <f xml:space="preserve"> ABS(Таблица1[[#This Row],[uiточ.]] - Таблица4[[#This Row],[ui]])</f>
        <v>1.3773401535965846E-6</v>
      </c>
    </row>
    <row r="6" spans="1:23" ht="15.6" x14ac:dyDescent="0.3">
      <c r="A6" s="18">
        <v>4</v>
      </c>
      <c r="B6" s="19">
        <v>0.4</v>
      </c>
      <c r="C6" s="6">
        <f t="shared" si="6"/>
        <v>0.47154925962630678</v>
      </c>
      <c r="D6" s="7">
        <f t="shared" si="0"/>
        <v>0.49182469764127035</v>
      </c>
      <c r="E6" s="3">
        <f t="shared" si="1"/>
        <v>1.5220720968274879</v>
      </c>
      <c r="F6" s="3">
        <f t="shared" si="5"/>
        <v>0.15220720968274881</v>
      </c>
      <c r="H6" s="18">
        <v>4</v>
      </c>
      <c r="I6" s="19">
        <v>0.4</v>
      </c>
      <c r="J6" s="11">
        <f xml:space="preserve"> 0.1 * (EXP(2 * O6) - EXP(O6) * Таблица3[[#This Row],[ui]])</f>
        <v>0.14911392034574997</v>
      </c>
      <c r="K6" s="11">
        <f>0.1*((EXP(2*(O6+0.05)))-EXP((O6+0.05))*(L6 + Таблица3[[#This Row],[k1]] / 2))</f>
        <v>0.15706192153467705</v>
      </c>
      <c r="L6" s="12">
        <f t="shared" si="7"/>
        <v>0.49228419813409274</v>
      </c>
      <c r="N6" s="18">
        <v>4</v>
      </c>
      <c r="O6" s="19">
        <v>0.4</v>
      </c>
      <c r="P6" s="10">
        <f xml:space="preserve"> 0.1 * (EXP(2 * O6) - EXP(O6) * Таблица4[[#This Row],[ui]])</f>
        <v>0.14918215158095904</v>
      </c>
      <c r="Q6" s="10">
        <f t="shared" si="2"/>
        <v>0.15712830066624195</v>
      </c>
      <c r="R6" s="10">
        <f t="shared" si="3"/>
        <v>0.15650519854433342</v>
      </c>
      <c r="S6" s="10">
        <f t="shared" si="4"/>
        <v>0.16493630217191957</v>
      </c>
      <c r="T6" s="12">
        <f t="shared" si="8"/>
        <v>0.49182683048682851</v>
      </c>
      <c r="V6">
        <f xml:space="preserve">  ABS(Таблица1[[#This Row],[uiточ.]] - Таблица3[[#This Row],[ui]])</f>
        <v>4.5950049282239558E-4</v>
      </c>
      <c r="W6">
        <f xml:space="preserve"> ABS(Таблица1[[#This Row],[uiточ.]] - Таблица4[[#This Row],[ui]])</f>
        <v>2.1328455581670624E-6</v>
      </c>
    </row>
    <row r="7" spans="1:23" ht="15.6" x14ac:dyDescent="0.3">
      <c r="A7" s="18">
        <v>5</v>
      </c>
      <c r="B7" s="19">
        <v>0.5</v>
      </c>
      <c r="C7" s="6">
        <f t="shared" si="6"/>
        <v>0.62375646930905559</v>
      </c>
      <c r="D7" s="7">
        <f t="shared" si="0"/>
        <v>0.64872127070012819</v>
      </c>
      <c r="E7" s="3">
        <f t="shared" si="1"/>
        <v>1.6898812697723935</v>
      </c>
      <c r="F7" s="3">
        <f t="shared" si="5"/>
        <v>0.16898812697723936</v>
      </c>
      <c r="H7" s="18">
        <v>5</v>
      </c>
      <c r="I7" s="19">
        <v>0.5</v>
      </c>
      <c r="J7" s="11">
        <f xml:space="preserve"> 0.1 * (EXP(2 * O7) - EXP(O7) * Таблица3[[#This Row],[ui]])</f>
        <v>0.16476910689145535</v>
      </c>
      <c r="K7" s="11">
        <f>0.1*((EXP(2*(O7+0.05)))-EXP((O7+0.05))*(L7 + Таблица3[[#This Row],[k1]] / 2))</f>
        <v>0.17358916265045901</v>
      </c>
      <c r="L7" s="12">
        <f t="shared" si="7"/>
        <v>0.64934611966876976</v>
      </c>
      <c r="N7" s="18">
        <v>5</v>
      </c>
      <c r="O7" s="19">
        <v>0.5</v>
      </c>
      <c r="P7" s="10">
        <f xml:space="preserve"> 0.1 * (EXP(2 * O7) - EXP(O7) * Таблица4[[#This Row],[ui]])</f>
        <v>0.16487161017132212</v>
      </c>
      <c r="Q7" s="10">
        <f t="shared" si="2"/>
        <v>0.17368803817990819</v>
      </c>
      <c r="R7" s="10">
        <f t="shared" si="3"/>
        <v>0.17292398315727356</v>
      </c>
      <c r="S7" s="10">
        <f t="shared" si="4"/>
        <v>0.18229759458173381</v>
      </c>
      <c r="T7" s="12">
        <f t="shared" si="8"/>
        <v>0.6487244058491668</v>
      </c>
      <c r="V7">
        <f xml:space="preserve">  ABS(Таблица1[[#This Row],[uiточ.]] - Таблица3[[#This Row],[ui]])</f>
        <v>6.2484896864156703E-4</v>
      </c>
      <c r="W7">
        <f xml:space="preserve"> ABS(Таблица1[[#This Row],[uiточ.]] - Таблица4[[#This Row],[ui]])</f>
        <v>3.1351490386022363E-6</v>
      </c>
    </row>
    <row r="8" spans="1:23" ht="15.6" x14ac:dyDescent="0.3">
      <c r="A8" s="18">
        <v>6</v>
      </c>
      <c r="B8" s="19">
        <v>0.6</v>
      </c>
      <c r="C8" s="6">
        <f t="shared" si="6"/>
        <v>0.7927445962862949</v>
      </c>
      <c r="D8" s="7">
        <f t="shared" si="0"/>
        <v>0.82211880039050889</v>
      </c>
      <c r="E8" s="3">
        <f t="shared" si="1"/>
        <v>1.8756420899353052</v>
      </c>
      <c r="F8" s="3">
        <f t="shared" si="5"/>
        <v>0.18756420899353055</v>
      </c>
      <c r="H8" s="18">
        <v>6</v>
      </c>
      <c r="I8" s="19">
        <v>0.6</v>
      </c>
      <c r="J8" s="11">
        <f xml:space="preserve"> 0.1 * (EXP(2 * O8) - EXP(O8) * Таблица3[[#This Row],[ui]])</f>
        <v>0.18206310733180095</v>
      </c>
      <c r="K8" s="11">
        <f>0.1*((EXP(2*(O8+0.05)))-EXP((O8+0.05))*(L8 + Таблица3[[#This Row],[k1]] / 2))</f>
        <v>0.19185558769250824</v>
      </c>
      <c r="L8" s="12">
        <f t="shared" si="7"/>
        <v>0.82293528231922874</v>
      </c>
      <c r="N8" s="18">
        <v>6</v>
      </c>
      <c r="O8" s="19">
        <v>0.6</v>
      </c>
      <c r="P8" s="10">
        <f xml:space="preserve"> 0.1 * (EXP(2 * O8) - EXP(O8) * Таблица4[[#This Row],[ui]])</f>
        <v>0.1822110637243812</v>
      </c>
      <c r="Q8" s="10">
        <f t="shared" si="2"/>
        <v>0.19199695914600687</v>
      </c>
      <c r="R8" s="10">
        <f t="shared" si="3"/>
        <v>0.19105969503457765</v>
      </c>
      <c r="S8" s="10">
        <f t="shared" si="4"/>
        <v>0.20149000068592132</v>
      </c>
      <c r="T8" s="12">
        <f t="shared" si="8"/>
        <v>0.82212328042040339</v>
      </c>
      <c r="V8">
        <f xml:space="preserve">  ABS(Таблица1[[#This Row],[uiточ.]] - Таблица3[[#This Row],[ui]])</f>
        <v>8.1648192871985881E-4</v>
      </c>
      <c r="W8">
        <f xml:space="preserve"> ABS(Таблица1[[#This Row],[uiточ.]] - Таблица4[[#This Row],[ui]])</f>
        <v>4.480029894504689E-6</v>
      </c>
    </row>
    <row r="9" spans="1:23" ht="15.6" x14ac:dyDescent="0.3">
      <c r="A9" s="18">
        <v>7</v>
      </c>
      <c r="B9" s="19">
        <v>0.7</v>
      </c>
      <c r="C9" s="6">
        <f t="shared" si="6"/>
        <v>0.98030880527982545</v>
      </c>
      <c r="D9" s="7">
        <f t="shared" si="0"/>
        <v>1.0137527074704766</v>
      </c>
      <c r="E9" s="3">
        <f t="shared" si="1"/>
        <v>2.0811004560552777</v>
      </c>
      <c r="F9" s="3">
        <f t="shared" si="5"/>
        <v>0.20811004560552779</v>
      </c>
      <c r="H9" s="18">
        <v>7</v>
      </c>
      <c r="I9" s="19">
        <v>0.7</v>
      </c>
      <c r="J9" s="11">
        <f xml:space="preserve"> 0.1 * (EXP(2 * O9) - EXP(O9) * Таблица3[[#This Row],[ui]])</f>
        <v>0.2011662104842219</v>
      </c>
      <c r="K9" s="11">
        <f>0.1*((EXP(2*(O9+0.05)))-EXP((O9+0.05))*(L9 + Таблица3[[#This Row],[k1]] / 2))</f>
        <v>0.21204423461963234</v>
      </c>
      <c r="L9" s="12">
        <f t="shared" si="7"/>
        <v>1.014790870011737</v>
      </c>
      <c r="N9" s="18">
        <v>7</v>
      </c>
      <c r="O9" s="19">
        <v>0.7</v>
      </c>
      <c r="P9" s="10">
        <f xml:space="preserve"> 0.1 * (EXP(2 * O9) - EXP(O9) * Таблица4[[#This Row],[ui]])</f>
        <v>0.20137400173140746</v>
      </c>
      <c r="Q9" s="10">
        <f t="shared" si="2"/>
        <v>0.21224068484819125</v>
      </c>
      <c r="R9" s="10">
        <f t="shared" si="3"/>
        <v>0.21109044643125349</v>
      </c>
      <c r="S9" s="10">
        <f t="shared" si="4"/>
        <v>0.22270798296112143</v>
      </c>
      <c r="T9" s="12">
        <f t="shared" si="8"/>
        <v>1.0137590092156485</v>
      </c>
      <c r="V9">
        <f xml:space="preserve">  ABS(Таблица1[[#This Row],[uiточ.]] - Таблица3[[#This Row],[ui]])</f>
        <v>1.0381625412603235E-3</v>
      </c>
      <c r="W9">
        <f xml:space="preserve"> ABS(Таблица1[[#This Row],[uiточ.]] - Таблица4[[#This Row],[ui]])</f>
        <v>6.3017451719105111E-6</v>
      </c>
    </row>
    <row r="10" spans="1:23" ht="15.6" x14ac:dyDescent="0.3">
      <c r="A10" s="18">
        <v>8</v>
      </c>
      <c r="B10" s="19">
        <v>0.8</v>
      </c>
      <c r="C10" s="6">
        <f t="shared" si="6"/>
        <v>1.1884188508853533</v>
      </c>
      <c r="D10" s="7">
        <f t="shared" si="0"/>
        <v>1.2255409284924679</v>
      </c>
      <c r="E10" s="3">
        <f t="shared" si="1"/>
        <v>2.3081576315577741</v>
      </c>
      <c r="F10" s="3">
        <f t="shared" si="5"/>
        <v>0.23081576315577743</v>
      </c>
      <c r="H10" s="18">
        <v>8</v>
      </c>
      <c r="I10" s="19">
        <v>0.8</v>
      </c>
      <c r="J10" s="11">
        <f xml:space="preserve"> 0.1 * (EXP(2 * O10) - EXP(O10) * Таблица3[[#This Row],[ui]])</f>
        <v>0.22226606865266635</v>
      </c>
      <c r="K10" s="11">
        <f>0.1*((EXP(2*(O10+0.05)))-EXP((O10+0.05))*(L10 + Таблица3[[#This Row],[k1]] / 2))</f>
        <v>0.2343574447437535</v>
      </c>
      <c r="L10" s="12">
        <f t="shared" si="7"/>
        <v>1.2268351046313692</v>
      </c>
      <c r="N10" s="18">
        <v>8</v>
      </c>
      <c r="O10" s="19">
        <v>0.8</v>
      </c>
      <c r="P10" s="10">
        <f xml:space="preserve"> 0.1 * (EXP(2 * O10) - EXP(O10) * Таблица4[[#This Row],[ui]])</f>
        <v>0.22255213691069856</v>
      </c>
      <c r="Q10" s="10">
        <f t="shared" si="2"/>
        <v>0.23462471510004637</v>
      </c>
      <c r="R10" s="10">
        <f t="shared" si="3"/>
        <v>0.23321243662227947</v>
      </c>
      <c r="S10" s="10">
        <f t="shared" si="4"/>
        <v>0.2461671532702035</v>
      </c>
      <c r="T10" s="12">
        <f t="shared" si="8"/>
        <v>1.2255497170908849</v>
      </c>
      <c r="V10">
        <f xml:space="preserve">  ABS(Таблица1[[#This Row],[uiточ.]] - Таблица3[[#This Row],[ui]])</f>
        <v>1.2941761389013706E-3</v>
      </c>
      <c r="W10">
        <f xml:space="preserve"> ABS(Таблица1[[#This Row],[uiточ.]] - Таблица4[[#This Row],[ui]])</f>
        <v>8.7885984170199549E-6</v>
      </c>
    </row>
    <row r="11" spans="1:23" ht="15.6" x14ac:dyDescent="0.3">
      <c r="A11" s="18">
        <v>9</v>
      </c>
      <c r="B11" s="19">
        <v>0.9</v>
      </c>
      <c r="C11" s="6">
        <f t="shared" si="6"/>
        <v>1.4192346140411307</v>
      </c>
      <c r="D11" s="7">
        <f t="shared" si="0"/>
        <v>1.4596031111569499</v>
      </c>
      <c r="E11" s="3">
        <f t="shared" si="1"/>
        <v>2.5588935922557483</v>
      </c>
      <c r="F11" s="3">
        <f t="shared" si="5"/>
        <v>0.25588935922557482</v>
      </c>
      <c r="H11" s="18">
        <v>9</v>
      </c>
      <c r="I11" s="19">
        <v>0.9</v>
      </c>
      <c r="J11" s="11">
        <f xml:space="preserve"> 0.1 * (EXP(2 * O11) - EXP(O11) * Таблица3[[#This Row],[ui]])</f>
        <v>0.24556937239705398</v>
      </c>
      <c r="K11" s="11">
        <f>0.1*((EXP(2*(O11+0.05)))-EXP((O11+0.05))*(L11 + Таблица3[[#This Row],[k1]] / 2))</f>
        <v>0.25901892041200725</v>
      </c>
      <c r="L11" s="12">
        <f t="shared" si="7"/>
        <v>1.4611925493751228</v>
      </c>
      <c r="N11" s="18">
        <v>9</v>
      </c>
      <c r="O11" s="19">
        <v>0.9</v>
      </c>
      <c r="P11" s="10">
        <f xml:space="preserve"> 0.1 * (EXP(2 * O11) - EXP(O11) * Таблица4[[#This Row],[ui]])</f>
        <v>0.24595730920169695</v>
      </c>
      <c r="Q11" s="10">
        <f t="shared" si="2"/>
        <v>0.25937659256480039</v>
      </c>
      <c r="R11" s="10">
        <f t="shared" si="3"/>
        <v>0.25764167403414673</v>
      </c>
      <c r="S11" s="10">
        <f t="shared" si="4"/>
        <v>0.27210676280491447</v>
      </c>
      <c r="T11" s="12">
        <f t="shared" si="8"/>
        <v>1.4596153160284773</v>
      </c>
      <c r="V11">
        <f xml:space="preserve">  ABS(Таблица1[[#This Row],[uiточ.]] - Таблица3[[#This Row],[ui]])</f>
        <v>1.5894382181729227E-3</v>
      </c>
      <c r="W11">
        <f xml:space="preserve"> ABS(Таблица1[[#This Row],[uiточ.]] - Таблица4[[#This Row],[ui]])</f>
        <v>1.2204871527421446E-5</v>
      </c>
    </row>
    <row r="12" spans="1:23" ht="15.6" x14ac:dyDescent="0.3">
      <c r="A12" s="18">
        <v>10</v>
      </c>
      <c r="B12" s="19">
        <v>1</v>
      </c>
      <c r="C12" s="6">
        <f t="shared" si="6"/>
        <v>1.6751239732667056</v>
      </c>
      <c r="D12" s="7">
        <f t="shared" si="0"/>
        <v>1.7182818284590451</v>
      </c>
      <c r="E12" s="3">
        <f t="shared" si="1"/>
        <v>2.8355970419836494</v>
      </c>
      <c r="F12" s="3">
        <f t="shared" si="5"/>
        <v>0.28355970419836496</v>
      </c>
      <c r="H12" s="18">
        <v>10</v>
      </c>
      <c r="I12" s="19">
        <v>1</v>
      </c>
      <c r="J12" s="11">
        <f xml:space="preserve"> 0.1 * (EXP(2 * O12) - EXP(O12) * Таблица3[[#This Row],[ui]])</f>
        <v>0.27130365195014694</v>
      </c>
      <c r="K12" s="11">
        <f>0.1*((EXP(2*(O12+0.05)))-EXP((O12+0.05))*(L12 + Таблица3[[#This Row],[k1]] / 2))</f>
        <v>0.28627600904604028</v>
      </c>
      <c r="L12" s="12">
        <f t="shared" si="7"/>
        <v>1.72021146978713</v>
      </c>
      <c r="N12" s="18">
        <v>10</v>
      </c>
      <c r="O12" s="19">
        <v>1</v>
      </c>
      <c r="P12" s="10">
        <f xml:space="preserve"> 0.1 * (EXP(2 * O12) - EXP(O12) * Таблица4[[#This Row],[ui]])</f>
        <v>0.27182358303186521</v>
      </c>
      <c r="Q12" s="10">
        <f t="shared" si="2"/>
        <v>0.28674830848250882</v>
      </c>
      <c r="R12" s="10">
        <f t="shared" si="3"/>
        <v>0.28461582556396803</v>
      </c>
      <c r="S12" s="10">
        <f t="shared" si="4"/>
        <v>0.30079255819691186</v>
      </c>
      <c r="T12" s="12">
        <f t="shared" si="8"/>
        <v>1.7182987502292282</v>
      </c>
      <c r="V12">
        <f xml:space="preserve">  ABS(Таблица1[[#This Row],[uiточ.]] - Таблица3[[#This Row],[ui]])</f>
        <v>1.9296413280849301E-3</v>
      </c>
      <c r="W12">
        <f xml:space="preserve"> ABS(Таблица1[[#This Row],[uiточ.]] - Таблица4[[#This Row],[ui]])</f>
        <v>1.6921770183087048E-5</v>
      </c>
    </row>
    <row r="13" spans="1:23" ht="15.6" x14ac:dyDescent="0.3">
      <c r="A13" s="18">
        <v>11</v>
      </c>
      <c r="B13" s="19">
        <v>1.1000000000000001</v>
      </c>
      <c r="C13" s="6">
        <f t="shared" si="6"/>
        <v>1.9586836774650704</v>
      </c>
      <c r="D13" s="7">
        <f t="shared" si="0"/>
        <v>2.0041660239464334</v>
      </c>
      <c r="E13" s="3">
        <f t="shared" si="1"/>
        <v>3.1408025439351031</v>
      </c>
      <c r="F13" s="3">
        <f t="shared" si="5"/>
        <v>0.31408025439351034</v>
      </c>
      <c r="H13" s="18">
        <v>11</v>
      </c>
      <c r="I13" s="19">
        <v>1.1000000000000001</v>
      </c>
      <c r="J13" s="11">
        <f xml:space="preserve"> 0.1 * (EXP(2 * O13) - EXP(O13) * Таблица3[[#This Row],[ui]])</f>
        <v>0.29971919880495729</v>
      </c>
      <c r="K13" s="11">
        <f>0.1*((EXP(2*(O13+0.05)))-EXP((O13+0.05))*(L13 + Таблица3[[#This Row],[k1]] / 2))</f>
        <v>0.31640224015006502</v>
      </c>
      <c r="L13" s="12">
        <f t="shared" si="7"/>
        <v>2.0064874788331704</v>
      </c>
      <c r="N13" s="18">
        <v>11</v>
      </c>
      <c r="O13" s="19">
        <v>1.1000000000000001</v>
      </c>
      <c r="P13" s="10">
        <f xml:space="preserve"> 0.1 * (EXP(2 * O13) - EXP(O13) * Таблица4[[#This Row],[ui]])</f>
        <v>0.30040955426973881</v>
      </c>
      <c r="Q13" s="10">
        <f t="shared" si="2"/>
        <v>0.317018977109713</v>
      </c>
      <c r="R13" s="10">
        <f t="shared" si="3"/>
        <v>0.31439618903735067</v>
      </c>
      <c r="S13" s="10">
        <f t="shared" si="4"/>
        <v>0.3325200847069929</v>
      </c>
      <c r="T13" s="12">
        <f t="shared" si="8"/>
        <v>2.0041894851161834</v>
      </c>
      <c r="V13">
        <f xml:space="preserve">  ABS(Таблица1[[#This Row],[uiточ.]] - Таблица3[[#This Row],[ui]])</f>
        <v>2.3214548867369622E-3</v>
      </c>
      <c r="W13">
        <f xml:space="preserve"> ABS(Таблица1[[#This Row],[uiточ.]] - Таблица4[[#This Row],[ui]])</f>
        <v>2.3461169750049748E-5</v>
      </c>
    </row>
    <row r="14" spans="1:23" ht="15.6" x14ac:dyDescent="0.3">
      <c r="A14" s="18">
        <v>12</v>
      </c>
      <c r="B14" s="19">
        <v>1.2</v>
      </c>
      <c r="C14" s="6">
        <f t="shared" si="6"/>
        <v>2.2727639318585808</v>
      </c>
      <c r="D14" s="7">
        <f t="shared" si="0"/>
        <v>2.3201169227365472</v>
      </c>
      <c r="E14" s="3">
        <f t="shared" si="1"/>
        <v>3.4773343890926744</v>
      </c>
      <c r="F14" s="3">
        <f t="shared" si="5"/>
        <v>0.34773343890926744</v>
      </c>
      <c r="H14" s="18">
        <v>12</v>
      </c>
      <c r="I14" s="19">
        <v>1.2</v>
      </c>
      <c r="J14" s="11">
        <f xml:space="preserve"> 0.1 * (EXP(2 * O14) - EXP(O14) * Таблица3[[#This Row],[ui]])</f>
        <v>0.33109109149946181</v>
      </c>
      <c r="K14" s="11">
        <f>0.1*((EXP(2*(O14+0.05)))-EXP((O14+0.05))*(L14 + Таблица3[[#This Row],[k1]] / 2))</f>
        <v>0.34970014593430698</v>
      </c>
      <c r="L14" s="12">
        <f t="shared" si="7"/>
        <v>2.3228897189832356</v>
      </c>
      <c r="N14" s="18">
        <v>12</v>
      </c>
      <c r="O14" s="19">
        <v>1.2</v>
      </c>
      <c r="P14" s="10">
        <f xml:space="preserve"> 0.1 * (EXP(2 * O14) - EXP(O14) * Таблица4[[#This Row],[ui]])</f>
        <v>0.33200088277262252</v>
      </c>
      <c r="Q14" s="10">
        <f t="shared" si="2"/>
        <v>0.35049780902536426</v>
      </c>
      <c r="R14" s="10">
        <f t="shared" si="3"/>
        <v>0.34726977821131694</v>
      </c>
      <c r="S14" s="10">
        <f t="shared" si="4"/>
        <v>0.36761854385000048</v>
      </c>
      <c r="T14" s="12">
        <f t="shared" si="8"/>
        <v>2.3201494803279932</v>
      </c>
      <c r="V14">
        <f xml:space="preserve">  ABS(Таблица1[[#This Row],[uiточ.]] - Таблица3[[#This Row],[ui]])</f>
        <v>2.7727962466883582E-3</v>
      </c>
      <c r="W14">
        <f xml:space="preserve"> ABS(Таблица1[[#This Row],[uiточ.]] - Таблица4[[#This Row],[ui]])</f>
        <v>3.2557591445936396E-5</v>
      </c>
    </row>
    <row r="15" spans="1:23" ht="15.6" x14ac:dyDescent="0.3">
      <c r="A15" s="18">
        <v>13</v>
      </c>
      <c r="B15" s="19">
        <v>1.3</v>
      </c>
      <c r="C15" s="6">
        <f t="shared" si="6"/>
        <v>2.6204973707678483</v>
      </c>
      <c r="D15" s="7">
        <f t="shared" si="0"/>
        <v>2.6692966676192444</v>
      </c>
      <c r="E15" s="3">
        <f t="shared" si="1"/>
        <v>3.8483557649382334</v>
      </c>
      <c r="F15" s="3">
        <f t="shared" si="5"/>
        <v>0.38483557649382338</v>
      </c>
      <c r="H15" s="18">
        <v>13</v>
      </c>
      <c r="I15" s="19">
        <v>1.3</v>
      </c>
      <c r="J15" s="11">
        <f xml:space="preserve"> 0.1 * (EXP(2 * O15) - EXP(O15) * Таблица3[[#This Row],[ui]])</f>
        <v>0.36572129497467876</v>
      </c>
      <c r="K15" s="11">
        <f>0.1*((EXP(2*(O15+0.05)))-EXP((O15+0.05))*(L15 + Таблица3[[#This Row],[k1]] / 2))</f>
        <v>0.38650440166804878</v>
      </c>
      <c r="L15" s="12">
        <f t="shared" si="7"/>
        <v>2.6725898649175424</v>
      </c>
      <c r="N15" s="18">
        <v>13</v>
      </c>
      <c r="O15" s="19">
        <v>1.3</v>
      </c>
      <c r="P15" s="10">
        <f xml:space="preserve"> 0.1 * (EXP(2 * O15) - EXP(O15) * Таблица4[[#This Row],[ui]])</f>
        <v>0.36691306457975603</v>
      </c>
      <c r="Q15" s="10">
        <f t="shared" si="2"/>
        <v>0.38752741648233935</v>
      </c>
      <c r="R15" s="10">
        <f t="shared" si="3"/>
        <v>0.38355150011594952</v>
      </c>
      <c r="S15" s="10">
        <f t="shared" si="4"/>
        <v>0.40645535000263777</v>
      </c>
      <c r="T15" s="12">
        <f t="shared" si="8"/>
        <v>2.6693419138439909</v>
      </c>
      <c r="V15">
        <f xml:space="preserve">  ABS(Таблица1[[#This Row],[uiточ.]] - Таблица3[[#This Row],[ui]])</f>
        <v>3.2931972982979119E-3</v>
      </c>
      <c r="W15">
        <f xml:space="preserve"> ABS(Таблица1[[#This Row],[uiточ.]] - Таблица4[[#This Row],[ui]])</f>
        <v>4.5246224746442465E-5</v>
      </c>
    </row>
    <row r="16" spans="1:23" ht="15.6" x14ac:dyDescent="0.3">
      <c r="A16" s="18">
        <v>14</v>
      </c>
      <c r="B16" s="19">
        <v>1.4</v>
      </c>
      <c r="C16" s="6">
        <f t="shared" si="6"/>
        <v>3.0053329472616719</v>
      </c>
      <c r="D16" s="7">
        <f t="shared" si="0"/>
        <v>3.0551999668446745</v>
      </c>
      <c r="E16" s="3">
        <f t="shared" si="1"/>
        <v>4.2574207030043087</v>
      </c>
      <c r="F16" s="3">
        <f t="shared" si="5"/>
        <v>0.42574207030043087</v>
      </c>
      <c r="H16" s="18">
        <v>14</v>
      </c>
      <c r="I16" s="19">
        <v>1.4</v>
      </c>
      <c r="J16" s="11">
        <f xml:space="preserve"> 0.1 * (EXP(2 * O16) - EXP(O16) * Таблица3[[#This Row],[ui]])</f>
        <v>0.40394078026644265</v>
      </c>
      <c r="K16" s="11">
        <f>0.1*((EXP(2*(O16+0.05)))-EXP((O16+0.05))*(L16 + Таблица3[[#This Row],[k1]] / 2))</f>
        <v>0.42718532964810763</v>
      </c>
      <c r="L16" s="12">
        <f t="shared" si="7"/>
        <v>3.0590942665855909</v>
      </c>
      <c r="N16" s="18">
        <v>14</v>
      </c>
      <c r="O16" s="19">
        <v>1.4</v>
      </c>
      <c r="P16" s="10">
        <f xml:space="preserve"> 0.1 * (EXP(2 * O16) - EXP(O16) * Таблица4[[#This Row],[ui]])</f>
        <v>0.4054944536709586</v>
      </c>
      <c r="Q16" s="10">
        <f t="shared" si="2"/>
        <v>0.42848748720935231</v>
      </c>
      <c r="R16" s="10">
        <f t="shared" si="3"/>
        <v>0.42358639045808782</v>
      </c>
      <c r="S16" s="10">
        <f t="shared" si="4"/>
        <v>0.44944158336658102</v>
      </c>
      <c r="T16" s="12">
        <f t="shared" si="8"/>
        <v>3.0552629551404862</v>
      </c>
      <c r="V16">
        <f xml:space="preserve">  ABS(Таблица1[[#This Row],[uiточ.]] - Таблица3[[#This Row],[ui]])</f>
        <v>3.8942997409163738E-3</v>
      </c>
      <c r="W16">
        <f xml:space="preserve"> ABS(Таблица1[[#This Row],[uiточ.]] - Таблица4[[#This Row],[ui]])</f>
        <v>6.2988295811639006E-5</v>
      </c>
    </row>
    <row r="17" spans="1:23" ht="15.6" x14ac:dyDescent="0.3">
      <c r="A17" s="18">
        <v>15</v>
      </c>
      <c r="B17" s="19">
        <v>1.5</v>
      </c>
      <c r="C17" s="6">
        <f t="shared" si="6"/>
        <v>3.4310750175621028</v>
      </c>
      <c r="D17" s="7">
        <f t="shared" si="0"/>
        <v>3.4816890703380645</v>
      </c>
      <c r="E17" s="3">
        <f t="shared" si="1"/>
        <v>4.7085255174696083</v>
      </c>
      <c r="F17" s="3">
        <f t="shared" si="5"/>
        <v>0.47085255174696083</v>
      </c>
      <c r="H17" s="18">
        <v>15</v>
      </c>
      <c r="I17" s="19">
        <v>1.5</v>
      </c>
      <c r="J17" s="11">
        <f xml:space="preserve"> 0.1 * (EXP(2 * O17) - EXP(O17) * Таблица3[[#This Row],[ui]])</f>
        <v>0.44611157606044999</v>
      </c>
      <c r="K17" s="11">
        <f>0.1*((EXP(2*(O17+0.05)))-EXP((O17+0.05))*(L17 + Таблица3[[#This Row],[k1]] / 2))</f>
        <v>0.47215282212533866</v>
      </c>
      <c r="L17" s="12">
        <f t="shared" si="7"/>
        <v>3.4862795962336985</v>
      </c>
      <c r="N17" s="18">
        <v>15</v>
      </c>
      <c r="O17" s="19">
        <v>1.5</v>
      </c>
      <c r="P17" s="10">
        <f xml:space="preserve"> 0.1 * (EXP(2 * O17) - EXP(O17) * Таблица4[[#This Row],[ui]])</f>
        <v>0.44812953530666494</v>
      </c>
      <c r="Q17" s="10">
        <f t="shared" si="2"/>
        <v>0.47379886661363813</v>
      </c>
      <c r="R17" s="10">
        <f t="shared" si="3"/>
        <v>0.46775185216064552</v>
      </c>
      <c r="S17" s="10">
        <f t="shared" si="4"/>
        <v>0.49703861248619713</v>
      </c>
      <c r="T17" s="12">
        <f t="shared" si="8"/>
        <v>3.4817769205358893</v>
      </c>
      <c r="V17">
        <f xml:space="preserve">  ABS(Таблица1[[#This Row],[uiточ.]] - Таблица3[[#This Row],[ui]])</f>
        <v>4.5905258956340234E-3</v>
      </c>
      <c r="W17">
        <f xml:space="preserve"> ABS(Таблица1[[#This Row],[uiточ.]] - Таблица4[[#This Row],[ui]])</f>
        <v>8.7850197824757004E-5</v>
      </c>
    </row>
    <row r="18" spans="1:23" ht="15.6" x14ac:dyDescent="0.3">
      <c r="A18" s="18">
        <v>16</v>
      </c>
      <c r="B18" s="19">
        <v>1.6</v>
      </c>
      <c r="C18" s="6">
        <f t="shared" si="6"/>
        <v>3.9019275693090636</v>
      </c>
      <c r="D18" s="7">
        <f t="shared" si="0"/>
        <v>3.9530324243951149</v>
      </c>
      <c r="E18" s="3">
        <f t="shared" si="1"/>
        <v>5.2061564286803446</v>
      </c>
      <c r="F18" s="3">
        <f t="shared" si="5"/>
        <v>0.52061564286803452</v>
      </c>
      <c r="H18" s="18">
        <v>16</v>
      </c>
      <c r="I18" s="19">
        <v>1.6</v>
      </c>
      <c r="J18" s="11">
        <f xml:space="preserve"> 0.1 * (EXP(2 * O18) - EXP(O18) * Таблица3[[#This Row],[ui]])</f>
        <v>0.49262860792002705</v>
      </c>
      <c r="K18" s="11">
        <f>0.1*((EXP(2*(O18+0.05)))-EXP((O18+0.05))*(L18 + Таблица3[[#This Row],[k1]] / 2))</f>
        <v>0.52186075591420045</v>
      </c>
      <c r="L18" s="12">
        <f t="shared" si="7"/>
        <v>3.9584324183590374</v>
      </c>
      <c r="N18" s="18">
        <v>16</v>
      </c>
      <c r="O18" s="19">
        <v>1.6</v>
      </c>
      <c r="P18" s="10">
        <f xml:space="preserve"> 0.1 * (EXP(2 * O18) - EXP(O18) * Таблица4[[#This Row],[ui]])</f>
        <v>0.49524243883300834</v>
      </c>
      <c r="Q18" s="10">
        <f t="shared" si="2"/>
        <v>0.52392809256205375</v>
      </c>
      <c r="R18" s="10">
        <f t="shared" si="3"/>
        <v>0.51645981154722342</v>
      </c>
      <c r="S18" s="10">
        <f t="shared" si="4"/>
        <v>0.54976626963392694</v>
      </c>
      <c r="T18" s="12">
        <f t="shared" si="8"/>
        <v>3.9531551847594608</v>
      </c>
      <c r="V18">
        <f xml:space="preserve">  ABS(Таблица1[[#This Row],[uiточ.]] - Таблица3[[#This Row],[ui]])</f>
        <v>5.3999939639224337E-3</v>
      </c>
      <c r="W18">
        <f xml:space="preserve"> ABS(Таблица1[[#This Row],[uiточ.]] - Таблица4[[#This Row],[ui]])</f>
        <v>1.2276036434588633E-4</v>
      </c>
    </row>
    <row r="19" spans="1:23" ht="15.6" x14ac:dyDescent="0.3">
      <c r="A19" s="18">
        <v>17</v>
      </c>
      <c r="B19" s="19">
        <v>1.7</v>
      </c>
      <c r="C19" s="6">
        <f t="shared" si="6"/>
        <v>4.4225432121770982</v>
      </c>
      <c r="D19" s="7">
        <f t="shared" si="0"/>
        <v>4.4739473917271999</v>
      </c>
      <c r="E19" s="3">
        <f t="shared" si="1"/>
        <v>5.7553311662993529</v>
      </c>
      <c r="F19" s="3">
        <f t="shared" si="5"/>
        <v>0.57553311662993534</v>
      </c>
      <c r="H19" s="18">
        <v>17</v>
      </c>
      <c r="I19" s="19">
        <v>1.7</v>
      </c>
      <c r="J19" s="11">
        <f xml:space="preserve"> 0.1 * (EXP(2 * O19) - EXP(O19) * Таблица3[[#This Row],[ui]])</f>
        <v>0.54392109119108412</v>
      </c>
      <c r="K19" s="11">
        <f>0.1*((EXP(2*(O19+0.05)))-EXP((O19+0.05))*(L19 + Таблица3[[#This Row],[k1]] / 2))</f>
        <v>0.57681199852772413</v>
      </c>
      <c r="L19" s="12">
        <f t="shared" si="7"/>
        <v>4.4802931742732381</v>
      </c>
      <c r="N19" s="18">
        <v>17</v>
      </c>
      <c r="O19" s="19">
        <v>1.7</v>
      </c>
      <c r="P19" s="10">
        <f xml:space="preserve"> 0.1 * (EXP(2 * O19) - EXP(O19) * Таблица4[[#This Row],[ui]])</f>
        <v>0.54730065343214707</v>
      </c>
      <c r="Q19" s="10">
        <f t="shared" si="2"/>
        <v>0.5793924327343497</v>
      </c>
      <c r="R19" s="10">
        <f t="shared" si="3"/>
        <v>0.57015866078183741</v>
      </c>
      <c r="S19" s="10">
        <f t="shared" si="4"/>
        <v>0.60821312446438291</v>
      </c>
      <c r="T19" s="12">
        <f t="shared" si="8"/>
        <v>4.4741192708737092</v>
      </c>
      <c r="V19">
        <f xml:space="preserve">  ABS(Таблица1[[#This Row],[uiточ.]] - Таблица3[[#This Row],[ui]])</f>
        <v>6.3457825460382367E-3</v>
      </c>
      <c r="W19">
        <f xml:space="preserve"> ABS(Таблица1[[#This Row],[uiточ.]] - Таблица4[[#This Row],[ui]])</f>
        <v>1.7187914650929059E-4</v>
      </c>
    </row>
    <row r="20" spans="1:23" ht="15.6" x14ac:dyDescent="0.3">
      <c r="A20" s="18">
        <v>18</v>
      </c>
      <c r="B20" s="19">
        <v>1.8</v>
      </c>
      <c r="C20" s="6">
        <f t="shared" si="6"/>
        <v>4.9980763288070333</v>
      </c>
      <c r="D20" s="7">
        <f t="shared" si="0"/>
        <v>5.0496474644129465</v>
      </c>
      <c r="E20" s="3">
        <f t="shared" si="1"/>
        <v>6.3616346541681494</v>
      </c>
      <c r="F20" s="3">
        <f t="shared" si="5"/>
        <v>0.63616346541681501</v>
      </c>
      <c r="H20" s="18">
        <v>18</v>
      </c>
      <c r="I20" s="19">
        <v>1.8</v>
      </c>
      <c r="J20" s="11">
        <f xml:space="preserve"> 0.1 * (EXP(2 * O20) - EXP(O20) * Таблица3[[#This Row],[ui]])</f>
        <v>0.60045309577730532</v>
      </c>
      <c r="K20" s="11">
        <f>0.1*((EXP(2*(O20+0.05)))-EXP((O20+0.05))*(L20 + Таблица3[[#This Row],[k1]] / 2))</f>
        <v>0.63756414937715178</v>
      </c>
      <c r="L20" s="12">
        <f t="shared" si="7"/>
        <v>5.0571051728009619</v>
      </c>
      <c r="N20" s="18">
        <v>18</v>
      </c>
      <c r="O20" s="19">
        <v>1.8</v>
      </c>
      <c r="P20" s="10">
        <f xml:space="preserve"> 0.1 * (EXP(2 * O20) - EXP(O20) * Таблица4[[#This Row],[ui]])</f>
        <v>0.6048188689030316</v>
      </c>
      <c r="Q20" s="10">
        <f t="shared" si="2"/>
        <v>0.64076548401975164</v>
      </c>
      <c r="R20" s="10">
        <f t="shared" si="3"/>
        <v>0.62933478479021265</v>
      </c>
      <c r="S20" s="10">
        <f t="shared" si="4"/>
        <v>0.67304964394219202</v>
      </c>
      <c r="T20" s="12">
        <f t="shared" si="8"/>
        <v>5.0498885983618598</v>
      </c>
      <c r="V20">
        <f xml:space="preserve">  ABS(Таблица1[[#This Row],[uiточ.]] - Таблица3[[#This Row],[ui]])</f>
        <v>7.4577083880154049E-3</v>
      </c>
      <c r="W20">
        <f xml:space="preserve"> ABS(Таблица1[[#This Row],[uiточ.]] - Таблица4[[#This Row],[ui]])</f>
        <v>2.4113394891323026E-4</v>
      </c>
    </row>
    <row r="21" spans="1:23" ht="15.6" x14ac:dyDescent="0.3">
      <c r="A21" s="18">
        <v>19</v>
      </c>
      <c r="B21" s="19">
        <v>1.9</v>
      </c>
      <c r="C21" s="6">
        <f t="shared" si="6"/>
        <v>5.6342397942238485</v>
      </c>
      <c r="D21" s="7">
        <f t="shared" si="0"/>
        <v>5.6858944422792685</v>
      </c>
      <c r="E21" s="3">
        <f t="shared" si="1"/>
        <v>7.0312519666308972</v>
      </c>
      <c r="F21" s="3">
        <f t="shared" si="5"/>
        <v>0.70312519666308981</v>
      </c>
      <c r="H21" s="18">
        <v>19</v>
      </c>
      <c r="I21" s="19">
        <v>1.9</v>
      </c>
      <c r="J21" s="11">
        <f xml:space="preserve"> 0.1 * (EXP(2 * O21) - EXP(O21) * Таблица3[[#This Row],[ui]])</f>
        <v>0.6627226521531917</v>
      </c>
      <c r="K21" s="11">
        <f>0.1*((EXP(2*(O21+0.05)))-EXP((O21+0.05))*(L21 + Таблица3[[#This Row],[k1]] / 2))</f>
        <v>0.70473623278918396</v>
      </c>
      <c r="L21" s="12">
        <f t="shared" si="7"/>
        <v>5.6946693221781137</v>
      </c>
      <c r="N21" s="18">
        <v>19</v>
      </c>
      <c r="O21" s="19">
        <v>1.9</v>
      </c>
      <c r="P21" s="10">
        <f xml:space="preserve"> 0.1 * (EXP(2 * O21) - EXP(O21) * Таблица4[[#This Row],[ui]])</f>
        <v>0.66836279385932407</v>
      </c>
      <c r="Q21" s="10">
        <f t="shared" si="2"/>
        <v>0.70868341104617372</v>
      </c>
      <c r="R21" s="10">
        <f t="shared" si="3"/>
        <v>0.69451335998302854</v>
      </c>
      <c r="S21" s="10">
        <f t="shared" si="4"/>
        <v>0.74504539742137865</v>
      </c>
      <c r="T21" s="12">
        <f t="shared" si="8"/>
        <v>5.6862334401060517</v>
      </c>
      <c r="V21">
        <f xml:space="preserve">  ABS(Таблица1[[#This Row],[uiточ.]] - Таблица3[[#This Row],[ui]])</f>
        <v>8.7748798988451782E-3</v>
      </c>
      <c r="W21">
        <f xml:space="preserve"> ABS(Таблица1[[#This Row],[uiточ.]] - Таблица4[[#This Row],[ui]])</f>
        <v>3.3899782678314949E-4</v>
      </c>
    </row>
    <row r="22" spans="1:23" ht="15.6" x14ac:dyDescent="0.3">
      <c r="A22" s="18">
        <v>20</v>
      </c>
      <c r="B22" s="19">
        <v>2</v>
      </c>
      <c r="C22" s="6">
        <f t="shared" si="6"/>
        <v>6.3373649908869378</v>
      </c>
      <c r="D22" s="7">
        <f t="shared" si="0"/>
        <v>6.3890560989306504</v>
      </c>
      <c r="E22" s="3">
        <f t="shared" si="1"/>
        <v>7.7710045960815251</v>
      </c>
      <c r="F22" s="3">
        <f t="shared" si="5"/>
        <v>0.77710045960815255</v>
      </c>
      <c r="H22" s="18">
        <v>20</v>
      </c>
      <c r="I22" s="19">
        <v>2</v>
      </c>
      <c r="J22" s="11">
        <f xml:space="preserve"> 0.1 * (EXP(2 * O22) - EXP(O22) * Таблица3[[#This Row],[ui]])</f>
        <v>0.73125833876824453</v>
      </c>
      <c r="K22" s="11">
        <f>0.1*((EXP(2*(O22+0.05)))-EXP((O22+0.05))*(L22 + Таблица3[[#This Row],[k1]] / 2))</f>
        <v>0.77901668778688349</v>
      </c>
      <c r="L22" s="12">
        <f xml:space="preserve"> L21 + K21</f>
        <v>6.3994055549672977</v>
      </c>
      <c r="N22" s="18">
        <v>20</v>
      </c>
      <c r="O22" s="19">
        <v>2</v>
      </c>
      <c r="P22" s="10">
        <f xml:space="preserve"> 0.1 * (EXP(2 * O22) - EXP(O22) * Таблица4[[#This Row],[ui]])</f>
        <v>0.73855268635839555</v>
      </c>
      <c r="Q22" s="10">
        <f t="shared" si="2"/>
        <v>0.78385193603956371</v>
      </c>
      <c r="R22" s="10">
        <f t="shared" si="3"/>
        <v>0.76625793145390309</v>
      </c>
      <c r="S22" s="10">
        <f t="shared" si="4"/>
        <v>0.82509204827574301</v>
      </c>
      <c r="T22" s="12">
        <f t="shared" si="8"/>
        <v>6.3895337289959029</v>
      </c>
      <c r="V22">
        <f xml:space="preserve">  ABS(Таблица1[[#This Row],[uiточ.]] - Таблица3[[#This Row],[ui]])</f>
        <v>1.0349456036647275E-2</v>
      </c>
      <c r="W22">
        <f xml:space="preserve"> ABS(Таблица1[[#This Row],[uiточ.]] - Таблица4[[#This Row],[ui]])</f>
        <v>4.7763006525247675E-4</v>
      </c>
    </row>
    <row r="23" spans="1:23" ht="15.6" x14ac:dyDescent="0.3">
      <c r="A23" s="3"/>
      <c r="B23" s="3"/>
      <c r="C23" s="3"/>
      <c r="D23" s="3"/>
      <c r="E23" s="3"/>
      <c r="F23" s="3"/>
      <c r="R23" s="8"/>
      <c r="S23" s="8"/>
      <c r="T23" s="8"/>
      <c r="V23">
        <f>SUM(V2:V22)</f>
        <v>6.3554034070015877E-2</v>
      </c>
      <c r="W23">
        <f>SUM(W2:W22)</f>
        <v>1.6610002322533512E-3</v>
      </c>
    </row>
    <row r="24" spans="1:23" ht="15.6" x14ac:dyDescent="0.3">
      <c r="A24" s="4" t="s">
        <v>5</v>
      </c>
      <c r="B24" s="5">
        <f xml:space="preserve"> ($O$22 - $O$2) / 20</f>
        <v>0.1</v>
      </c>
      <c r="C24" s="3"/>
      <c r="D24" s="3"/>
      <c r="E24" s="3"/>
      <c r="F24" s="3"/>
    </row>
    <row r="25" spans="1:23" ht="15.6" x14ac:dyDescent="0.3">
      <c r="A25" s="2"/>
      <c r="B25" s="3"/>
      <c r="C25" s="3"/>
      <c r="D25" s="3"/>
      <c r="E25" s="3"/>
      <c r="F25" s="3"/>
    </row>
    <row r="58" spans="10:10" x14ac:dyDescent="0.3">
      <c r="J58">
        <f xml:space="preserve"> EXP(1)</f>
        <v>2.7182818284590451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105" zoomScaleNormal="115" workbookViewId="0">
      <selection activeCell="N2" sqref="N2"/>
    </sheetView>
  </sheetViews>
  <sheetFormatPr defaultRowHeight="14.4" x14ac:dyDescent="0.3"/>
  <cols>
    <col min="3" max="3" width="13" customWidth="1"/>
    <col min="4" max="4" width="14.88671875" customWidth="1"/>
    <col min="5" max="5" width="14.44140625" customWidth="1"/>
    <col min="10" max="10" width="12" bestFit="1" customWidth="1"/>
    <col min="25" max="25" width="17.6640625" customWidth="1"/>
    <col min="26" max="26" width="37" customWidth="1"/>
    <col min="27" max="27" width="33.6640625" customWidth="1"/>
  </cols>
  <sheetData>
    <row r="1" spans="1:27" ht="16.2" thickBot="1" x14ac:dyDescent="0.35">
      <c r="A1" s="9" t="s">
        <v>0</v>
      </c>
      <c r="B1" s="9" t="s">
        <v>1</v>
      </c>
      <c r="C1" s="9" t="s">
        <v>21</v>
      </c>
      <c r="D1" s="9" t="s">
        <v>22</v>
      </c>
      <c r="E1" s="9" t="s">
        <v>23</v>
      </c>
      <c r="F1" s="10"/>
      <c r="G1" s="9" t="s">
        <v>13</v>
      </c>
      <c r="H1" s="9" t="s">
        <v>15</v>
      </c>
      <c r="I1" s="9" t="s">
        <v>14</v>
      </c>
      <c r="J1" s="9" t="s">
        <v>16</v>
      </c>
      <c r="K1" s="9" t="s">
        <v>21</v>
      </c>
      <c r="L1" s="9" t="s">
        <v>22</v>
      </c>
      <c r="M1" s="10"/>
      <c r="N1" s="13" t="s">
        <v>13</v>
      </c>
      <c r="O1" s="13" t="s">
        <v>15</v>
      </c>
      <c r="P1" s="10" t="s">
        <v>17</v>
      </c>
      <c r="Q1" s="10" t="s">
        <v>18</v>
      </c>
      <c r="R1" s="10" t="s">
        <v>14</v>
      </c>
      <c r="S1" s="10" t="s">
        <v>16</v>
      </c>
      <c r="T1" s="10" t="s">
        <v>19</v>
      </c>
      <c r="U1" s="10" t="s">
        <v>20</v>
      </c>
      <c r="V1" s="10" t="s">
        <v>21</v>
      </c>
      <c r="W1" s="10" t="s">
        <v>22</v>
      </c>
      <c r="Y1" s="16"/>
      <c r="Z1" s="16"/>
      <c r="AA1" s="16"/>
    </row>
    <row r="2" spans="1:27" ht="15.6" x14ac:dyDescent="0.3">
      <c r="A2" s="11">
        <v>0</v>
      </c>
      <c r="B2" s="20">
        <v>0</v>
      </c>
      <c r="C2" s="11">
        <f xml:space="preserve"> $B$24</f>
        <v>3</v>
      </c>
      <c r="D2" s="12">
        <f xml:space="preserve"> $B$25</f>
        <v>5</v>
      </c>
      <c r="E2" s="12">
        <f xml:space="preserve"> (7 * EXP(SQRT(3) * Таблица2[[#This Row],[xi]]) - EXP(-Таблица2[[#This Row],[xi]] * SQRT(3))- 3*EXP(Таблица2[[#This Row],[xi]]))</f>
        <v>3</v>
      </c>
      <c r="F2" s="10"/>
      <c r="G2" s="11">
        <f t="shared" ref="G2:G22" si="0" xml:space="preserve"> 0.1 * L2</f>
        <v>0.5</v>
      </c>
      <c r="H2" s="11">
        <f xml:space="preserve"> 0.1 * (((I2 + J2) / 2) + I2)</f>
        <v>0.31065512754226948</v>
      </c>
      <c r="I2" s="11">
        <f xml:space="preserve"> 0.1 *  (6 * EXP(B2) + 3 * K2)</f>
        <v>1.5</v>
      </c>
      <c r="J2" s="11">
        <f t="shared" ref="J2:J22" si="1" xml:space="preserve"> 0.1 *  (6 * EXP(B2 + 0.1) + 3 * (K2 + G2))</f>
        <v>1.713102550845389</v>
      </c>
      <c r="K2" s="11">
        <v>3</v>
      </c>
      <c r="L2" s="12">
        <v>5</v>
      </c>
      <c r="M2" s="10"/>
      <c r="N2" s="10">
        <f xml:space="preserve"> 0.1 *  (6 * EXP(B2) + 3 * W2)</f>
        <v>0.60000000000000009</v>
      </c>
      <c r="O2" s="10">
        <f xml:space="preserve"> 0.1 *  (6 * EXP(B2 + 0.05) + 3 * (W2 + Таблица8[[#This Row],[l1]] / 2))</f>
        <v>0.72076265782561455</v>
      </c>
      <c r="P2" s="10">
        <f xml:space="preserve"> 0.1 *  (6 * EXP(B2 + 0.05) + 3 * (W2 + Таблица8[[#This Row],[l2]] / 2))</f>
        <v>0.72537705649945661</v>
      </c>
      <c r="Q2" s="10">
        <f xml:space="preserve"> 0.1 *  (6 * EXP(B2 + 0.1) + 3 * (W2 + Таблица8[[#This Row],[k3]]))</f>
        <v>0.8807156677952257</v>
      </c>
      <c r="R2" s="10">
        <f xml:space="preserve"> 0.1 * (6 * EXP(B2))</f>
        <v>0.60000000000000009</v>
      </c>
      <c r="S2" s="10">
        <f t="shared" ref="S2:S22" si="2" xml:space="preserve"> 0.1 * (6 * EXP(B2 + 0.05))</f>
        <v>0.63076265782561447</v>
      </c>
      <c r="T2" s="10">
        <f t="shared" ref="T2:T22" si="3" xml:space="preserve"> 0.1 * (6 * EXP(B2 + 0.05))</f>
        <v>0.63076265782561447</v>
      </c>
      <c r="U2" s="10">
        <f t="shared" ref="U2:U22" si="4" xml:space="preserve"> 0.1 * (6 * EXP(B2 + 0.1))</f>
        <v>0.66310255084538872</v>
      </c>
      <c r="V2" s="12"/>
      <c r="W2" s="11"/>
      <c r="Y2" s="11"/>
      <c r="Z2" s="11"/>
      <c r="AA2" s="11"/>
    </row>
    <row r="3" spans="1:27" ht="15.6" x14ac:dyDescent="0.3">
      <c r="A3" s="11">
        <v>1</v>
      </c>
      <c r="B3" s="20">
        <v>0.1</v>
      </c>
      <c r="C3" s="11">
        <f xml:space="preserve"> C2 + (0.1 * D2)</f>
        <v>3.5</v>
      </c>
      <c r="D3" s="12">
        <f xml:space="preserve"> D2 +  (0.1 * (6 * EXP(B2) + 3 * C2))</f>
        <v>6.5</v>
      </c>
      <c r="E3" s="12">
        <f xml:space="preserve"> (7 * EXP(SQRT(3) * Таблица2[[#This Row],[xi]]) - EXP(-Таблица2[[#This Row],[xi]] * SQRT(3))- 3*EXP(Таблица2[[#This Row],[xi]]))</f>
        <v>4.1672917199100237</v>
      </c>
      <c r="F3" s="10"/>
      <c r="G3" s="11">
        <f t="shared" si="0"/>
        <v>0.65</v>
      </c>
      <c r="H3" s="11">
        <f xml:space="preserve"> 0.1 * (((I3 + J3) / 2) + I3)</f>
        <v>0.48943737882818045</v>
      </c>
      <c r="I3" s="11">
        <f t="shared" ref="I3:I22" si="5" xml:space="preserve"> 0.1 *  (6 * EXP(B3) + 3 * L3)</f>
        <v>2.6131025508453889</v>
      </c>
      <c r="J3" s="11">
        <f t="shared" si="1"/>
        <v>1.9494399240274427</v>
      </c>
      <c r="K3" s="11">
        <f xml:space="preserve"> K2 + ((G2 + H2) / 2)</f>
        <v>3.4053275637711349</v>
      </c>
      <c r="L3" s="12">
        <f xml:space="preserve"> L2 +  (0.1 * (6 * EXP(B2) + 3 * K2))</f>
        <v>6.5</v>
      </c>
      <c r="M3" s="10"/>
      <c r="N3" s="10">
        <f t="shared" ref="N3:N22" si="6" xml:space="preserve"> 0.1 *  (6 * EXP(B3) + 3 * W3)</f>
        <v>0.66310255084538872</v>
      </c>
      <c r="O3" s="10">
        <f xml:space="preserve"> 0.1 *  (6 * EXP(B3 + 0.05) + 3 * (W3 + Таблица8[[#This Row],[l1]] / 2))</f>
        <v>0.79656592826377814</v>
      </c>
      <c r="P3" s="10">
        <f xml:space="preserve"> 0.1 *  (6 * EXP(B3 + 0.05) + 3 * (W3 + Таблица8[[#This Row],[l2]] / 2))</f>
        <v>0.80166562748251524</v>
      </c>
      <c r="Q3" s="10">
        <f xml:space="preserve"> 0.1 *  (6 * EXP(B3 + 0.1) + 3 * (W3 + Таблица8[[#This Row],[l3]]))</f>
        <v>0.94197181858719292</v>
      </c>
      <c r="R3" s="10">
        <f t="shared" ref="R3:R22" si="7" xml:space="preserve"> 0.1 * (6 * EXP(B3))</f>
        <v>0.66310255084538872</v>
      </c>
      <c r="S3" s="10">
        <f t="shared" si="2"/>
        <v>0.69710054563696988</v>
      </c>
      <c r="T3" s="10">
        <f t="shared" si="3"/>
        <v>0.69710054563696988</v>
      </c>
      <c r="U3" s="10">
        <f t="shared" si="4"/>
        <v>0.73284165489610198</v>
      </c>
      <c r="V3" s="12"/>
      <c r="W3" s="11"/>
      <c r="Y3" s="11"/>
      <c r="Z3" s="11"/>
      <c r="AA3" s="11"/>
    </row>
    <row r="4" spans="1:27" ht="15.6" x14ac:dyDescent="0.3">
      <c r="A4" s="11">
        <v>2</v>
      </c>
      <c r="B4" s="20">
        <v>0.2</v>
      </c>
      <c r="C4" s="11">
        <f t="shared" ref="C4:C22" si="8" xml:space="preserve"> C3 + (0.1 * D3)</f>
        <v>4.1500000000000004</v>
      </c>
      <c r="D4" s="12">
        <f t="shared" ref="D4:D22" si="9" xml:space="preserve"> D3 +  (0.1 * (6 * EXP(B3) + 3 * C3))</f>
        <v>8.2131025508453881</v>
      </c>
      <c r="E4" s="12">
        <f xml:space="preserve"> (7 * EXP(SQRT(3) * Таблица2[[#This Row],[xi]]) - EXP(-Таблица2[[#This Row],[xi]] * SQRT(3))- 3*EXP(Таблица2[[#This Row],[xi]]))</f>
        <v>5.5264465798641798</v>
      </c>
      <c r="F4" s="10"/>
      <c r="G4" s="11">
        <f t="shared" si="0"/>
        <v>0.81847008199767302</v>
      </c>
      <c r="H4" s="11">
        <f t="shared" ref="H4:H22" si="10" xml:space="preserve"> 0.1 * (((I4 + J4) / 2) + I4)</f>
        <v>0.59063629438839171</v>
      </c>
      <c r="I4" s="11">
        <f t="shared" si="5"/>
        <v>3.1882519008891208</v>
      </c>
      <c r="J4" s="11">
        <f t="shared" si="1"/>
        <v>2.2479701851004714</v>
      </c>
      <c r="K4" s="11">
        <f t="shared" ref="K4:K22" si="11" xml:space="preserve"> K3 + ((G3 + H3) / 2)</f>
        <v>3.9750462531852251</v>
      </c>
      <c r="L4" s="12">
        <f t="shared" ref="L4:L22" si="12" xml:space="preserve"> L3 +  (0.1 * (6 * EXP(B3) + 3 * K3))</f>
        <v>8.1847008199767295</v>
      </c>
      <c r="M4" s="10"/>
      <c r="N4" s="10">
        <f t="shared" si="6"/>
        <v>0.73284165489610198</v>
      </c>
      <c r="O4" s="10">
        <f xml:space="preserve"> 0.1 *  (6 * EXP(B4 + 0.05) + 3 * (W4 + Таблица8[[#This Row],[l1]] / 2))</f>
        <v>0.88034149824706009</v>
      </c>
      <c r="P4" s="10">
        <f xml:space="preserve"> 0.1 *  (6 * EXP(B4 + 0.05) + 3 * (W4 + Таблица8[[#This Row],[l2]] / 2))</f>
        <v>0.88597753751454167</v>
      </c>
      <c r="Q4" s="10">
        <f xml:space="preserve"> 0.1 *  (6 * EXP(B4 + 0.1) + 3 * (V4 + Таблица8[[#This Row],[k3]]))</f>
        <v>1.0757085457999644</v>
      </c>
      <c r="R4" s="10">
        <f t="shared" si="7"/>
        <v>0.73284165489610198</v>
      </c>
      <c r="S4" s="10">
        <f t="shared" si="2"/>
        <v>0.77041525001264488</v>
      </c>
      <c r="T4" s="10">
        <f t="shared" si="3"/>
        <v>0.77041525001264488</v>
      </c>
      <c r="U4" s="10">
        <f t="shared" si="4"/>
        <v>0.80991528454560191</v>
      </c>
      <c r="V4" s="12"/>
      <c r="W4" s="11"/>
      <c r="Y4" s="11"/>
      <c r="Z4" s="11"/>
      <c r="AA4" s="11"/>
    </row>
    <row r="5" spans="1:27" ht="15.6" x14ac:dyDescent="0.3">
      <c r="A5" s="11">
        <v>3</v>
      </c>
      <c r="B5" s="20">
        <v>0.3</v>
      </c>
      <c r="C5" s="11">
        <f t="shared" si="8"/>
        <v>4.9713102550845392</v>
      </c>
      <c r="D5" s="12">
        <f t="shared" si="9"/>
        <v>10.19094420574149</v>
      </c>
      <c r="E5" s="12">
        <f xml:space="preserve"> (7 * EXP(SQRT(3) * Таблица2[[#This Row],[xi]]) - EXP(-Таблица2[[#This Row],[xi]] * SQRT(3))- 3*EXP(Таблица2[[#This Row],[xi]]))</f>
        <v>7.1253384462373202</v>
      </c>
      <c r="F5" s="10"/>
      <c r="G5" s="11">
        <f t="shared" si="0"/>
        <v>1.01100563508284</v>
      </c>
      <c r="H5" s="11">
        <f t="shared" si="10"/>
        <v>0.70655364554527278</v>
      </c>
      <c r="I5" s="11">
        <f t="shared" si="5"/>
        <v>3.8429321897941215</v>
      </c>
      <c r="J5" s="11">
        <f t="shared" si="1"/>
        <v>2.6022763415230914</v>
      </c>
      <c r="K5" s="11">
        <f t="shared" si="11"/>
        <v>4.6795994413782571</v>
      </c>
      <c r="L5" s="12">
        <f t="shared" si="12"/>
        <v>10.110056350828399</v>
      </c>
      <c r="M5" s="10"/>
      <c r="N5" s="10">
        <f t="shared" si="6"/>
        <v>0.80991528454560191</v>
      </c>
      <c r="O5" s="10">
        <f xml:space="preserve"> 0.1 *  (6 * EXP(B5 + 0.05) + 3 * (W5 + Таблица8[[#This Row],[l1]] / 2))</f>
        <v>0.97292782183779458</v>
      </c>
      <c r="P5" s="10">
        <f xml:space="preserve"> 0.1 *  (6 * EXP(B5 + 0.05) + 3 * (W5 + Таблица8[[#This Row],[l2]] / 2))</f>
        <v>0.97915660852934749</v>
      </c>
      <c r="Q5" s="10">
        <f xml:space="preserve"> 0.1 *  (6 * EXP(B5 + 0.1) + 3 * (V5 + Таблица8[[#This Row],[k3]]))</f>
        <v>1.1888418011435664</v>
      </c>
      <c r="R5" s="10">
        <f t="shared" si="7"/>
        <v>0.80991528454560191</v>
      </c>
      <c r="S5" s="10">
        <f t="shared" si="2"/>
        <v>0.85144052915595436</v>
      </c>
      <c r="T5" s="10">
        <f t="shared" si="3"/>
        <v>0.85144052915595436</v>
      </c>
      <c r="U5" s="10">
        <f t="shared" si="4"/>
        <v>0.89509481858476225</v>
      </c>
      <c r="V5" s="12"/>
      <c r="W5" s="11"/>
      <c r="Y5" s="11"/>
      <c r="Z5" s="11"/>
      <c r="AA5" s="11"/>
    </row>
    <row r="6" spans="1:27" ht="15.6" x14ac:dyDescent="0.3">
      <c r="A6" s="11">
        <v>4</v>
      </c>
      <c r="B6" s="20">
        <v>0.4</v>
      </c>
      <c r="C6" s="11">
        <f t="shared" si="8"/>
        <v>5.9904046756586879</v>
      </c>
      <c r="D6" s="12">
        <f t="shared" si="9"/>
        <v>12.492252566812454</v>
      </c>
      <c r="E6" s="12">
        <f xml:space="preserve"> (7 * EXP(SQRT(3) * Таблица2[[#This Row],[xi]]) - EXP(-Таблица2[[#This Row],[xi]] * SQRT(3))- 3*EXP(Таблица2[[#This Row],[xi]]))</f>
        <v>9.0197871939140501</v>
      </c>
      <c r="F6" s="10"/>
      <c r="G6" s="11">
        <f t="shared" si="0"/>
        <v>1.2323851467787479</v>
      </c>
      <c r="H6" s="11">
        <f t="shared" si="10"/>
        <v>0.83986064038622077</v>
      </c>
      <c r="I6" s="11">
        <f t="shared" si="5"/>
        <v>4.5922502589210055</v>
      </c>
      <c r="J6" s="11">
        <f t="shared" si="1"/>
        <v>3.0204620309613954</v>
      </c>
      <c r="K6" s="11">
        <f t="shared" si="11"/>
        <v>5.5383790816923133</v>
      </c>
      <c r="L6" s="12">
        <f t="shared" si="12"/>
        <v>12.323851467787478</v>
      </c>
      <c r="M6" s="10"/>
      <c r="N6" s="10">
        <f t="shared" si="6"/>
        <v>0.89509481858476225</v>
      </c>
      <c r="O6" s="10">
        <f xml:space="preserve"> 0.1 *  (6 * EXP(B6 + 0.05) + 3 * (W6 + Таблица8[[#This Row],[l1]] / 2))</f>
        <v>1.0752515340818156</v>
      </c>
      <c r="P6" s="10">
        <f xml:space="preserve"> 0.1 *  (6 * EXP(B6 + 0.05) + 3 * (W6 + Таблица8[[#This Row],[l2]] / 2))</f>
        <v>1.0821354079882166</v>
      </c>
      <c r="Q6" s="10">
        <f xml:space="preserve"> 0.1 *  (6 * EXP(B6 + 0.1) + 3 * (V6 + Таблица8[[#This Row],[k3]]))</f>
        <v>1.313873384816542</v>
      </c>
      <c r="R6" s="10">
        <f t="shared" si="7"/>
        <v>0.89509481858476225</v>
      </c>
      <c r="S6" s="10">
        <f t="shared" si="2"/>
        <v>0.9409873112941014</v>
      </c>
      <c r="T6" s="10">
        <f t="shared" si="3"/>
        <v>0.9409873112941014</v>
      </c>
      <c r="U6" s="10">
        <f t="shared" si="4"/>
        <v>0.98923276242007696</v>
      </c>
      <c r="V6" s="12"/>
      <c r="W6" s="11"/>
      <c r="Y6" s="11"/>
      <c r="Z6" s="11"/>
      <c r="AA6" s="11"/>
    </row>
    <row r="7" spans="1:27" ht="15.6" x14ac:dyDescent="0.3">
      <c r="A7" s="11">
        <v>5</v>
      </c>
      <c r="B7" s="20">
        <v>0.5</v>
      </c>
      <c r="C7" s="11">
        <f t="shared" si="8"/>
        <v>7.2396299323399331</v>
      </c>
      <c r="D7" s="12">
        <f t="shared" si="9"/>
        <v>15.184468788094822</v>
      </c>
      <c r="E7" s="12">
        <f xml:space="preserve"> (7 * EXP(SQRT(3) * Таблица2[[#This Row],[xi]]) - EXP(-Таблица2[[#This Row],[xi]] * SQRT(3))- 3*EXP(Таблица2[[#This Row],[xi]]))</f>
        <v>11.275314888498656</v>
      </c>
      <c r="F7" s="10"/>
      <c r="G7" s="11">
        <f t="shared" si="0"/>
        <v>1.4880460010879935</v>
      </c>
      <c r="H7" s="11">
        <f t="shared" si="10"/>
        <v>0.99360739850976576</v>
      </c>
      <c r="I7" s="11">
        <f t="shared" si="5"/>
        <v>5.4533707656840571</v>
      </c>
      <c r="J7" s="11">
        <f t="shared" si="1"/>
        <v>3.5120356731431421</v>
      </c>
      <c r="K7" s="11">
        <f t="shared" si="11"/>
        <v>6.5745019752747975</v>
      </c>
      <c r="L7" s="12">
        <f t="shared" si="12"/>
        <v>14.880460010879935</v>
      </c>
      <c r="M7" s="10"/>
      <c r="N7" s="10">
        <f t="shared" si="6"/>
        <v>0.98923276242007696</v>
      </c>
      <c r="O7" s="10">
        <f xml:space="preserve"> 0.1 *  (6 * EXP(B7 + 0.05) + 3 * (W7 + Таблица8[[#This Row],[l1]] / 2))</f>
        <v>1.1883367250834487</v>
      </c>
      <c r="P7" s="10">
        <f xml:space="preserve"> 0.1 *  (6 * EXP(B7 + 0.05) + 3 * (W7 + Таблица8[[#This Row],[l2]] / 2))</f>
        <v>1.1959445823285029</v>
      </c>
      <c r="Q7" s="10">
        <f xml:space="preserve"> 0.1 *  (6 * EXP(B7 + 0.1) + 3 * (V7 + Таблица8[[#This Row],[k3]]))</f>
        <v>1.4520546549328561</v>
      </c>
      <c r="R7" s="10">
        <f t="shared" si="7"/>
        <v>0.98923276242007696</v>
      </c>
      <c r="S7" s="10">
        <f t="shared" si="2"/>
        <v>1.0399518107204373</v>
      </c>
      <c r="T7" s="10">
        <f t="shared" si="3"/>
        <v>1.0399518107204373</v>
      </c>
      <c r="U7" s="10">
        <f t="shared" si="4"/>
        <v>1.0932712802343054</v>
      </c>
      <c r="V7" s="12"/>
      <c r="W7" s="11"/>
      <c r="Y7" s="11"/>
      <c r="Z7" s="11"/>
      <c r="AA7" s="11"/>
    </row>
    <row r="8" spans="1:27" ht="15.6" x14ac:dyDescent="0.3">
      <c r="A8" s="11">
        <v>6</v>
      </c>
      <c r="B8" s="20">
        <v>0.6</v>
      </c>
      <c r="C8" s="11">
        <f t="shared" si="8"/>
        <v>8.7580768111494152</v>
      </c>
      <c r="D8" s="12">
        <f t="shared" si="9"/>
        <v>18.345590530216878</v>
      </c>
      <c r="E8" s="12">
        <f xml:space="preserve"> (7 * EXP(SQRT(3) * Таблица2[[#This Row],[xi]]) - EXP(-Таблица2[[#This Row],[xi]] * SQRT(3))- 3*EXP(Таблица2[[#This Row],[xi]]))</f>
        <v>13.969201902372081</v>
      </c>
      <c r="F8" s="10"/>
      <c r="G8" s="11">
        <f t="shared" si="0"/>
        <v>1.7842043365882452</v>
      </c>
      <c r="H8" s="11">
        <f t="shared" si="10"/>
        <v>1.1712882198988994</v>
      </c>
      <c r="I8" s="11">
        <f t="shared" si="5"/>
        <v>6.4458842899990403</v>
      </c>
      <c r="J8" s="11">
        <f t="shared" si="1"/>
        <v>4.0881115279808631</v>
      </c>
      <c r="K8" s="11">
        <f t="shared" si="11"/>
        <v>7.815328675073677</v>
      </c>
      <c r="L8" s="12">
        <f t="shared" si="12"/>
        <v>17.84204336588245</v>
      </c>
      <c r="M8" s="10"/>
      <c r="N8" s="10">
        <f t="shared" si="6"/>
        <v>1.0932712802343054</v>
      </c>
      <c r="O8" s="10">
        <f xml:space="preserve"> 0.1 *  (6 * EXP(B8 + 0.05) + 3 * (W8 + Таблица8[[#This Row],[l1]] / 2))</f>
        <v>1.3133151894434836</v>
      </c>
      <c r="P8" s="10">
        <f xml:space="preserve"> 0.1 *  (6 * EXP(B8 + 0.05) + 3 * (W8 + Таблица8[[#This Row],[l2]] / 2))</f>
        <v>1.3217231720195886</v>
      </c>
      <c r="Q8" s="10">
        <f xml:space="preserve"> 0.1 *  (6 * EXP(B8 + 0.1) + 3 * (V8 + Таблица8[[#This Row],[k3]]))</f>
        <v>1.6047685760881625</v>
      </c>
      <c r="R8" s="10">
        <f t="shared" si="7"/>
        <v>1.0932712802343054</v>
      </c>
      <c r="S8" s="10">
        <f t="shared" si="2"/>
        <v>1.1493244974083379</v>
      </c>
      <c r="T8" s="10">
        <f t="shared" si="3"/>
        <v>1.1493244974083379</v>
      </c>
      <c r="U8" s="10">
        <f t="shared" si="4"/>
        <v>1.2082516244822861</v>
      </c>
      <c r="V8" s="12"/>
      <c r="W8" s="11"/>
      <c r="Y8" s="11"/>
      <c r="Z8" s="11"/>
      <c r="AA8" s="11"/>
    </row>
    <row r="9" spans="1:27" ht="15.6" x14ac:dyDescent="0.3">
      <c r="A9" s="11">
        <v>7</v>
      </c>
      <c r="B9" s="20">
        <v>0.7</v>
      </c>
      <c r="C9" s="11">
        <f t="shared" si="8"/>
        <v>10.592635864171104</v>
      </c>
      <c r="D9" s="12">
        <f t="shared" si="9"/>
        <v>22.066284853796009</v>
      </c>
      <c r="E9" s="12">
        <f xml:space="preserve"> (7 * EXP(SQRT(3) * Таблица2[[#This Row],[xi]]) - EXP(-Таблица2[[#This Row],[xi]] * SQRT(3))- 3*EXP(Таблица2[[#This Row],[xi]]))</f>
        <v>17.19290565850384</v>
      </c>
      <c r="F9" s="10"/>
      <c r="G9" s="11">
        <f t="shared" si="0"/>
        <v>2.1279913248638862</v>
      </c>
      <c r="H9" s="11">
        <f t="shared" si="10"/>
        <v>1.3769160618885827</v>
      </c>
      <c r="I9" s="11">
        <f t="shared" si="5"/>
        <v>7.5922255990739433</v>
      </c>
      <c r="J9" s="11">
        <f t="shared" si="1"/>
        <v>4.7616444405498219</v>
      </c>
      <c r="K9" s="11">
        <f t="shared" si="11"/>
        <v>9.2930749533172499</v>
      </c>
      <c r="L9" s="12">
        <f t="shared" si="12"/>
        <v>21.279913248638859</v>
      </c>
      <c r="M9" s="10"/>
      <c r="N9" s="10">
        <f t="shared" si="6"/>
        <v>1.2082516244822861</v>
      </c>
      <c r="O9" s="10">
        <f xml:space="preserve"> 0.1 *  (6 * EXP(B9 + 0.05) + 3 * (W9 + Таблица8[[#This Row],[l1]] / 2))</f>
        <v>1.4514377536399479</v>
      </c>
      <c r="P9" s="10">
        <f xml:space="preserve"> 0.1 *  (6 * EXP(B9 + 0.05) + 3 * (W9 + Таблица8[[#This Row],[l2]] / 2))</f>
        <v>1.4607300114627457</v>
      </c>
      <c r="Q9" s="10">
        <f xml:space="preserve"> 0.1 *  (6 * EXP(B9 + 0.1) + 3 * (V9 + Таблица8[[#This Row],[k3]]))</f>
        <v>1.7735435605343044</v>
      </c>
      <c r="R9" s="10">
        <f t="shared" si="7"/>
        <v>1.2082516244822861</v>
      </c>
      <c r="S9" s="10">
        <f t="shared" si="2"/>
        <v>1.270200009967605</v>
      </c>
      <c r="T9" s="10">
        <f t="shared" si="3"/>
        <v>1.270200009967605</v>
      </c>
      <c r="U9" s="10">
        <f t="shared" si="4"/>
        <v>1.3353245570954806</v>
      </c>
      <c r="V9" s="12"/>
      <c r="W9" s="11"/>
      <c r="Y9" s="11"/>
      <c r="Z9" s="11"/>
      <c r="AA9" s="11"/>
    </row>
    <row r="10" spans="1:27" ht="15.6" x14ac:dyDescent="0.3">
      <c r="A10" s="11">
        <v>8</v>
      </c>
      <c r="B10" s="20">
        <v>0.8</v>
      </c>
      <c r="C10" s="11">
        <f t="shared" si="8"/>
        <v>12.799264349550706</v>
      </c>
      <c r="D10" s="12">
        <f t="shared" si="9"/>
        <v>26.452327237529627</v>
      </c>
      <c r="E10" s="12">
        <f xml:space="preserve"> (7 * EXP(SQRT(3) * Таблица2[[#This Row],[xi]]) - EXP(-Таблица2[[#This Row],[xi]] * SQRT(3))- 3*EXP(Таблица2[[#This Row],[xi]]))</f>
        <v>21.054915692016678</v>
      </c>
      <c r="F10" s="10"/>
      <c r="G10" s="11">
        <f t="shared" si="0"/>
        <v>2.5276087359116324</v>
      </c>
      <c r="H10" s="11">
        <f t="shared" si="10"/>
        <v>1.6151077687983417</v>
      </c>
      <c r="I10" s="11">
        <f t="shared" si="5"/>
        <v>8.9181507648303775</v>
      </c>
      <c r="J10" s="11">
        <f t="shared" si="1"/>
        <v>5.5477030814757047</v>
      </c>
      <c r="K10" s="11">
        <f t="shared" si="11"/>
        <v>11.045528646693484</v>
      </c>
      <c r="L10" s="12">
        <f t="shared" si="12"/>
        <v>25.276087359116321</v>
      </c>
      <c r="M10" s="10"/>
      <c r="N10" s="10">
        <f t="shared" si="6"/>
        <v>1.3353245570954808</v>
      </c>
      <c r="O10" s="10">
        <f xml:space="preserve"> 0.1 *  (6 * EXP(B10 + 0.05) + 3 * (W10 + Таблица8[[#This Row],[l1]] / 2))</f>
        <v>1.6040867947199169</v>
      </c>
      <c r="P10" s="10">
        <f xml:space="preserve"> 0.1 *  (6 * EXP(B10 + 0.05) + 3 * (W10 + Таблица8[[#This Row],[l2]] / 2))</f>
        <v>1.6143563278289339</v>
      </c>
      <c r="Q10" s="10">
        <f xml:space="preserve"> 0.1 *  (6 * EXP(B10 + 0.1) + 3 * (V10 + Таблица8[[#This Row],[k3]]))</f>
        <v>1.9600687650428501</v>
      </c>
      <c r="R10" s="10">
        <f t="shared" si="7"/>
        <v>1.3353245570954808</v>
      </c>
      <c r="S10" s="10">
        <f t="shared" si="2"/>
        <v>1.4037881111555948</v>
      </c>
      <c r="T10" s="10">
        <f t="shared" si="3"/>
        <v>1.4037881111555948</v>
      </c>
      <c r="U10" s="10">
        <f t="shared" si="4"/>
        <v>1.4757618666941701</v>
      </c>
      <c r="V10" s="12"/>
      <c r="W10" s="11"/>
      <c r="Y10" s="11"/>
      <c r="Z10" s="11"/>
      <c r="AA10" s="11"/>
    </row>
    <row r="11" spans="1:27" ht="15.6" x14ac:dyDescent="0.3">
      <c r="A11" s="11">
        <v>9</v>
      </c>
      <c r="B11" s="20">
        <v>0.9</v>
      </c>
      <c r="C11" s="11">
        <f t="shared" si="8"/>
        <v>15.444497073303669</v>
      </c>
      <c r="D11" s="12">
        <f t="shared" si="9"/>
        <v>31.62743109949032</v>
      </c>
      <c r="E11" s="12">
        <f xml:space="preserve"> (7 * EXP(SQRT(3) * Таблица2[[#This Row],[xi]]) - EXP(-Таблица2[[#This Row],[xi]] * SQRT(3))- 3*EXP(Таблица2[[#This Row],[xi]]))</f>
        <v>25.684131941292655</v>
      </c>
      <c r="F11" s="10"/>
      <c r="G11" s="11">
        <f t="shared" si="0"/>
        <v>2.9925070510219847</v>
      </c>
      <c r="H11" s="11">
        <f t="shared" si="10"/>
        <v>1.891181817068847</v>
      </c>
      <c r="I11" s="11">
        <f t="shared" si="5"/>
        <v>10.453283019760123</v>
      </c>
      <c r="J11" s="11">
        <f t="shared" si="1"/>
        <v>6.4637872820965647</v>
      </c>
      <c r="K11" s="11">
        <f t="shared" si="11"/>
        <v>13.11688689904847</v>
      </c>
      <c r="L11" s="12">
        <f t="shared" si="12"/>
        <v>29.925070510219847</v>
      </c>
      <c r="M11" s="10"/>
      <c r="N11" s="10">
        <f t="shared" si="6"/>
        <v>1.4757618666941701</v>
      </c>
      <c r="O11" s="10">
        <f xml:space="preserve"> 0.1 *  (6 * EXP(B11 + 0.05) + 3 * (W11 + Таблица8[[#This Row],[l1]] / 2))</f>
        <v>1.7727900755936337</v>
      </c>
      <c r="P11" s="10">
        <f xml:space="preserve"> 0.1 *  (6 * EXP(B11 + 0.05) + 3 * (W11 + Таблица8[[#This Row],[l2]] / 2))</f>
        <v>1.7841396649279344</v>
      </c>
      <c r="Q11" s="10">
        <f xml:space="preserve"> 0.1 *  (6 * EXP(B11 + 0.1) + 3 * (V11 + Таблица8[[#This Row],[k3]]))</f>
        <v>2.1662109965538074</v>
      </c>
      <c r="R11" s="10">
        <f t="shared" si="7"/>
        <v>1.4757618666941701</v>
      </c>
      <c r="S11" s="10">
        <f t="shared" si="2"/>
        <v>1.5514257955895081</v>
      </c>
      <c r="T11" s="10">
        <f t="shared" si="3"/>
        <v>1.5514257955895081</v>
      </c>
      <c r="U11" s="10">
        <f t="shared" si="4"/>
        <v>1.6309690970754271</v>
      </c>
      <c r="V11" s="12"/>
      <c r="W11" s="11"/>
      <c r="Y11" s="11"/>
      <c r="Z11" s="11"/>
      <c r="AA11" s="11"/>
    </row>
    <row r="12" spans="1:27" ht="15.6" x14ac:dyDescent="0.3">
      <c r="A12" s="11">
        <v>10</v>
      </c>
      <c r="B12" s="20">
        <v>1</v>
      </c>
      <c r="C12" s="11">
        <f t="shared" si="8"/>
        <v>18.607240183252699</v>
      </c>
      <c r="D12" s="12">
        <f t="shared" si="9"/>
        <v>37.73654208817559</v>
      </c>
      <c r="E12" s="12">
        <f xml:space="preserve"> (7 * EXP(SQRT(3) * Таблица2[[#This Row],[xi]]) - EXP(-Таблица2[[#This Row],[xi]] * SQRT(3))- 3*EXP(Таблица2[[#This Row],[xi]]))</f>
        <v>31.233869026543736</v>
      </c>
      <c r="F12" s="10"/>
      <c r="G12" s="11">
        <f t="shared" si="0"/>
        <v>3.5335898446628562</v>
      </c>
      <c r="H12" s="11">
        <f t="shared" si="10"/>
        <v>2.2112705930443441</v>
      </c>
      <c r="I12" s="11">
        <f t="shared" si="5"/>
        <v>12.231738631063998</v>
      </c>
      <c r="J12" s="11">
        <f t="shared" si="1"/>
        <v>7.5301959676948833</v>
      </c>
      <c r="K12" s="11">
        <f t="shared" si="11"/>
        <v>15.558731333093887</v>
      </c>
      <c r="L12" s="12">
        <f t="shared" si="12"/>
        <v>35.335898446628562</v>
      </c>
      <c r="M12" s="10"/>
      <c r="N12" s="10">
        <f t="shared" si="6"/>
        <v>1.6309690970754271</v>
      </c>
      <c r="O12" s="10">
        <f xml:space="preserve"> 0.1 *  (6 * EXP(B12 + 0.05) + 3 * (W12 + Таблица8[[#This Row],[l1]] / 2))</f>
        <v>1.9592360353992124</v>
      </c>
      <c r="P12" s="10">
        <f xml:space="preserve"> 0.1 *  (6 * EXP(B12 + 0.05) + 3 * (W12 + Таблица8[[#This Row],[l2]] / 2))</f>
        <v>1.9717792714635831</v>
      </c>
      <c r="Q12" s="10">
        <f xml:space="preserve"> 0.1 *  (6 * EXP(B12 + 0.1) + 3 * (V12 + Таблица8[[#This Row],[k3]]))</f>
        <v>2.3940333958069351</v>
      </c>
      <c r="R12" s="10">
        <f t="shared" si="7"/>
        <v>1.6309690970754271</v>
      </c>
      <c r="S12" s="10">
        <f t="shared" si="2"/>
        <v>1.7145906708378984</v>
      </c>
      <c r="T12" s="10">
        <f t="shared" si="3"/>
        <v>1.7145906708378984</v>
      </c>
      <c r="U12" s="10">
        <f t="shared" si="4"/>
        <v>1.80249961436786</v>
      </c>
      <c r="V12" s="12"/>
      <c r="W12" s="11"/>
      <c r="Y12" s="11"/>
      <c r="Z12" s="11"/>
      <c r="AA12" s="11"/>
    </row>
    <row r="13" spans="1:27" ht="15.6" x14ac:dyDescent="0.3">
      <c r="A13" s="11">
        <v>11</v>
      </c>
      <c r="B13" s="20">
        <v>1.1000000000000001</v>
      </c>
      <c r="C13" s="11">
        <f t="shared" si="8"/>
        <v>22.38089439207026</v>
      </c>
      <c r="D13" s="12">
        <f t="shared" si="9"/>
        <v>44.949683240226825</v>
      </c>
      <c r="E13" s="12">
        <f xml:space="preserve"> (7 * EXP(SQRT(3) * Таблица2[[#This Row],[xi]]) - EXP(-Таблица2[[#This Row],[xi]] * SQRT(3))- 3*EXP(Таблица2[[#This Row],[xi]]))</f>
        <v>37.886608221921691</v>
      </c>
      <c r="F13" s="10"/>
      <c r="G13" s="11">
        <f t="shared" si="0"/>
        <v>4.1634486943632156</v>
      </c>
      <c r="H13" s="11">
        <f t="shared" si="10"/>
        <v>2.5824495159953829</v>
      </c>
      <c r="I13" s="11">
        <f t="shared" si="5"/>
        <v>14.292845697457507</v>
      </c>
      <c r="J13" s="11">
        <f t="shared" si="1"/>
        <v>8.770453227535139</v>
      </c>
      <c r="K13" s="11">
        <f t="shared" si="11"/>
        <v>18.431161551947486</v>
      </c>
      <c r="L13" s="12">
        <f t="shared" si="12"/>
        <v>41.634486943632155</v>
      </c>
      <c r="M13" s="10"/>
      <c r="N13" s="10">
        <f t="shared" si="6"/>
        <v>1.80249961436786</v>
      </c>
      <c r="O13" s="10">
        <f xml:space="preserve"> 0.1 *  (6 * EXP(B13 + 0.05) + 3 * (W13 + Таблица8[[#This Row],[l1]] / 2))</f>
        <v>2.1652906879690401</v>
      </c>
      <c r="P13" s="10">
        <f xml:space="preserve"> 0.1 *  (6 * EXP(B13 + 0.05) + 3 * (W13 + Таблица8[[#This Row],[l2]] / 2))</f>
        <v>2.1791531076859401</v>
      </c>
      <c r="Q13" s="10">
        <f xml:space="preserve"> 0.1 *  (6 * EXP(B13 + 0.1) + 3 * (V13 + Таблица8[[#This Row],[k3]]))</f>
        <v>2.6458160859477111</v>
      </c>
      <c r="R13" s="10">
        <f t="shared" si="7"/>
        <v>1.80249961436786</v>
      </c>
      <c r="S13" s="10">
        <f t="shared" si="2"/>
        <v>1.8949157458138608</v>
      </c>
      <c r="T13" s="10">
        <f t="shared" si="3"/>
        <v>1.8949157458138608</v>
      </c>
      <c r="U13" s="10">
        <f t="shared" si="4"/>
        <v>1.9920701536419287</v>
      </c>
      <c r="V13" s="12"/>
      <c r="W13" s="11"/>
      <c r="Y13" s="11"/>
      <c r="Z13" s="11"/>
      <c r="AA13" s="11"/>
    </row>
    <row r="14" spans="1:27" ht="15.6" x14ac:dyDescent="0.3">
      <c r="A14" s="11">
        <v>12</v>
      </c>
      <c r="B14" s="20">
        <v>1.2</v>
      </c>
      <c r="C14" s="11">
        <f t="shared" si="8"/>
        <v>26.875862716092943</v>
      </c>
      <c r="D14" s="12">
        <f t="shared" si="9"/>
        <v>53.466451172215763</v>
      </c>
      <c r="E14" s="12">
        <f xml:space="preserve"> (7 * EXP(SQRT(3) * Таблица2[[#This Row],[xi]]) - EXP(-Таблица2[[#This Row],[xi]] * SQRT(3))- 3*EXP(Таблица2[[#This Row],[xi]]))</f>
        <v>45.859641448494237</v>
      </c>
      <c r="F14" s="10"/>
      <c r="G14" s="11">
        <f t="shared" si="0"/>
        <v>4.8966335023584264</v>
      </c>
      <c r="H14" s="11">
        <f t="shared" si="10"/>
        <v>3.0128856615284372</v>
      </c>
      <c r="I14" s="11">
        <f t="shared" si="5"/>
        <v>16.681970660717209</v>
      </c>
      <c r="J14" s="11">
        <f t="shared" si="1"/>
        <v>10.21180124841711</v>
      </c>
      <c r="K14" s="11">
        <f t="shared" si="11"/>
        <v>21.804110657126785</v>
      </c>
      <c r="L14" s="12">
        <f t="shared" si="12"/>
        <v>48.966335023584264</v>
      </c>
      <c r="M14" s="10"/>
      <c r="N14" s="10">
        <f t="shared" si="6"/>
        <v>1.9920701536419285</v>
      </c>
      <c r="O14" s="10">
        <f xml:space="preserve"> 0.1 *  (6 * EXP(B14 + 0.05) + 3 * (W14 + Таблица8[[#This Row],[l1]] / 2))</f>
        <v>2.3930162975233942</v>
      </c>
      <c r="P14" s="10">
        <f xml:space="preserve"> 0.1 *  (6 * EXP(B14 + 0.05) + 3 * (W14 + Таблица8[[#This Row],[l2]] / 2))</f>
        <v>2.4083366406486704</v>
      </c>
      <c r="Q14" s="10">
        <f xml:space="preserve"> 0.1 *  (6 * EXP(B14 + 0.1) + 3 * (V14 + Таблица8[[#This Row],[k3]]))</f>
        <v>2.9240789927661481</v>
      </c>
      <c r="R14" s="10">
        <f t="shared" si="7"/>
        <v>1.9920701536419285</v>
      </c>
      <c r="S14" s="10">
        <f t="shared" si="2"/>
        <v>2.0942057744771048</v>
      </c>
      <c r="T14" s="10">
        <f t="shared" si="3"/>
        <v>2.0942057744771048</v>
      </c>
      <c r="U14" s="10">
        <f t="shared" si="4"/>
        <v>2.2015780005715468</v>
      </c>
      <c r="V14" s="12"/>
      <c r="W14" s="11"/>
      <c r="Y14" s="11"/>
      <c r="Z14" s="11"/>
      <c r="AA14" s="11"/>
    </row>
    <row r="15" spans="1:27" ht="15.6" x14ac:dyDescent="0.3">
      <c r="A15" s="11">
        <v>13</v>
      </c>
      <c r="B15" s="20">
        <v>1.3</v>
      </c>
      <c r="C15" s="11">
        <f t="shared" si="8"/>
        <v>32.222507833314523</v>
      </c>
      <c r="D15" s="12">
        <f t="shared" si="9"/>
        <v>63.521280140685576</v>
      </c>
      <c r="E15" s="12">
        <f xml:space="preserve"> (7 * EXP(SQRT(3) * Таблица2[[#This Row],[xi]]) - EXP(-Таблица2[[#This Row],[xi]] * SQRT(3))- 3*EXP(Таблица2[[#This Row],[xi]]))</f>
        <v>55.411778591449348</v>
      </c>
      <c r="F15" s="10"/>
      <c r="G15" s="11">
        <f t="shared" si="0"/>
        <v>5.7499638374364235</v>
      </c>
      <c r="H15" s="11">
        <f t="shared" si="10"/>
        <v>3.5120089370850631</v>
      </c>
      <c r="I15" s="11">
        <f t="shared" si="5"/>
        <v>19.45146951288082</v>
      </c>
      <c r="J15" s="11">
        <f t="shared" si="1"/>
        <v>11.885770203058797</v>
      </c>
      <c r="K15" s="11">
        <f t="shared" si="11"/>
        <v>25.758870239070216</v>
      </c>
      <c r="L15" s="12">
        <f t="shared" si="12"/>
        <v>57.499638374364231</v>
      </c>
      <c r="M15" s="10"/>
      <c r="N15" s="10">
        <f t="shared" si="6"/>
        <v>2.2015780005715468</v>
      </c>
      <c r="O15" s="10">
        <f xml:space="preserve"> 0.1 *  (6 * EXP(B15 + 0.05) + 3 * (W15 + Таблица8[[#This Row],[l1]] / 2))</f>
        <v>2.6446920185039167</v>
      </c>
      <c r="P15" s="10">
        <f xml:space="preserve"> 0.1 *  (6 * EXP(B15 + 0.05) + 3 * (W15 + Таблица8[[#This Row],[l2]] / 2))</f>
        <v>2.6616236161809121</v>
      </c>
      <c r="Q15" s="10">
        <f xml:space="preserve"> 0.1 *  (6 * EXP(B15 + 0.1) + 3 * (V15 + Таблица8[[#This Row],[k3]]))</f>
        <v>3.2316070649610786</v>
      </c>
      <c r="R15" s="10">
        <f t="shared" si="7"/>
        <v>2.2015780005715468</v>
      </c>
      <c r="S15" s="10">
        <f t="shared" si="2"/>
        <v>2.3144553184181844</v>
      </c>
      <c r="T15" s="10">
        <f t="shared" si="3"/>
        <v>2.3144553184181844</v>
      </c>
      <c r="U15" s="10">
        <f t="shared" si="4"/>
        <v>2.4331199801068055</v>
      </c>
      <c r="V15" s="12"/>
      <c r="W15" s="11"/>
      <c r="Y15" s="11"/>
      <c r="Z15" s="11"/>
      <c r="AA15" s="11"/>
    </row>
    <row r="16" spans="1:27" ht="15.6" x14ac:dyDescent="0.3">
      <c r="A16" s="11">
        <v>14</v>
      </c>
      <c r="B16" s="20">
        <v>1.4</v>
      </c>
      <c r="C16" s="11">
        <f t="shared" si="8"/>
        <v>38.574635847383078</v>
      </c>
      <c r="D16" s="12">
        <f t="shared" si="9"/>
        <v>75.389610491251489</v>
      </c>
      <c r="E16" s="12">
        <f xml:space="preserve"> (7 * EXP(SQRT(3) * Таблица2[[#This Row],[xi]]) - EXP(-Таблица2[[#This Row],[xi]] * SQRT(3))- 3*EXP(Таблица2[[#This Row],[xi]]))</f>
        <v>66.851321588494713</v>
      </c>
      <c r="F16" s="10"/>
      <c r="G16" s="11">
        <f t="shared" si="0"/>
        <v>6.7428877446656843</v>
      </c>
      <c r="H16" s="11">
        <f t="shared" si="10"/>
        <v>4.0907093197906708</v>
      </c>
      <c r="I16" s="11">
        <f t="shared" si="5"/>
        <v>22.66178321410386</v>
      </c>
      <c r="J16" s="11">
        <f t="shared" si="1"/>
        <v>13.828836753501832</v>
      </c>
      <c r="K16" s="11">
        <f t="shared" si="11"/>
        <v>30.38985662633096</v>
      </c>
      <c r="L16" s="12">
        <f t="shared" si="12"/>
        <v>67.428877446656841</v>
      </c>
      <c r="M16" s="10"/>
      <c r="N16" s="10">
        <f t="shared" si="6"/>
        <v>2.4331199801068046</v>
      </c>
      <c r="O16" s="10">
        <f xml:space="preserve"> 0.1 *  (6 * EXP(B16 + 0.05) + 3 * (W16 + Таблица8[[#This Row],[l1]] / 2))</f>
        <v>2.9228367061173111</v>
      </c>
      <c r="P16" s="10">
        <f xml:space="preserve"> 0.1 *  (6 * EXP(B16 + 0.05) + 3 * (W16 + Таблица8[[#This Row],[l2]] / 2))</f>
        <v>2.9415490154664838</v>
      </c>
      <c r="Q16" s="10">
        <f xml:space="preserve"> 0.1 *  (6 * EXP(B16 + 0.1) + 3 * (V16 + Таблица8[[#This Row],[k3]]))</f>
        <v>3.5714781468427845</v>
      </c>
      <c r="R16" s="10">
        <f t="shared" si="7"/>
        <v>2.4331199801068046</v>
      </c>
      <c r="S16" s="10">
        <f t="shared" si="2"/>
        <v>2.5578687091012906</v>
      </c>
      <c r="T16" s="10">
        <f t="shared" si="3"/>
        <v>2.5578687091012906</v>
      </c>
      <c r="U16" s="10">
        <f t="shared" si="4"/>
        <v>2.6890134422028389</v>
      </c>
      <c r="V16" s="12"/>
      <c r="W16" s="11"/>
      <c r="Y16" s="11"/>
      <c r="Z16" s="11"/>
      <c r="AA16" s="11"/>
    </row>
    <row r="17" spans="1:27" ht="15.6" x14ac:dyDescent="0.3">
      <c r="A17" s="11">
        <v>15</v>
      </c>
      <c r="B17" s="20">
        <v>1.5</v>
      </c>
      <c r="C17" s="11">
        <f t="shared" si="8"/>
        <v>46.113596896508227</v>
      </c>
      <c r="D17" s="12">
        <f t="shared" si="9"/>
        <v>89.39512122557322</v>
      </c>
      <c r="E17" s="12">
        <f xml:space="preserve"> (7 * EXP(SQRT(3) * Таблица2[[#This Row],[xi]]) - EXP(-Таблица2[[#This Row],[xi]] * SQRT(3))- 3*EXP(Таблица2[[#This Row],[xi]]))</f>
        <v>80.545547015963749</v>
      </c>
      <c r="F17" s="10"/>
      <c r="G17" s="11">
        <f t="shared" si="0"/>
        <v>7.8978954414662939</v>
      </c>
      <c r="H17" s="11">
        <f t="shared" si="10"/>
        <v>4.7615641967224924</v>
      </c>
      <c r="I17" s="11">
        <f t="shared" si="5"/>
        <v>26.382699766601718</v>
      </c>
      <c r="J17" s="11">
        <f t="shared" si="1"/>
        <v>16.083184634644699</v>
      </c>
      <c r="K17" s="11">
        <f t="shared" si="11"/>
        <v>35.806655158559138</v>
      </c>
      <c r="L17" s="12">
        <f t="shared" si="12"/>
        <v>78.978954414662937</v>
      </c>
      <c r="M17" s="10"/>
      <c r="N17" s="10">
        <f t="shared" si="6"/>
        <v>2.6890134422028389</v>
      </c>
      <c r="O17" s="10">
        <f xml:space="preserve"> 0.1 *  (6 * EXP(B17 + 0.05) + 3 * (W17 + Таблица8[[#This Row],[l1]] / 2))</f>
        <v>3.2302341258848717</v>
      </c>
      <c r="P17" s="10">
        <f xml:space="preserve"> 0.1 *  (6 * EXP(B17 + 0.05) + 3 * (W17 + Таблица8[[#This Row],[l2]] / 2))</f>
        <v>3.2509144259876126</v>
      </c>
      <c r="Q17" s="10">
        <f xml:space="preserve"> 0.1 *  (6 * EXP(B17 + 0.1) + 3 * (V17 + Таблица8[[#This Row],[k3]]))</f>
        <v>3.9470937824333525</v>
      </c>
      <c r="R17" s="10">
        <f t="shared" si="7"/>
        <v>2.6890134422028389</v>
      </c>
      <c r="S17" s="10">
        <f t="shared" si="2"/>
        <v>2.8268821095544454</v>
      </c>
      <c r="T17" s="10">
        <f t="shared" si="3"/>
        <v>2.8268821095544454</v>
      </c>
      <c r="U17" s="10">
        <f t="shared" si="4"/>
        <v>2.9718194546370693</v>
      </c>
      <c r="V17" s="12"/>
      <c r="W17" s="11"/>
      <c r="Y17" s="11"/>
      <c r="Z17" s="11"/>
      <c r="AA17" s="11"/>
    </row>
    <row r="18" spans="1:27" ht="15.6" x14ac:dyDescent="0.3">
      <c r="A18" s="11">
        <v>16</v>
      </c>
      <c r="B18" s="20">
        <v>1.6</v>
      </c>
      <c r="C18" s="11">
        <f t="shared" si="8"/>
        <v>55.053109019065552</v>
      </c>
      <c r="D18" s="12">
        <f t="shared" si="9"/>
        <v>105.91821373672853</v>
      </c>
      <c r="E18" s="12">
        <f xml:space="preserve"> (7 * EXP(SQRT(3) * Таблица2[[#This Row],[xi]]) - EXP(-Таблица2[[#This Row],[xi]] * SQRT(3))- 3*EXP(Таблица2[[#This Row],[xi]]))</f>
        <v>96.931984467691862</v>
      </c>
      <c r="F18" s="10"/>
      <c r="G18" s="11">
        <f t="shared" si="0"/>
        <v>9.240996440443352</v>
      </c>
      <c r="H18" s="11">
        <f t="shared" si="10"/>
        <v>5.5391004594183393</v>
      </c>
      <c r="I18" s="11">
        <f t="shared" si="5"/>
        <v>30.694808775967125</v>
      </c>
      <c r="J18" s="11">
        <f t="shared" si="1"/>
        <v>18.697582860465388</v>
      </c>
      <c r="K18" s="11">
        <f t="shared" si="11"/>
        <v>42.136384977653535</v>
      </c>
      <c r="L18" s="12">
        <f t="shared" si="12"/>
        <v>92.409964404433524</v>
      </c>
      <c r="M18" s="10"/>
      <c r="N18" s="10">
        <f t="shared" si="6"/>
        <v>2.9718194546370693</v>
      </c>
      <c r="O18" s="10">
        <f xml:space="preserve"> 0.1 *  (6 * EXP(B18 + 0.05) + 3 * (W18 + Таблица8[[#This Row],[l1]] / 2))</f>
        <v>3.5699608145034705</v>
      </c>
      <c r="P18" s="10">
        <f xml:space="preserve"> 0.1 *  (6 * EXP(B18 + 0.05) + 3 * (W18 + Таблица8[[#This Row],[l2]] / 2))</f>
        <v>3.5928160807540963</v>
      </c>
      <c r="Q18" s="10">
        <f xml:space="preserve"> 0.1 *  (6 * EXP(B18 + 0.1) + 3 * (V18 + Таблица8[[#This Row],[k3]]))</f>
        <v>4.3622132592625489</v>
      </c>
      <c r="R18" s="10">
        <f t="shared" si="7"/>
        <v>2.9718194546370693</v>
      </c>
      <c r="S18" s="10">
        <f t="shared" si="2"/>
        <v>3.1241878963079097</v>
      </c>
      <c r="T18" s="10">
        <f t="shared" si="3"/>
        <v>3.1241878963079097</v>
      </c>
      <c r="U18" s="10">
        <f t="shared" si="4"/>
        <v>3.2843684350363205</v>
      </c>
      <c r="V18" s="12"/>
      <c r="W18" s="11"/>
      <c r="Y18" s="11"/>
      <c r="Z18" s="11"/>
      <c r="AA18" s="11"/>
    </row>
    <row r="19" spans="1:27" ht="15.6" x14ac:dyDescent="0.3">
      <c r="A19" s="11">
        <v>17</v>
      </c>
      <c r="B19" s="20">
        <v>1.7</v>
      </c>
      <c r="C19" s="11">
        <f t="shared" si="8"/>
        <v>65.644930392738402</v>
      </c>
      <c r="D19" s="12">
        <f t="shared" si="9"/>
        <v>125.40596589708527</v>
      </c>
      <c r="E19" s="12">
        <f xml:space="preserve"> (7 * EXP(SQRT(3) * Таблица2[[#This Row],[xi]]) - EXP(-Таблица2[[#This Row],[xi]] * SQRT(3))- 3*EXP(Таблица2[[#This Row],[xi]]))</f>
        <v>116.53183225177598</v>
      </c>
      <c r="F19" s="10"/>
      <c r="G19" s="11">
        <f t="shared" si="0"/>
        <v>10.802269935236666</v>
      </c>
      <c r="H19" s="11">
        <f t="shared" si="10"/>
        <v>6.4400967104866513</v>
      </c>
      <c r="I19" s="11">
        <f t="shared" si="5"/>
        <v>35.691178240746318</v>
      </c>
      <c r="J19" s="11">
        <f t="shared" si="1"/>
        <v>21.728399487494084</v>
      </c>
      <c r="K19" s="11">
        <f t="shared" si="11"/>
        <v>49.526433427584379</v>
      </c>
      <c r="L19" s="12">
        <f t="shared" si="12"/>
        <v>108.02269935236666</v>
      </c>
      <c r="M19" s="10"/>
      <c r="N19" s="10">
        <f t="shared" si="6"/>
        <v>3.28436843503632</v>
      </c>
      <c r="O19" s="10">
        <f xml:space="preserve"> 0.1 *  (6 * EXP(B19 + 0.05) + 3 * (W19 + Таблица8[[#This Row],[l1]] / 2))</f>
        <v>3.9454168708588861</v>
      </c>
      <c r="P19" s="10">
        <f xml:space="preserve"> 0.1 *  (6 * EXP(B19 + 0.05) + 3 * (W19 + Таблица8[[#This Row],[l2]] / 2))</f>
        <v>3.970675846443954</v>
      </c>
      <c r="Q19" s="10">
        <f xml:space="preserve"> 0.1 *  (6 * EXP(B19 + 0.1) + 3 * (V19 + Таблица8[[#This Row],[k3]]))</f>
        <v>4.8209912325809547</v>
      </c>
      <c r="R19" s="10">
        <f t="shared" si="7"/>
        <v>3.28436843503632</v>
      </c>
      <c r="S19" s="10">
        <f t="shared" si="2"/>
        <v>3.4527616056034383</v>
      </c>
      <c r="T19" s="10">
        <f t="shared" si="3"/>
        <v>3.4527616056034383</v>
      </c>
      <c r="U19" s="10">
        <f t="shared" si="4"/>
        <v>3.6297884786477681</v>
      </c>
      <c r="V19" s="12"/>
      <c r="W19" s="11"/>
      <c r="Y19" s="11"/>
      <c r="Z19" s="11"/>
      <c r="AA19" s="11"/>
    </row>
    <row r="20" spans="1:27" ht="15.6" x14ac:dyDescent="0.3">
      <c r="A20" s="11">
        <v>18</v>
      </c>
      <c r="B20" s="20">
        <v>1.8</v>
      </c>
      <c r="C20" s="11">
        <f t="shared" si="8"/>
        <v>78.18552698244693</v>
      </c>
      <c r="D20" s="12">
        <f t="shared" si="9"/>
        <v>148.38381344994312</v>
      </c>
      <c r="E20" s="12">
        <f xml:space="preserve"> (7 * EXP(SQRT(3) * Таблица2[[#This Row],[xi]]) - EXP(-Таблица2[[#This Row],[xi]] * SQRT(3))- 3*EXP(Таблица2[[#This Row],[xi]]))</f>
        <v>139.96591645505913</v>
      </c>
      <c r="F20" s="10"/>
      <c r="G20" s="11">
        <f t="shared" si="0"/>
        <v>12.61649978156783</v>
      </c>
      <c r="H20" s="11">
        <f t="shared" si="10"/>
        <v>7.483931754751274</v>
      </c>
      <c r="I20" s="11">
        <f t="shared" si="5"/>
        <v>41.479287823351257</v>
      </c>
      <c r="J20" s="11">
        <f t="shared" si="1"/>
        <v>25.240771624971718</v>
      </c>
      <c r="K20" s="11">
        <f t="shared" si="11"/>
        <v>58.147616750446034</v>
      </c>
      <c r="L20" s="12">
        <f t="shared" si="12"/>
        <v>126.16499781567829</v>
      </c>
      <c r="M20" s="10"/>
      <c r="N20" s="10">
        <f t="shared" si="6"/>
        <v>3.6297884786477681</v>
      </c>
      <c r="O20" s="10">
        <f xml:space="preserve"> 0.1 *  (6 * EXP(B20 + 0.05) + 3 * (W20 + Таблица8[[#This Row],[l1]] / 2))</f>
        <v>4.3603599853582642</v>
      </c>
      <c r="P20" s="10">
        <f xml:space="preserve"> 0.1 *  (6 * EXP(B20 + 0.05) + 3 * (W20 + Таблица8[[#This Row],[l2]] / 2))</f>
        <v>4.3882754705952642</v>
      </c>
      <c r="Q20" s="10">
        <f xml:space="preserve"> 0.1 *  (6 * EXP(B20 + 0.1) + 3 * (V20 + Таблица8[[#This Row],[k3]]))</f>
        <v>5.3280193065461425</v>
      </c>
      <c r="R20" s="10">
        <f t="shared" si="7"/>
        <v>3.6297884786477681</v>
      </c>
      <c r="S20" s="10">
        <f t="shared" si="2"/>
        <v>3.8158917135610992</v>
      </c>
      <c r="T20" s="10">
        <f t="shared" si="3"/>
        <v>3.8158917135610992</v>
      </c>
      <c r="U20" s="10">
        <f t="shared" si="4"/>
        <v>4.0115366653675624</v>
      </c>
      <c r="V20" s="12"/>
      <c r="W20" s="11"/>
      <c r="Y20" s="11"/>
      <c r="Z20" s="11"/>
      <c r="AA20" s="11"/>
    </row>
    <row r="21" spans="1:27" ht="15.6" x14ac:dyDescent="0.3">
      <c r="A21" s="11">
        <v>19</v>
      </c>
      <c r="B21" s="20">
        <v>1.9</v>
      </c>
      <c r="C21" s="11">
        <f t="shared" si="8"/>
        <v>93.023908327441248</v>
      </c>
      <c r="D21" s="12">
        <f t="shared" si="9"/>
        <v>175.46926002332498</v>
      </c>
      <c r="E21" s="12">
        <f xml:space="preserve"> (7 * EXP(SQRT(3) * Таблица2[[#This Row],[xi]]) - EXP(-Таблица2[[#This Row],[xi]] * SQRT(3))- 3*EXP(Таблица2[[#This Row],[xi]]))</f>
        <v>167.97367618763244</v>
      </c>
      <c r="F21" s="10"/>
      <c r="G21" s="11">
        <f t="shared" si="0"/>
        <v>14.723907131945987</v>
      </c>
      <c r="H21" s="11">
        <f t="shared" si="10"/>
        <v>8.6929864869070226</v>
      </c>
      <c r="I21" s="11">
        <f t="shared" si="5"/>
        <v>48.183258061205521</v>
      </c>
      <c r="J21" s="11">
        <f t="shared" si="1"/>
        <v>29.309955554523864</v>
      </c>
      <c r="K21" s="11">
        <f t="shared" si="11"/>
        <v>68.19783251860558</v>
      </c>
      <c r="L21" s="12">
        <f t="shared" si="12"/>
        <v>147.23907131945987</v>
      </c>
      <c r="M21" s="10"/>
      <c r="N21" s="10">
        <f t="shared" si="6"/>
        <v>4.0115366653675606</v>
      </c>
      <c r="O21" s="10">
        <f xml:space="preserve"> 0.1 *  (6 * EXP(B21 + 0.05) + 3 * (W21 + Таблица8[[#This Row],[l1]] / 2))</f>
        <v>4.8189430481587099</v>
      </c>
      <c r="P21" s="10">
        <f xml:space="preserve"> 0.1 *  (6 * EXP(B21 + 0.05) + 3 * (W21 + Таблица8[[#This Row],[l2]] / 2))</f>
        <v>4.8497944306066127</v>
      </c>
      <c r="Q21" s="10">
        <f xml:space="preserve"> 0.1 *  (6 * EXP(B21 + 0.1) + 3 * (V21 + Таблица8[[#This Row],[k3]]))</f>
        <v>5.8883719885403742</v>
      </c>
      <c r="R21" s="10">
        <f t="shared" si="7"/>
        <v>4.0115366653675606</v>
      </c>
      <c r="S21" s="10">
        <f t="shared" si="2"/>
        <v>4.2172125483535758</v>
      </c>
      <c r="T21" s="10">
        <f t="shared" si="3"/>
        <v>4.2172125483535758</v>
      </c>
      <c r="U21" s="10">
        <f t="shared" si="4"/>
        <v>4.4334336593583901</v>
      </c>
      <c r="V21" s="12"/>
      <c r="W21" s="11"/>
      <c r="Y21" s="11"/>
      <c r="Z21" s="11"/>
      <c r="AA21" s="11"/>
    </row>
    <row r="22" spans="1:27" ht="15.6" x14ac:dyDescent="0.3">
      <c r="A22" s="11">
        <v>20</v>
      </c>
      <c r="B22" s="20">
        <v>2</v>
      </c>
      <c r="C22" s="11">
        <f t="shared" si="8"/>
        <v>110.57083432977375</v>
      </c>
      <c r="D22" s="12">
        <f t="shared" si="9"/>
        <v>207.38796918692492</v>
      </c>
      <c r="E22" s="12">
        <f xml:space="preserve"> (7 * EXP(SQRT(3) * Таблица2[[#This Row],[xi]]) - EXP(-Таблица2[[#This Row],[xi]] * SQRT(3))- 3*EXP(Таблица2[[#This Row],[xi]]))</f>
        <v>201.43574913115759</v>
      </c>
      <c r="F22" s="10"/>
      <c r="G22" s="11">
        <f t="shared" si="0"/>
        <v>17.170995774040911</v>
      </c>
      <c r="H22" s="11">
        <f t="shared" si="10"/>
        <v>10.093107371130294</v>
      </c>
      <c r="I22" s="11">
        <f t="shared" si="5"/>
        <v>55.946420981481118</v>
      </c>
      <c r="J22" s="11">
        <f t="shared" si="1"/>
        <v>34.022884478162489</v>
      </c>
      <c r="K22" s="11">
        <f t="shared" si="11"/>
        <v>79.906279328032085</v>
      </c>
      <c r="L22" s="12">
        <f t="shared" si="12"/>
        <v>171.7099577404091</v>
      </c>
      <c r="M22" s="10"/>
      <c r="N22" s="10">
        <f t="shared" si="6"/>
        <v>4.4334336593583901</v>
      </c>
      <c r="O22" s="10">
        <f xml:space="preserve"> 0.1 *  (6 * EXP(B22 + 0.05) + 3 * (W22 + Таблица8[[#This Row],[l1]] / 2))</f>
        <v>5.3257557126878217</v>
      </c>
      <c r="P22" s="10">
        <f xml:space="preserve"> 0.1 *  (6 * EXP(B22 + 0.05) + 3 * (W22 + Таблица8[[#This Row],[l2]] / 2))</f>
        <v>5.3598517633516725</v>
      </c>
      <c r="Q22" s="10">
        <f xml:space="preserve"> 0.1 *  (6 * EXP(B22 + 0.1) + 3 * (V22 + Таблица8[[#This Row],[k3]]))</f>
        <v>6.5076574765460924</v>
      </c>
      <c r="R22" s="10">
        <f t="shared" si="7"/>
        <v>4.4334336593583901</v>
      </c>
      <c r="S22" s="10">
        <f t="shared" si="2"/>
        <v>4.6607406637840629</v>
      </c>
      <c r="T22" s="10">
        <f t="shared" si="3"/>
        <v>4.6607406637840629</v>
      </c>
      <c r="U22" s="10">
        <f t="shared" si="4"/>
        <v>4.8997019475405912</v>
      </c>
      <c r="V22" s="12"/>
      <c r="W22" s="11"/>
      <c r="Y22" s="11"/>
      <c r="Z22" s="11"/>
      <c r="AA22" s="11"/>
    </row>
    <row r="23" spans="1:27" ht="15.6" x14ac:dyDescent="0.3">
      <c r="A23" s="11"/>
      <c r="B23" s="11"/>
      <c r="C23" s="11"/>
      <c r="D23" s="11"/>
      <c r="E23" s="1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Y23" s="10"/>
      <c r="Z23" s="10"/>
      <c r="AA23" s="10"/>
    </row>
    <row r="24" spans="1:27" ht="15.6" x14ac:dyDescent="0.3">
      <c r="A24" s="14" t="s">
        <v>7</v>
      </c>
      <c r="B24" s="15">
        <v>3</v>
      </c>
      <c r="C24" s="11"/>
      <c r="D24" s="11"/>
      <c r="E24" s="1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7" ht="15.6" x14ac:dyDescent="0.3">
      <c r="A25" s="14" t="s">
        <v>8</v>
      </c>
      <c r="B25" s="15">
        <v>5</v>
      </c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7" ht="15.6" x14ac:dyDescent="0.3">
      <c r="A26" s="14" t="s">
        <v>9</v>
      </c>
      <c r="B26" s="15">
        <v>0</v>
      </c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7" ht="15.6" x14ac:dyDescent="0.3">
      <c r="A27" s="14" t="s">
        <v>11</v>
      </c>
      <c r="B27" s="15">
        <v>-3</v>
      </c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7" ht="15.6" x14ac:dyDescent="0.3">
      <c r="A28" s="14" t="s">
        <v>10</v>
      </c>
      <c r="B28" s="15" t="s">
        <v>12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2022-03-29T06:50:13Z</dcterms:modified>
</cp:coreProperties>
</file>