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Сергей\Desktop\"/>
    </mc:Choice>
  </mc:AlternateContent>
  <xr:revisionPtr revIDLastSave="0" documentId="13_ncr:1_{AB6911E9-E287-4690-B3E9-320EB331CAFF}" xr6:coauthVersionLast="47" xr6:coauthVersionMax="47" xr10:uidLastSave="{00000000-0000-0000-0000-000000000000}"/>
  <bookViews>
    <workbookView xWindow="8952" yWindow="3168" windowWidth="14088" windowHeight="9192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E12" i="1"/>
  <c r="F12" i="1"/>
  <c r="G12" i="1" l="1"/>
  <c r="B9" i="1" l="1"/>
  <c r="B13" i="1" s="1"/>
  <c r="F4" i="1"/>
  <c r="B14" i="1" l="1"/>
  <c r="F13" i="1"/>
  <c r="J11" i="1"/>
  <c r="O19" i="1" s="1"/>
  <c r="R15" i="1"/>
  <c r="J10" i="1"/>
  <c r="J9" i="1"/>
  <c r="R16" i="1"/>
  <c r="L16" i="1" l="1"/>
  <c r="Q21" i="1"/>
  <c r="M17" i="1"/>
  <c r="K15" i="1"/>
  <c r="N18" i="1"/>
  <c r="P20" i="1"/>
  <c r="J14" i="1"/>
  <c r="B15" i="1"/>
  <c r="F14" i="1"/>
  <c r="M19" i="1"/>
  <c r="I15" i="1"/>
  <c r="N20" i="1"/>
  <c r="J16" i="1"/>
  <c r="P22" i="1"/>
  <c r="L18" i="1"/>
  <c r="O21" i="1"/>
  <c r="K17" i="1"/>
  <c r="R14" i="1"/>
  <c r="D13" i="1" s="1"/>
  <c r="O20" i="1"/>
  <c r="K16" i="1"/>
  <c r="P21" i="1"/>
  <c r="L17" i="1"/>
  <c r="I14" i="1"/>
  <c r="N19" i="1"/>
  <c r="J15" i="1"/>
  <c r="Q22" i="1"/>
  <c r="M18" i="1"/>
  <c r="C13" i="1"/>
  <c r="C14" i="1" s="1"/>
  <c r="C15" i="1" s="1"/>
  <c r="C16" i="1" s="1"/>
  <c r="C17" i="1" s="1"/>
  <c r="C18" i="1" s="1"/>
  <c r="C19" i="1" s="1"/>
  <c r="C20" i="1" s="1"/>
  <c r="D14" i="1" l="1"/>
  <c r="D15" i="1" s="1"/>
  <c r="B16" i="1"/>
  <c r="F15" i="1"/>
  <c r="R17" i="1"/>
  <c r="D16" i="1" s="1"/>
  <c r="B17" i="1" l="1"/>
  <c r="F16" i="1"/>
  <c r="R18" i="1"/>
  <c r="D17" i="1" s="1"/>
  <c r="B18" i="1" l="1"/>
  <c r="F17" i="1"/>
  <c r="R19" i="1"/>
  <c r="D18" i="1" s="1"/>
  <c r="B19" i="1" l="1"/>
  <c r="F18" i="1"/>
  <c r="R20" i="1"/>
  <c r="D19" i="1" s="1"/>
  <c r="B20" i="1" l="1"/>
  <c r="F19" i="1"/>
  <c r="R21" i="1"/>
  <c r="D20" i="1" s="1"/>
  <c r="B21" i="1" l="1"/>
  <c r="F20" i="1"/>
  <c r="R22" i="1"/>
  <c r="D21" i="1" s="1"/>
  <c r="E21" i="1" s="1"/>
  <c r="E20" i="1" l="1"/>
  <c r="B22" i="1"/>
  <c r="F22" i="1" s="1"/>
  <c r="G22" i="1" s="1"/>
  <c r="F21" i="1"/>
  <c r="G21" i="1" s="1"/>
  <c r="E19" i="1" l="1"/>
  <c r="G20" i="1"/>
  <c r="E18" i="1" l="1"/>
  <c r="G19" i="1"/>
  <c r="E17" i="1" l="1"/>
  <c r="G18" i="1"/>
  <c r="E16" i="1" l="1"/>
  <c r="G17" i="1"/>
  <c r="E15" i="1" l="1"/>
  <c r="G16" i="1"/>
  <c r="E14" i="1" l="1"/>
  <c r="G15" i="1"/>
  <c r="E13" i="1" l="1"/>
  <c r="G13" i="1" s="1"/>
  <c r="G14" i="1"/>
</calcChain>
</file>

<file path=xl/sharedStrings.xml><?xml version="1.0" encoding="utf-8"?>
<sst xmlns="http://schemas.openxmlformats.org/spreadsheetml/2006/main" count="42" uniqueCount="37">
  <si>
    <t>p(x) =</t>
  </si>
  <si>
    <t>q(x) =</t>
  </si>
  <si>
    <t>f(x) =</t>
  </si>
  <si>
    <t>cos(x) - 3sin(x)</t>
  </si>
  <si>
    <t>u(a) = A</t>
  </si>
  <si>
    <t>u(b) = B</t>
  </si>
  <si>
    <t>B =</t>
  </si>
  <si>
    <t>b =</t>
  </si>
  <si>
    <t>a =</t>
  </si>
  <si>
    <t>A =</t>
  </si>
  <si>
    <t>h =</t>
  </si>
  <si>
    <t>n =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</si>
  <si>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</si>
  <si>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</si>
  <si>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</si>
  <si>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</si>
  <si>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</si>
  <si>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</si>
  <si>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</si>
  <si>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</si>
  <si>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</si>
  <si>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d</t>
  </si>
  <si>
    <t>Pi</t>
  </si>
  <si>
    <t>Qi</t>
  </si>
  <si>
    <t>ui</t>
  </si>
  <si>
    <t>xi</t>
  </si>
  <si>
    <t>i</t>
  </si>
  <si>
    <t>c =</t>
  </si>
  <si>
    <t>-</t>
  </si>
  <si>
    <t>u(аналитич.)</t>
  </si>
  <si>
    <t xml:space="preserve">Аналитическое решение ОДУ: </t>
  </si>
  <si>
    <t>количество разбиений</t>
  </si>
  <si>
    <t>шаг</t>
  </si>
  <si>
    <t>Погрешность</t>
  </si>
  <si>
    <t>Начальные значения и аналитическое решение ОДУ II-го порядка:</t>
  </si>
  <si>
    <t>Прогоночные коэффициенты</t>
  </si>
  <si>
    <t>Трёхдиагональная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</si>
</sst>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5C7FF"/>
        <bgColor indexed="64"/>
      </patternFill>
    </fill>
    <fill>
      <patternFill patternType="solid">
        <fgColor rgb="FFFFFF85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66" fontId="0" fillId="3" borderId="3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6" fontId="0" fillId="4" borderId="4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6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9" borderId="1" xfId="0" applyFill="1" applyBorder="1" applyAlignment="1">
      <alignment horizontal="right"/>
    </xf>
    <xf numFmtId="0" fontId="0" fillId="9" borderId="1" xfId="0" applyFill="1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left"/>
    </xf>
    <xf numFmtId="0" fontId="0" fillId="0" borderId="0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9" borderId="7" xfId="0" applyFill="1" applyBorder="1" applyAlignment="1">
      <alignment horizontal="right"/>
    </xf>
    <xf numFmtId="0" fontId="0" fillId="9" borderId="7" xfId="0" applyFill="1" applyBorder="1"/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85"/>
      <color rgb="FF95C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</xdr:colOff>
      <xdr:row>5</xdr:row>
      <xdr:rowOff>15241</xdr:rowOff>
    </xdr:from>
    <xdr:ext cx="1371600" cy="1600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29FEE70-1A2A-47B8-97B7-910FB6245671}"/>
                </a:ext>
              </a:extLst>
            </xdr:cNvPr>
            <xdr:cNvSpPr txBox="1"/>
          </xdr:nvSpPr>
          <xdr:spPr>
            <a:xfrm>
              <a:off x="2171700" y="929641"/>
              <a:ext cx="1371600" cy="1600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29FEE70-1A2A-47B8-97B7-910FB6245671}"/>
                </a:ext>
              </a:extLst>
            </xdr:cNvPr>
            <xdr:cNvSpPr txBox="1"/>
          </xdr:nvSpPr>
          <xdr:spPr>
            <a:xfrm>
              <a:off x="2171700" y="929641"/>
              <a:ext cx="1371600" cy="1600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𝑢=𝑒^𝑥+sin⁡(𝑥)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7620</xdr:colOff>
      <xdr:row>1</xdr:row>
      <xdr:rowOff>15240</xdr:rowOff>
    </xdr:from>
    <xdr:ext cx="1744980" cy="1828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16B3607-E08A-435C-893F-4FEA3BC668E3}"/>
                </a:ext>
              </a:extLst>
            </xdr:cNvPr>
            <xdr:cNvSpPr txBox="1"/>
          </xdr:nvSpPr>
          <xdr:spPr>
            <a:xfrm>
              <a:off x="7620" y="198120"/>
              <a:ext cx="1744980" cy="1828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𝑝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𝑞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16B3607-E08A-435C-893F-4FEA3BC668E3}"/>
                </a:ext>
              </a:extLst>
            </xdr:cNvPr>
            <xdr:cNvSpPr txBox="1"/>
          </xdr:nvSpPr>
          <xdr:spPr>
            <a:xfrm>
              <a:off x="7620" y="198120"/>
              <a:ext cx="1744980" cy="1828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𝑢^′′+𝑝(𝑥) 𝑢^′+𝑞(𝑥)𝑢=𝑓(𝑥)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I8" sqref="I8"/>
    </sheetView>
  </sheetViews>
  <sheetFormatPr defaultRowHeight="14.4" x14ac:dyDescent="0.3"/>
  <cols>
    <col min="1" max="1" width="11.77734375" customWidth="1"/>
    <col min="2" max="2" width="13.6640625" customWidth="1"/>
    <col min="3" max="3" width="12.6640625" customWidth="1"/>
    <col min="4" max="4" width="12.88671875" customWidth="1"/>
    <col min="5" max="5" width="9.44140625" bestFit="1" customWidth="1"/>
    <col min="6" max="6" width="11.44140625" customWidth="1"/>
    <col min="7" max="7" width="12.77734375" customWidth="1"/>
  </cols>
  <sheetData>
    <row r="1" spans="1:18" x14ac:dyDescent="0.3">
      <c r="A1" s="39" t="s">
        <v>34</v>
      </c>
      <c r="B1" s="39"/>
      <c r="C1" s="39"/>
      <c r="D1" s="39"/>
      <c r="E1" s="39"/>
      <c r="F1" s="39"/>
    </row>
    <row r="2" spans="1:18" x14ac:dyDescent="0.3">
      <c r="A2" s="6"/>
      <c r="B2" s="30"/>
      <c r="C2" s="31" t="s">
        <v>4</v>
      </c>
      <c r="D2" s="31"/>
      <c r="E2" s="31" t="s">
        <v>5</v>
      </c>
      <c r="F2" s="32"/>
    </row>
    <row r="3" spans="1:18" x14ac:dyDescent="0.3">
      <c r="A3" s="33" t="s">
        <v>0</v>
      </c>
      <c r="B3" s="34">
        <v>1</v>
      </c>
      <c r="C3" s="35" t="s">
        <v>8</v>
      </c>
      <c r="D3" s="34">
        <v>0</v>
      </c>
      <c r="E3" s="35" t="s">
        <v>7</v>
      </c>
      <c r="F3" s="36">
        <v>1</v>
      </c>
    </row>
    <row r="4" spans="1:18" x14ac:dyDescent="0.3">
      <c r="A4" s="33" t="s">
        <v>1</v>
      </c>
      <c r="B4" s="34">
        <v>-2</v>
      </c>
      <c r="C4" s="35" t="s">
        <v>9</v>
      </c>
      <c r="D4" s="34">
        <v>1</v>
      </c>
      <c r="E4" s="35" t="s">
        <v>6</v>
      </c>
      <c r="F4" s="36">
        <f>EXP(1) + SIN(1)</f>
        <v>3.5597528132669414</v>
      </c>
    </row>
    <row r="5" spans="1:18" x14ac:dyDescent="0.3">
      <c r="A5" s="33" t="s">
        <v>2</v>
      </c>
      <c r="B5" s="34" t="s">
        <v>3</v>
      </c>
      <c r="C5" s="37"/>
      <c r="D5" s="37"/>
      <c r="E5" s="37"/>
      <c r="F5" s="38"/>
    </row>
    <row r="6" spans="1:18" x14ac:dyDescent="0.3">
      <c r="A6" s="4" t="s">
        <v>30</v>
      </c>
      <c r="B6" s="40"/>
      <c r="C6" s="40"/>
      <c r="D6" s="40"/>
      <c r="E6" s="40"/>
      <c r="F6" s="41"/>
    </row>
    <row r="8" spans="1:18" x14ac:dyDescent="0.3">
      <c r="A8" s="2" t="s">
        <v>11</v>
      </c>
      <c r="B8" s="3">
        <v>10</v>
      </c>
      <c r="C8" s="4" t="s">
        <v>31</v>
      </c>
      <c r="D8" s="5"/>
    </row>
    <row r="9" spans="1:18" x14ac:dyDescent="0.3">
      <c r="A9" s="2" t="s">
        <v>10</v>
      </c>
      <c r="B9" s="3">
        <f>(F3-D3)/B8</f>
        <v>0.1</v>
      </c>
      <c r="C9" s="4" t="s">
        <v>32</v>
      </c>
      <c r="D9" s="5"/>
      <c r="I9" s="28" t="s">
        <v>8</v>
      </c>
      <c r="J9" s="29">
        <f>1 - B3 * B9 / 2</f>
        <v>0.95</v>
      </c>
    </row>
    <row r="10" spans="1:18" ht="15" thickBot="1" x14ac:dyDescent="0.35">
      <c r="C10" s="40" t="s">
        <v>35</v>
      </c>
      <c r="D10" s="40"/>
      <c r="I10" s="28" t="s">
        <v>7</v>
      </c>
      <c r="J10" s="29">
        <f>B9^2 * B4 - 2</f>
        <v>-2.02</v>
      </c>
    </row>
    <row r="11" spans="1:18" ht="15" thickBot="1" x14ac:dyDescent="0.35">
      <c r="A11" s="17" t="s">
        <v>26</v>
      </c>
      <c r="B11" s="17" t="s">
        <v>25</v>
      </c>
      <c r="C11" s="17" t="s">
        <v>22</v>
      </c>
      <c r="D11" s="18" t="s">
        <v>23</v>
      </c>
      <c r="E11" s="19" t="s">
        <v>24</v>
      </c>
      <c r="F11" s="20" t="s">
        <v>29</v>
      </c>
      <c r="G11" s="17" t="s">
        <v>33</v>
      </c>
      <c r="I11" s="42" t="s">
        <v>27</v>
      </c>
      <c r="J11" s="43">
        <f>1 + B3 * B9 / 2</f>
        <v>1.05</v>
      </c>
    </row>
    <row r="12" spans="1:18" ht="15" thickBot="1" x14ac:dyDescent="0.35">
      <c r="A12" s="1">
        <v>0</v>
      </c>
      <c r="B12" s="21">
        <v>0</v>
      </c>
      <c r="C12" s="9" t="s">
        <v>28</v>
      </c>
      <c r="D12" s="10" t="s">
        <v>28</v>
      </c>
      <c r="E12" s="7">
        <f>D4</f>
        <v>1</v>
      </c>
      <c r="F12" s="13">
        <f>EXP(B12) + SIN(B12)</f>
        <v>1</v>
      </c>
      <c r="G12" s="15">
        <f>ABS(E12-F12)</f>
        <v>0</v>
      </c>
      <c r="I12" s="44" t="s">
        <v>36</v>
      </c>
      <c r="J12" s="45"/>
      <c r="K12" s="45"/>
      <c r="L12" s="45"/>
      <c r="M12" s="45"/>
      <c r="N12" s="45"/>
      <c r="O12" s="45"/>
      <c r="P12" s="45"/>
      <c r="Q12" s="45"/>
      <c r="R12" s="46"/>
    </row>
    <row r="13" spans="1:18" ht="15" thickBot="1" x14ac:dyDescent="0.35">
      <c r="A13" s="1">
        <v>1</v>
      </c>
      <c r="B13" s="21">
        <f>B12 + $B$9</f>
        <v>0.1</v>
      </c>
      <c r="C13" s="11">
        <f>-J11/J10</f>
        <v>0.51980198019801982</v>
      </c>
      <c r="D13" s="12">
        <f>R14/J10</f>
        <v>0.46534653465346532</v>
      </c>
      <c r="E13" s="8">
        <f>C13 * E14 + D13</f>
        <v>1.1919612992075184</v>
      </c>
      <c r="F13" s="14">
        <f t="shared" ref="F13:F22" si="0">EXP(B13) + SIN(B13)</f>
        <v>1.2050043347224759</v>
      </c>
      <c r="G13" s="16">
        <f t="shared" ref="G13:G22" si="1">ABS(E13-F13)</f>
        <v>1.3043035514957557E-2</v>
      </c>
      <c r="I13" s="25" t="s">
        <v>12</v>
      </c>
      <c r="J13" s="25" t="s">
        <v>13</v>
      </c>
      <c r="K13" s="25" t="s">
        <v>14</v>
      </c>
      <c r="L13" s="25" t="s">
        <v>15</v>
      </c>
      <c r="M13" s="25" t="s">
        <v>16</v>
      </c>
      <c r="N13" s="25" t="s">
        <v>17</v>
      </c>
      <c r="O13" s="25" t="s">
        <v>18</v>
      </c>
      <c r="P13" s="25" t="s">
        <v>19</v>
      </c>
      <c r="Q13" s="25" t="s">
        <v>20</v>
      </c>
      <c r="R13" s="26" t="s">
        <v>21</v>
      </c>
    </row>
    <row r="14" spans="1:18" ht="15" thickBot="1" x14ac:dyDescent="0.35">
      <c r="A14" s="1">
        <v>2</v>
      </c>
      <c r="B14" s="21">
        <f>B13 + $B$9</f>
        <v>0.2</v>
      </c>
      <c r="C14" s="11">
        <f>-$J$11/($J$10 + $J$9 * C13)</f>
        <v>0.68798858217911718</v>
      </c>
      <c r="D14" s="12">
        <f>(R15-$J$9*D13) / ($J$10 + $J$9 * C13)</f>
        <v>0.28510519994491601</v>
      </c>
      <c r="E14" s="8">
        <f>C14 * E15 + D14</f>
        <v>1.397868404189702</v>
      </c>
      <c r="F14" s="14">
        <f t="shared" si="0"/>
        <v>1.420072088955231</v>
      </c>
      <c r="G14" s="16">
        <f t="shared" si="1"/>
        <v>2.2203684765528919E-2</v>
      </c>
      <c r="I14" s="22">
        <f>J10</f>
        <v>-2.02</v>
      </c>
      <c r="J14" s="23">
        <f>J11</f>
        <v>1.05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7">
        <f>$B$9^2 * (COS(B12) - 3 * SIN(B12)) - J9 * D4</f>
        <v>-0.94</v>
      </c>
    </row>
    <row r="15" spans="1:18" ht="15" thickBot="1" x14ac:dyDescent="0.35">
      <c r="A15" s="1">
        <v>3</v>
      </c>
      <c r="B15" s="21">
        <f>B14 + $B$9</f>
        <v>0.30000000000000004</v>
      </c>
      <c r="C15" s="11">
        <f>-$J$11/($J$10 + $J$9 * C14)</f>
        <v>0.76843652285052044</v>
      </c>
      <c r="D15" s="12">
        <f>(R16-$J$9*D14) / ($J$10 + $J$9 * C14)</f>
        <v>0.19540927583606907</v>
      </c>
      <c r="E15" s="8">
        <f>C15 * E16 + D15</f>
        <v>1.6174152203518386</v>
      </c>
      <c r="F15" s="14">
        <f t="shared" si="0"/>
        <v>1.6453790142373428</v>
      </c>
      <c r="G15" s="16">
        <f t="shared" si="1"/>
        <v>2.7963793885504185E-2</v>
      </c>
      <c r="I15" s="22">
        <f>J9</f>
        <v>0.95</v>
      </c>
      <c r="J15" s="22">
        <f>J10</f>
        <v>-2.02</v>
      </c>
      <c r="K15" s="22">
        <f>J11</f>
        <v>1.05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7">
        <f>$B$9^2 * (COS(B13) - 3 * SIN(B13))</f>
        <v>6.9550391533754145E-3</v>
      </c>
    </row>
    <row r="16" spans="1:18" ht="15" thickBot="1" x14ac:dyDescent="0.35">
      <c r="A16" s="1">
        <v>4</v>
      </c>
      <c r="B16" s="21">
        <f>B15 + $B$9</f>
        <v>0.4</v>
      </c>
      <c r="C16" s="11">
        <f>-$J$11/($J$10 + $J$9 * C15)</f>
        <v>0.81396276168451687</v>
      </c>
      <c r="D16" s="12">
        <f>(R17-$J$9*D15) / ($J$10 + $J$9 * C15)</f>
        <v>0.14337454301290092</v>
      </c>
      <c r="E16" s="8">
        <f>C16 * E17 + D16</f>
        <v>1.8505184257000551</v>
      </c>
      <c r="F16" s="14">
        <f t="shared" si="0"/>
        <v>1.8812430399499209</v>
      </c>
      <c r="G16" s="16">
        <f t="shared" si="1"/>
        <v>3.0724614249865834E-2</v>
      </c>
      <c r="I16" s="22">
        <v>0</v>
      </c>
      <c r="J16" s="22">
        <f>J9</f>
        <v>0.95</v>
      </c>
      <c r="K16" s="22">
        <f>J10</f>
        <v>-2.02</v>
      </c>
      <c r="L16" s="22">
        <f>J11</f>
        <v>1.05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7">
        <f>$B$9^2 * (COS(B14) - 3 * SIN(B14))</f>
        <v>3.8405858545605804E-3</v>
      </c>
    </row>
    <row r="17" spans="1:18" ht="15" thickBot="1" x14ac:dyDescent="0.35">
      <c r="A17" s="1">
        <v>5</v>
      </c>
      <c r="B17" s="21">
        <f>B16 + $B$9</f>
        <v>0.5</v>
      </c>
      <c r="C17" s="11">
        <f>-$J$11/($J$10 + $J$9 * C16)</f>
        <v>0.84219957167828485</v>
      </c>
      <c r="D17" s="12">
        <f>(R18-$J$9*D16) / ($J$10 + $J$9 * C16)</f>
        <v>0.11123271130073864</v>
      </c>
      <c r="E17" s="8">
        <f>C17 * E18 + D17</f>
        <v>2.0973243040678864</v>
      </c>
      <c r="F17" s="14">
        <f t="shared" si="0"/>
        <v>2.1281468093043312</v>
      </c>
      <c r="G17" s="16">
        <f t="shared" si="1"/>
        <v>3.0822505236444808E-2</v>
      </c>
      <c r="I17" s="22">
        <v>0</v>
      </c>
      <c r="J17" s="22">
        <v>0</v>
      </c>
      <c r="K17" s="22">
        <f>J9</f>
        <v>0.95</v>
      </c>
      <c r="L17" s="22">
        <f>J10</f>
        <v>-2.02</v>
      </c>
      <c r="M17" s="22">
        <f>J11</f>
        <v>1.05</v>
      </c>
      <c r="N17" s="22">
        <v>0</v>
      </c>
      <c r="O17" s="22">
        <v>0</v>
      </c>
      <c r="P17" s="22">
        <v>0</v>
      </c>
      <c r="Q17" s="22">
        <v>0</v>
      </c>
      <c r="R17" s="27">
        <f>$B$9^2 * (COS(B15) - 3 * SIN(B15))</f>
        <v>6.8775869141587194E-4</v>
      </c>
    </row>
    <row r="18" spans="1:18" ht="15" thickBot="1" x14ac:dyDescent="0.35">
      <c r="A18" s="1">
        <v>6</v>
      </c>
      <c r="B18" s="21">
        <f>B17 + $B$9</f>
        <v>0.6</v>
      </c>
      <c r="C18" s="11">
        <f>-$J$11/($J$10 + $J$9 * C17)</f>
        <v>0.8607189462899848</v>
      </c>
      <c r="D18" s="12">
        <f>(R19-$J$9*D17) / ($J$10 + $J$9 * C17)</f>
        <v>9.1218187536564216E-2</v>
      </c>
      <c r="E18" s="8">
        <f>C18 * E19 + D18</f>
        <v>2.3582196661646164</v>
      </c>
      <c r="F18" s="14">
        <f t="shared" si="0"/>
        <v>2.3867612737855444</v>
      </c>
      <c r="G18" s="16">
        <f t="shared" si="1"/>
        <v>2.8541607620927945E-2</v>
      </c>
      <c r="I18" s="22">
        <v>0</v>
      </c>
      <c r="J18" s="22">
        <v>0</v>
      </c>
      <c r="K18" s="22">
        <v>0</v>
      </c>
      <c r="L18" s="22">
        <f>J9</f>
        <v>0.95</v>
      </c>
      <c r="M18" s="22">
        <f>J10</f>
        <v>-2.02</v>
      </c>
      <c r="N18" s="22">
        <f>J11</f>
        <v>1.05</v>
      </c>
      <c r="O18" s="22">
        <v>0</v>
      </c>
      <c r="P18" s="22">
        <v>0</v>
      </c>
      <c r="Q18" s="22">
        <v>0</v>
      </c>
      <c r="R18" s="27">
        <f>$B$9^2 * (COS(B16) - 3 * SIN(B16))</f>
        <v>-2.4719403292306646E-3</v>
      </c>
    </row>
    <row r="19" spans="1:18" ht="15" thickBot="1" x14ac:dyDescent="0.35">
      <c r="A19" s="1">
        <v>7</v>
      </c>
      <c r="B19" s="21">
        <f>B18 + $B$9</f>
        <v>0.7</v>
      </c>
      <c r="C19" s="11">
        <f>-$J$11/($J$10 + $J$9 * C18)</f>
        <v>0.87331377590542048</v>
      </c>
      <c r="D19" s="12">
        <f>(R20-$J$9*D18) / ($J$10 + $J$9 * C18)</f>
        <v>7.9299549229734548E-2</v>
      </c>
      <c r="E19" s="8">
        <f>C19 * E20 + D19</f>
        <v>2.63384637737982</v>
      </c>
      <c r="F19" s="14">
        <f t="shared" si="0"/>
        <v>2.6579703947081676</v>
      </c>
      <c r="G19" s="16">
        <f t="shared" si="1"/>
        <v>2.412401732834768E-2</v>
      </c>
      <c r="I19" s="22">
        <v>0</v>
      </c>
      <c r="J19" s="22">
        <v>0</v>
      </c>
      <c r="K19" s="22">
        <v>0</v>
      </c>
      <c r="L19" s="22">
        <v>0</v>
      </c>
      <c r="M19" s="22">
        <f>J9</f>
        <v>0.95</v>
      </c>
      <c r="N19" s="22">
        <f>J10</f>
        <v>-2.02</v>
      </c>
      <c r="O19" s="22">
        <f>J11</f>
        <v>1.05</v>
      </c>
      <c r="P19" s="22">
        <v>0</v>
      </c>
      <c r="Q19" s="22">
        <v>0</v>
      </c>
      <c r="R19" s="27">
        <f>$B$9^2 * (COS(B17) - 3 * SIN(B17))</f>
        <v>-5.6069405392223633E-3</v>
      </c>
    </row>
    <row r="20" spans="1:18" ht="15" thickBot="1" x14ac:dyDescent="0.35">
      <c r="A20" s="1">
        <v>8</v>
      </c>
      <c r="B20" s="21">
        <f>B19 + $B$9</f>
        <v>0.79999999999999993</v>
      </c>
      <c r="C20" s="11">
        <f>-$J$11/($J$10 + $J$9 * C19)</f>
        <v>0.88209208439114928</v>
      </c>
      <c r="D20" s="12">
        <f>(R21-$J$9*D19) / ($J$10 + $J$9 * C19)</f>
        <v>7.3098282592154243E-2</v>
      </c>
      <c r="E20" s="8">
        <f>C20 * E21 + D20</f>
        <v>2.9251191251410442</v>
      </c>
      <c r="F20" s="14">
        <f t="shared" si="0"/>
        <v>2.9428970193919901</v>
      </c>
      <c r="G20" s="16">
        <f t="shared" si="1"/>
        <v>1.7777894250945891E-2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f>J9</f>
        <v>0.95</v>
      </c>
      <c r="O20" s="22">
        <f>J10</f>
        <v>-2.02</v>
      </c>
      <c r="P20" s="22">
        <f>J11</f>
        <v>1.05</v>
      </c>
      <c r="Q20" s="22">
        <v>0</v>
      </c>
      <c r="R20" s="27">
        <f>$B$9^2 * (COS(B18) - 3 * SIN(B18))</f>
        <v>-8.6859180527542809E-3</v>
      </c>
    </row>
    <row r="21" spans="1:18" ht="15" thickBot="1" x14ac:dyDescent="0.35">
      <c r="A21" s="1">
        <v>9</v>
      </c>
      <c r="B21" s="21">
        <f>B20 + $B$9</f>
        <v>0.89999999999999991</v>
      </c>
      <c r="C21" s="9">
        <v>0</v>
      </c>
      <c r="D21" s="12">
        <f>(R22-$J$9*D20) / ($J$10 + $J$9 * C20)</f>
        <v>3.233246157647423</v>
      </c>
      <c r="E21" s="8">
        <f>C21 * E22 + D21</f>
        <v>3.233246157647423</v>
      </c>
      <c r="F21" s="14">
        <f t="shared" si="0"/>
        <v>3.2429300207844327</v>
      </c>
      <c r="G21" s="16">
        <f t="shared" si="1"/>
        <v>9.6838631370097517E-3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f>J9</f>
        <v>0.95</v>
      </c>
      <c r="P21" s="22">
        <f>J10</f>
        <v>-2.02</v>
      </c>
      <c r="Q21" s="24">
        <f>J11</f>
        <v>1.05</v>
      </c>
      <c r="R21" s="27">
        <f>$B$9^2 * (COS(B19) - 3 * SIN(B19))</f>
        <v>-1.1678108744285846E-2</v>
      </c>
    </row>
    <row r="22" spans="1:18" ht="15" thickBot="1" x14ac:dyDescent="0.35">
      <c r="A22" s="1">
        <v>10</v>
      </c>
      <c r="B22" s="21">
        <f>B21 + $B$9</f>
        <v>0.99999999999999989</v>
      </c>
      <c r="C22" s="9" t="s">
        <v>28</v>
      </c>
      <c r="D22" s="10" t="s">
        <v>28</v>
      </c>
      <c r="E22" s="8">
        <f>F4</f>
        <v>3.5597528132669414</v>
      </c>
      <c r="F22" s="14">
        <f t="shared" si="0"/>
        <v>3.5597528132669414</v>
      </c>
      <c r="G22" s="15">
        <f t="shared" si="1"/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f>J9</f>
        <v>0.95</v>
      </c>
      <c r="Q22" s="24">
        <f>J10</f>
        <v>-2.02</v>
      </c>
      <c r="R22" s="27">
        <f>$B$9^2 * (COS(B20) - 3 * SIN(B20)) - J11 * F4</f>
        <v>-3.7522940695638027</v>
      </c>
    </row>
  </sheetData>
  <mergeCells count="8">
    <mergeCell ref="C9:D9"/>
    <mergeCell ref="A1:F1"/>
    <mergeCell ref="C10:D10"/>
    <mergeCell ref="I12:R12"/>
    <mergeCell ref="A2:B2"/>
    <mergeCell ref="A6:C6"/>
    <mergeCell ref="D6:E6"/>
    <mergeCell ref="C8:D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Савельев</dc:creator>
  <cp:lastModifiedBy>Сергей Савельев</cp:lastModifiedBy>
  <dcterms:created xsi:type="dcterms:W3CDTF">2015-06-05T18:19:34Z</dcterms:created>
  <dcterms:modified xsi:type="dcterms:W3CDTF">2022-01-28T17:04:23Z</dcterms:modified>
</cp:coreProperties>
</file>