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gramming\Вычислительная математика\Практическая работа 3\"/>
    </mc:Choice>
  </mc:AlternateContent>
  <bookViews>
    <workbookView minimized="1" xWindow="0" yWindow="0" windowWidth="16380" windowHeight="8196" tabRatio="500"/>
  </bookViews>
  <sheets>
    <sheet name="Лист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1" l="1"/>
  <c r="R15" i="1" s="1"/>
  <c r="F12" i="1"/>
  <c r="E12" i="1"/>
  <c r="G12" i="1" s="1"/>
  <c r="J11" i="1"/>
  <c r="J9" i="1"/>
  <c r="B9" i="1"/>
  <c r="F4" i="1"/>
  <c r="E22" i="1" s="1"/>
  <c r="N20" i="1" l="1"/>
  <c r="M19" i="1"/>
  <c r="L18" i="1"/>
  <c r="K17" i="1"/>
  <c r="J16" i="1"/>
  <c r="I15" i="1"/>
  <c r="P22" i="1"/>
  <c r="O21" i="1"/>
  <c r="F13" i="1"/>
  <c r="P20" i="1"/>
  <c r="O19" i="1"/>
  <c r="N18" i="1"/>
  <c r="M17" i="1"/>
  <c r="L16" i="1"/>
  <c r="K15" i="1"/>
  <c r="J14" i="1"/>
  <c r="Q21" i="1"/>
  <c r="B14" i="1"/>
  <c r="R14" i="1"/>
  <c r="J10" i="1"/>
  <c r="Q22" i="1" l="1"/>
  <c r="P21" i="1"/>
  <c r="O20" i="1"/>
  <c r="N19" i="1"/>
  <c r="M18" i="1"/>
  <c r="L17" i="1"/>
  <c r="K16" i="1"/>
  <c r="J15" i="1"/>
  <c r="I14" i="1"/>
  <c r="B15" i="1"/>
  <c r="R16" i="1"/>
  <c r="F14" i="1"/>
  <c r="C13" i="1"/>
  <c r="D13" i="1"/>
  <c r="B16" i="1" l="1"/>
  <c r="F15" i="1"/>
  <c r="R17" i="1"/>
  <c r="C14" i="1"/>
  <c r="D14" i="1"/>
  <c r="D15" i="1" s="1"/>
  <c r="B17" i="1" l="1"/>
  <c r="F16" i="1"/>
  <c r="R18" i="1"/>
  <c r="C15" i="1"/>
  <c r="C16" i="1" l="1"/>
  <c r="B18" i="1"/>
  <c r="F17" i="1"/>
  <c r="R19" i="1"/>
  <c r="D16" i="1"/>
  <c r="D17" i="1" s="1"/>
  <c r="B19" i="1" l="1"/>
  <c r="F18" i="1"/>
  <c r="R20" i="1"/>
  <c r="C17" i="1"/>
  <c r="C18" i="1" l="1"/>
  <c r="B20" i="1"/>
  <c r="F19" i="1"/>
  <c r="R21" i="1"/>
  <c r="D18" i="1"/>
  <c r="D19" i="1" s="1"/>
  <c r="B21" i="1" l="1"/>
  <c r="F20" i="1"/>
  <c r="R22" i="1"/>
  <c r="C19" i="1"/>
  <c r="C20" i="1" l="1"/>
  <c r="B22" i="1"/>
  <c r="F22" i="1" s="1"/>
  <c r="G22" i="1" s="1"/>
  <c r="F21" i="1"/>
  <c r="D20" i="1"/>
  <c r="D21" i="1" s="1"/>
  <c r="E21" i="1" s="1"/>
  <c r="G21" i="1" s="1"/>
  <c r="E20" i="1" l="1"/>
  <c r="G20" i="1" l="1"/>
  <c r="E19" i="1"/>
  <c r="G19" i="1" l="1"/>
  <c r="E18" i="1"/>
  <c r="G18" i="1" l="1"/>
  <c r="E17" i="1"/>
  <c r="G17" i="1" l="1"/>
  <c r="E16" i="1"/>
  <c r="G16" i="1" l="1"/>
  <c r="E15" i="1"/>
  <c r="G15" i="1" l="1"/>
  <c r="E14" i="1"/>
  <c r="G14" i="1" l="1"/>
  <c r="E13" i="1"/>
  <c r="G13" i="1" s="1"/>
</calcChain>
</file>

<file path=xl/sharedStrings.xml><?xml version="1.0" encoding="utf-8"?>
<sst xmlns="http://schemas.openxmlformats.org/spreadsheetml/2006/main" count="42" uniqueCount="37">
  <si>
    <t>Начальные значения и аналитическое решение ОДУ II-го порядка:</t>
  </si>
  <si>
    <t>u(a) = A</t>
  </si>
  <si>
    <t>u(b) = B</t>
  </si>
  <si>
    <t>p(x) =</t>
  </si>
  <si>
    <t>a =</t>
  </si>
  <si>
    <t>b =</t>
  </si>
  <si>
    <t>q(x) =</t>
  </si>
  <si>
    <t>A =</t>
  </si>
  <si>
    <t>B =</t>
  </si>
  <si>
    <t>f(x) =</t>
  </si>
  <si>
    <t>2x</t>
  </si>
  <si>
    <t xml:space="preserve">Аналитическое решение ОДУ: </t>
  </si>
  <si>
    <t>n =</t>
  </si>
  <si>
    <t>Количество разбиений</t>
  </si>
  <si>
    <t>h =</t>
  </si>
  <si>
    <t>Шаг</t>
  </si>
  <si>
    <t>Прогоночные коэффициенты</t>
  </si>
  <si>
    <t>i</t>
  </si>
  <si>
    <t>xi</t>
  </si>
  <si>
    <t>Pi</t>
  </si>
  <si>
    <t>Qi</t>
  </si>
  <si>
    <t>ui</t>
  </si>
  <si>
    <t>u(аналитич.)</t>
  </si>
  <si>
    <t>Погрешность</t>
  </si>
  <si>
    <t>c =</t>
  </si>
  <si>
    <t>-</t>
  </si>
  <si>
    <t>Трёхдиагональная матрица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</si>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</sst>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183"/>
        <bgColor rgb="FFBFBFBF"/>
      </patternFill>
    </fill>
    <fill>
      <patternFill patternType="solid">
        <fgColor rgb="FFA9D18E"/>
        <bgColor rgb="FFBFBFBF"/>
      </patternFill>
    </fill>
    <fill>
      <patternFill patternType="solid">
        <fgColor rgb="FF95C7FF"/>
        <bgColor rgb="FFB4C7E7"/>
      </patternFill>
    </fill>
    <fill>
      <patternFill patternType="solid">
        <fgColor rgb="FFB4C7E7"/>
        <bgColor rgb="FFC9C9C9"/>
      </patternFill>
    </fill>
    <fill>
      <patternFill patternType="solid">
        <fgColor rgb="FFFFE699"/>
        <bgColor rgb="FFFFFF85"/>
      </patternFill>
    </fill>
    <fill>
      <patternFill patternType="solid">
        <fgColor rgb="FFC9C9C9"/>
        <bgColor rgb="FFBFBFBF"/>
      </patternFill>
    </fill>
    <fill>
      <patternFill patternType="solid">
        <fgColor rgb="FFFFFF85"/>
        <bgColor rgb="FFFFE699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0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6" xfId="0" applyFont="1" applyBorder="1" applyAlignment="1">
      <alignment horizontal="left"/>
    </xf>
    <xf numFmtId="0" fontId="1" fillId="0" borderId="0" xfId="0" applyFont="1" applyBorder="1"/>
    <xf numFmtId="0" fontId="1" fillId="0" borderId="6" xfId="0" applyFont="1" applyBorder="1"/>
    <xf numFmtId="0" fontId="1" fillId="0" borderId="9" xfId="0" applyFont="1" applyBorder="1"/>
    <xf numFmtId="0" fontId="1" fillId="0" borderId="10" xfId="0" applyFont="1" applyBorder="1" applyAlignment="1">
      <alignment horizontal="right"/>
    </xf>
    <xf numFmtId="0" fontId="1" fillId="0" borderId="10" xfId="0" applyFont="1" applyBorder="1" applyAlignment="1">
      <alignment horizontal="left"/>
    </xf>
    <xf numFmtId="0" fontId="1" fillId="3" borderId="10" xfId="0" applyFont="1" applyFill="1" applyBorder="1" applyAlignment="1">
      <alignment horizontal="right"/>
    </xf>
    <xf numFmtId="0" fontId="1" fillId="3" borderId="10" xfId="0" applyFont="1" applyFill="1" applyBorder="1"/>
    <xf numFmtId="0" fontId="1" fillId="4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right"/>
    </xf>
    <xf numFmtId="0" fontId="1" fillId="3" borderId="12" xfId="0" applyFont="1" applyFill="1" applyBorder="1"/>
    <xf numFmtId="0" fontId="1" fillId="0" borderId="10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164" fontId="1" fillId="6" borderId="10" xfId="0" applyNumberFormat="1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164" fontId="1" fillId="7" borderId="9" xfId="0" applyNumberFormat="1" applyFont="1" applyFill="1" applyBorder="1" applyAlignment="1">
      <alignment horizontal="center"/>
    </xf>
    <xf numFmtId="164" fontId="1" fillId="8" borderId="10" xfId="0" applyNumberFormat="1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1" fontId="1" fillId="8" borderId="10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85"/>
      <rgbColor rgb="FF95C7FF"/>
      <rgbColor rgb="FFF4B183"/>
      <rgbColor rgb="FFC9C9C9"/>
      <rgbColor rgb="FFFFE699"/>
      <rgbColor rgb="FF3366FF"/>
      <rgbColor rgb="FF33CCCC"/>
      <rgbColor rgb="FF99CC00"/>
      <rgbColor rgb="FFFFCC00"/>
      <rgbColor rgb="FFFF9900"/>
      <rgbColor rgb="FFED7D31"/>
      <rgbColor rgb="FF59595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1400" b="1" strike="noStrike" spc="-1">
                <a:solidFill>
                  <a:srgbClr val="D9D9D9"/>
                </a:solidFill>
                <a:latin typeface="Calibri"/>
              </a:defRPr>
            </a:pPr>
            <a:r>
              <a:rPr lang="ru-RU" sz="1400" b="1" strike="noStrike" spc="-1">
                <a:solidFill>
                  <a:srgbClr val="D9D9D9"/>
                </a:solidFill>
                <a:latin typeface="Calibri"/>
              </a:rPr>
              <a:t>Графики функции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Метод прогонки</c:v>
          </c:tx>
          <c:spPr>
            <a:ln w="22320" cap="rnd">
              <a:solidFill>
                <a:srgbClr val="5B9BD5"/>
              </a:solidFill>
              <a:round/>
            </a:ln>
          </c:spPr>
          <c:marker>
            <c:symbol val="circle"/>
            <c:size val="3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Лист1!$B$12:$B$22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Лист1!$E$12:$E$22</c:f>
              <c:numCache>
                <c:formatCode>0.00000</c:formatCode>
                <c:ptCount val="11"/>
                <c:pt idx="0" formatCode="General">
                  <c:v>0</c:v>
                </c:pt>
                <c:pt idx="1">
                  <c:v>0.12160225073642895</c:v>
                </c:pt>
                <c:pt idx="2">
                  <c:v>0.26752495162014367</c:v>
                </c:pt>
                <c:pt idx="3">
                  <c:v>0.44115973512980061</c:v>
                </c:pt>
                <c:pt idx="4">
                  <c:v>0.64630535694137503</c:v>
                </c:pt>
                <c:pt idx="5">
                  <c:v>0.88722478877608568</c:v>
                </c:pt>
                <c:pt idx="6">
                  <c:v>1.1687089030666309</c:v>
                </c:pt>
                <c:pt idx="7">
                  <c:v>1.4961465120939215</c:v>
                </c:pt>
                <c:pt idx="8">
                  <c:v>1.875600179810893</c:v>
                </c:pt>
                <c:pt idx="9">
                  <c:v>2.3138867928740989</c:v>
                </c:pt>
                <c:pt idx="10">
                  <c:v>2.8186613472629571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6-4567-A90E-FCD0FA458E79}"/>
            </c:ext>
          </c:extLst>
        </c:ser>
        <c:ser>
          <c:idx val="1"/>
          <c:order val="1"/>
          <c:tx>
            <c:v>Аналитический метод</c:v>
          </c:tx>
          <c:spPr>
            <a:ln w="22320" cap="rnd">
              <a:solidFill>
                <a:srgbClr val="ED7D31"/>
              </a:solidFill>
              <a:round/>
            </a:ln>
          </c:spPr>
          <c:marker>
            <c:symbol val="circle"/>
            <c:size val="3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Лист1!$B$12:$B$22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Лист1!$F$12:$F$22</c:f>
              <c:numCache>
                <c:formatCode>0.00000</c:formatCode>
                <c:ptCount val="11"/>
                <c:pt idx="0" formatCode="General">
                  <c:v>0</c:v>
                </c:pt>
                <c:pt idx="1">
                  <c:v>0.11068332190079433</c:v>
                </c:pt>
                <c:pt idx="2">
                  <c:v>0.24559924723903159</c:v>
                </c:pt>
                <c:pt idx="3">
                  <c:v>0.40934117973355399</c:v>
                </c:pt>
                <c:pt idx="4">
                  <c:v>0.60688236188304534</c:v>
                </c:pt>
                <c:pt idx="5">
                  <c:v>0.84355004662944555</c:v>
                </c:pt>
                <c:pt idx="6">
                  <c:v>1.1249861257133058</c:v>
                </c:pt>
                <c:pt idx="7">
                  <c:v>1.4570920864434889</c:v>
                </c:pt>
                <c:pt idx="8">
                  <c:v>1.8459560437928282</c:v>
                </c:pt>
                <c:pt idx="9">
                  <c:v>2.2977594920880176</c:v>
                </c:pt>
                <c:pt idx="10">
                  <c:v>2.8186613472629567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6-4567-A90E-FCD0FA458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6035"/>
        <c:axId val="57293449"/>
      </c:scatterChart>
      <c:valAx>
        <c:axId val="37076035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endParaRPr lang="ru-RU"/>
          </a:p>
        </c:txPr>
        <c:crossAx val="57293449"/>
        <c:crosses val="autoZero"/>
        <c:crossBetween val="midCat"/>
      </c:valAx>
      <c:valAx>
        <c:axId val="57293449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endParaRPr lang="ru-RU"/>
          </a:p>
        </c:txPr>
        <c:crossAx val="37076035"/>
        <c:crosses val="autoZero"/>
        <c:crossBetween val="midCat"/>
      </c:valAx>
      <c:spPr>
        <a:noFill/>
        <a:ln w="0">
          <a:noFill/>
        </a:ln>
      </c:spPr>
    </c:plotArea>
    <c:legend>
      <c:legendPos val="t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BFBFBF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404040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75600</xdr:colOff>
      <xdr:row>0</xdr:row>
      <xdr:rowOff>66960</xdr:rowOff>
    </xdr:from>
    <xdr:to>
      <xdr:col>8</xdr:col>
      <xdr:colOff>192600</xdr:colOff>
      <xdr:row>1</xdr:row>
      <xdr:rowOff>67320</xdr:rowOff>
    </xdr:to>
    <xdr:sp macro="" textlink="">
      <xdr:nvSpPr>
        <xdr:cNvPr id="2" name="TextBox 3"/>
        <xdr:cNvSpPr/>
      </xdr:nvSpPr>
      <xdr:spPr>
        <a:xfrm>
          <a:off x="6848640" y="66960"/>
          <a:ext cx="2109960" cy="2206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t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mbria Math"/>
            </a:rPr>
            <a:t>𝑢^′′+𝑝(𝑥) 𝑢^′+𝑞(𝑥)𝑢=𝑓(𝑥)</a:t>
          </a:r>
          <a:endParaRPr lang="ru-RU" sz="11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62280</xdr:colOff>
      <xdr:row>5</xdr:row>
      <xdr:rowOff>15480</xdr:rowOff>
    </xdr:from>
    <xdr:to>
      <xdr:col>5</xdr:col>
      <xdr:colOff>1128960</xdr:colOff>
      <xdr:row>5</xdr:row>
      <xdr:rowOff>209520</xdr:rowOff>
    </xdr:to>
    <xdr:pic>
      <xdr:nvPicPr>
        <xdr:cNvPr id="3" name="Рисунок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2693160" y="1117080"/>
          <a:ext cx="3677040" cy="19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757800</xdr:colOff>
      <xdr:row>24</xdr:row>
      <xdr:rowOff>92160</xdr:rowOff>
    </xdr:from>
    <xdr:to>
      <xdr:col>10</xdr:col>
      <xdr:colOff>538200</xdr:colOff>
      <xdr:row>48</xdr:row>
      <xdr:rowOff>91800</xdr:rowOff>
    </xdr:to>
    <xdr:graphicFrame macro="">
      <xdr:nvGraphicFramePr>
        <xdr:cNvPr id="4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Normal="100" workbookViewId="0">
      <selection activeCell="E13" sqref="E13"/>
    </sheetView>
  </sheetViews>
  <sheetFormatPr defaultColWidth="8.6640625" defaultRowHeight="14.4" x14ac:dyDescent="0.3"/>
  <cols>
    <col min="1" max="2" width="9.109375" customWidth="1"/>
    <col min="3" max="3" width="19" customWidth="1"/>
    <col min="4" max="4" width="17.5546875" customWidth="1"/>
    <col min="5" max="5" width="19.44140625" customWidth="1"/>
    <col min="6" max="6" width="21.6640625" customWidth="1"/>
    <col min="7" max="7" width="19.5546875" customWidth="1"/>
    <col min="9" max="18" width="9.109375" customWidth="1"/>
  </cols>
  <sheetData>
    <row r="1" spans="1:18" ht="18" x14ac:dyDescent="0.35">
      <c r="A1" s="6" t="s">
        <v>0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18" x14ac:dyDescent="0.35">
      <c r="A2" s="5"/>
      <c r="B2" s="5"/>
      <c r="C2" s="8" t="s">
        <v>1</v>
      </c>
      <c r="D2" s="8"/>
      <c r="E2" s="8" t="s">
        <v>2</v>
      </c>
      <c r="F2" s="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18" x14ac:dyDescent="0.35">
      <c r="A3" s="10" t="s">
        <v>3</v>
      </c>
      <c r="B3" s="11">
        <v>-2</v>
      </c>
      <c r="C3" s="12" t="s">
        <v>4</v>
      </c>
      <c r="D3" s="11">
        <v>0</v>
      </c>
      <c r="E3" s="12" t="s">
        <v>5</v>
      </c>
      <c r="F3" s="13">
        <v>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18" x14ac:dyDescent="0.35">
      <c r="A4" s="10" t="s">
        <v>6</v>
      </c>
      <c r="B4" s="11">
        <v>2</v>
      </c>
      <c r="C4" s="12" t="s">
        <v>7</v>
      </c>
      <c r="D4" s="11">
        <v>0</v>
      </c>
      <c r="E4" s="12" t="s">
        <v>8</v>
      </c>
      <c r="F4" s="13">
        <f>-EXP(1) * COS(1) + EXP(1) * SIN(1) + 1 + 1</f>
        <v>2.8186613472629571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8" x14ac:dyDescent="0.35">
      <c r="A5" s="10" t="s">
        <v>9</v>
      </c>
      <c r="B5" s="11" t="s">
        <v>10</v>
      </c>
      <c r="C5" s="14"/>
      <c r="D5" s="14"/>
      <c r="E5" s="14"/>
      <c r="F5" s="15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8" x14ac:dyDescent="0.35">
      <c r="A6" s="4" t="s">
        <v>11</v>
      </c>
      <c r="B6" s="4"/>
      <c r="C6" s="4"/>
      <c r="D6" s="3"/>
      <c r="E6" s="3"/>
      <c r="F6" s="1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8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8" x14ac:dyDescent="0.35">
      <c r="A8" s="17" t="s">
        <v>12</v>
      </c>
      <c r="B8" s="18">
        <v>10</v>
      </c>
      <c r="C8" s="2" t="s">
        <v>13</v>
      </c>
      <c r="D8" s="2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8" x14ac:dyDescent="0.35">
      <c r="A9" s="17" t="s">
        <v>14</v>
      </c>
      <c r="B9" s="18">
        <f>(F3-D3)/B8</f>
        <v>0.1</v>
      </c>
      <c r="C9" s="2" t="s">
        <v>15</v>
      </c>
      <c r="D9" s="2"/>
      <c r="E9" s="7"/>
      <c r="F9" s="7"/>
      <c r="G9" s="7"/>
      <c r="H9" s="7"/>
      <c r="I9" s="19" t="s">
        <v>4</v>
      </c>
      <c r="J9" s="20">
        <f>1 - B3 * B9 / 2</f>
        <v>1.1000000000000001</v>
      </c>
      <c r="K9" s="7"/>
      <c r="L9" s="7"/>
      <c r="M9" s="7"/>
      <c r="N9" s="7"/>
      <c r="O9" s="7"/>
      <c r="P9" s="7"/>
      <c r="Q9" s="7"/>
      <c r="R9" s="7"/>
    </row>
    <row r="10" spans="1:18" ht="18" x14ac:dyDescent="0.35">
      <c r="A10" s="7"/>
      <c r="B10" s="7"/>
      <c r="C10" s="3" t="s">
        <v>16</v>
      </c>
      <c r="D10" s="3"/>
      <c r="E10" s="7"/>
      <c r="F10" s="7"/>
      <c r="G10" s="7"/>
      <c r="H10" s="7"/>
      <c r="I10" s="19" t="s">
        <v>5</v>
      </c>
      <c r="J10" s="20">
        <f>B9 ^ 2 * B4 - 2</f>
        <v>-1.98</v>
      </c>
      <c r="K10" s="7"/>
      <c r="L10" s="7"/>
      <c r="M10" s="7"/>
      <c r="N10" s="7"/>
      <c r="O10" s="7"/>
      <c r="P10" s="7"/>
      <c r="Q10" s="7"/>
      <c r="R10" s="7"/>
    </row>
    <row r="11" spans="1:18" ht="18" x14ac:dyDescent="0.35">
      <c r="A11" s="21" t="s">
        <v>17</v>
      </c>
      <c r="B11" s="21" t="s">
        <v>18</v>
      </c>
      <c r="C11" s="21" t="s">
        <v>19</v>
      </c>
      <c r="D11" s="22" t="s">
        <v>20</v>
      </c>
      <c r="E11" s="23" t="s">
        <v>21</v>
      </c>
      <c r="F11" s="24" t="s">
        <v>22</v>
      </c>
      <c r="G11" s="21" t="s">
        <v>23</v>
      </c>
      <c r="H11" s="7"/>
      <c r="I11" s="25" t="s">
        <v>24</v>
      </c>
      <c r="J11" s="26">
        <f>1 + B3 * B9 / 2</f>
        <v>0.9</v>
      </c>
      <c r="K11" s="7"/>
      <c r="L11" s="7"/>
      <c r="M11" s="7"/>
      <c r="N11" s="7"/>
      <c r="O11" s="7"/>
      <c r="P11" s="7"/>
      <c r="Q11" s="7"/>
      <c r="R11" s="7"/>
    </row>
    <row r="12" spans="1:18" ht="18" x14ac:dyDescent="0.35">
      <c r="A12" s="27">
        <v>0</v>
      </c>
      <c r="B12" s="28">
        <v>0</v>
      </c>
      <c r="C12" s="29" t="s">
        <v>25</v>
      </c>
      <c r="D12" s="30" t="s">
        <v>25</v>
      </c>
      <c r="E12" s="31">
        <f>D4</f>
        <v>0</v>
      </c>
      <c r="F12" s="32">
        <f t="shared" ref="F12:F22" si="0">-EXP(B12) * COS(B12) + EXP(B12) * SIN(B12) + B12 + 1</f>
        <v>0</v>
      </c>
      <c r="G12" s="33">
        <f t="shared" ref="G12:G22" si="1">ABS(E12-F12)</f>
        <v>0</v>
      </c>
      <c r="H12" s="7"/>
      <c r="I12" s="1" t="s">
        <v>26</v>
      </c>
      <c r="J12" s="1"/>
      <c r="K12" s="1"/>
      <c r="L12" s="1"/>
      <c r="M12" s="1"/>
      <c r="N12" s="1"/>
      <c r="O12" s="1"/>
      <c r="P12" s="1"/>
      <c r="Q12" s="1"/>
      <c r="R12" s="1"/>
    </row>
    <row r="13" spans="1:18" ht="18" x14ac:dyDescent="0.35">
      <c r="A13" s="27">
        <v>1</v>
      </c>
      <c r="B13" s="28">
        <f t="shared" ref="B13:B22" si="2">B12 + $B$9</f>
        <v>0.1</v>
      </c>
      <c r="C13" s="34">
        <f>-J11/J10</f>
        <v>0.45454545454545459</v>
      </c>
      <c r="D13" s="35">
        <f>R14/J10</f>
        <v>0</v>
      </c>
      <c r="E13" s="36">
        <f t="shared" ref="E13:E21" si="3">C13 * E14 + D13</f>
        <v>0.12160225073642895</v>
      </c>
      <c r="F13" s="37">
        <f t="shared" si="0"/>
        <v>0.11068332190079433</v>
      </c>
      <c r="G13" s="38">
        <f t="shared" si="1"/>
        <v>1.0918928835634625E-2</v>
      </c>
      <c r="H13" s="7"/>
      <c r="I13" s="39" t="s">
        <v>27</v>
      </c>
      <c r="J13" s="39" t="s">
        <v>28</v>
      </c>
      <c r="K13" s="39" t="s">
        <v>29</v>
      </c>
      <c r="L13" s="39" t="s">
        <v>30</v>
      </c>
      <c r="M13" s="39" t="s">
        <v>31</v>
      </c>
      <c r="N13" s="39" t="s">
        <v>32</v>
      </c>
      <c r="O13" s="39" t="s">
        <v>33</v>
      </c>
      <c r="P13" s="39" t="s">
        <v>34</v>
      </c>
      <c r="Q13" s="39" t="s">
        <v>35</v>
      </c>
      <c r="R13" s="40" t="s">
        <v>36</v>
      </c>
    </row>
    <row r="14" spans="1:18" ht="18" x14ac:dyDescent="0.35">
      <c r="A14" s="27">
        <v>2</v>
      </c>
      <c r="B14" s="28">
        <f t="shared" si="2"/>
        <v>0.2</v>
      </c>
      <c r="C14" s="34">
        <f t="shared" ref="C14:C20" si="4">-$J$11/($J$10 + $J$9 * C13)</f>
        <v>0.60810810810810811</v>
      </c>
      <c r="D14" s="35">
        <f t="shared" ref="D14:D21" si="5">(R15-$J$9*D13) / ($J$10 + $J$9 * C13)</f>
        <v>-7.478602831134753E-4</v>
      </c>
      <c r="E14" s="36">
        <f t="shared" si="3"/>
        <v>0.26752495162014367</v>
      </c>
      <c r="F14" s="37">
        <f t="shared" si="0"/>
        <v>0.24559924723903159</v>
      </c>
      <c r="G14" s="38">
        <f t="shared" si="1"/>
        <v>2.1925704381112077E-2</v>
      </c>
      <c r="H14" s="7"/>
      <c r="I14" s="41">
        <f>J10</f>
        <v>-1.98</v>
      </c>
      <c r="J14" s="42">
        <f>J11</f>
        <v>0.9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3">
        <f>$B$9^2 * (-EXP(B12) * COS(B12) + EXP(B12) * SIN(B12) + B12 + 1) - J9 * D4</f>
        <v>0</v>
      </c>
    </row>
    <row r="15" spans="1:18" ht="18" x14ac:dyDescent="0.35">
      <c r="A15" s="27">
        <v>3</v>
      </c>
      <c r="B15" s="28">
        <f t="shared" si="2"/>
        <v>0.30000000000000004</v>
      </c>
      <c r="C15" s="34">
        <f t="shared" si="4"/>
        <v>0.686456400742115</v>
      </c>
      <c r="D15" s="35">
        <f t="shared" si="5"/>
        <v>-2.5007139765236062E-3</v>
      </c>
      <c r="E15" s="36">
        <f t="shared" si="3"/>
        <v>0.44115973512980061</v>
      </c>
      <c r="F15" s="37">
        <f t="shared" si="0"/>
        <v>0.40934117973355399</v>
      </c>
      <c r="G15" s="38">
        <f t="shared" si="1"/>
        <v>3.1818555396246617E-2</v>
      </c>
      <c r="H15" s="7"/>
      <c r="I15" s="41">
        <f>J9</f>
        <v>1.1000000000000001</v>
      </c>
      <c r="J15" s="41">
        <f>J10</f>
        <v>-1.98</v>
      </c>
      <c r="K15" s="41">
        <f>J11</f>
        <v>0.9</v>
      </c>
      <c r="L15" s="41">
        <v>0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43">
        <f t="shared" ref="R15:R21" si="6">$B$9^2 * (-EXP(B13) * COS(B13) + EXP(B13) * SIN(B13) + B13 + 1)</f>
        <v>1.1068332190079435E-3</v>
      </c>
    </row>
    <row r="16" spans="1:18" ht="18" x14ac:dyDescent="0.35">
      <c r="A16" s="27">
        <v>4</v>
      </c>
      <c r="B16" s="28">
        <f t="shared" si="2"/>
        <v>0.4</v>
      </c>
      <c r="C16" s="34">
        <f t="shared" si="4"/>
        <v>0.73475508163945369</v>
      </c>
      <c r="D16" s="35">
        <f t="shared" si="5"/>
        <v>-5.5875651683449509E-3</v>
      </c>
      <c r="E16" s="36">
        <f t="shared" si="3"/>
        <v>0.64630535694137503</v>
      </c>
      <c r="F16" s="37">
        <f t="shared" si="0"/>
        <v>0.60688236188304534</v>
      </c>
      <c r="G16" s="38">
        <f t="shared" si="1"/>
        <v>3.9422995058329691E-2</v>
      </c>
      <c r="H16" s="7"/>
      <c r="I16" s="41">
        <v>0</v>
      </c>
      <c r="J16" s="41">
        <f>J9</f>
        <v>1.1000000000000001</v>
      </c>
      <c r="K16" s="41">
        <f>J10</f>
        <v>-1.98</v>
      </c>
      <c r="L16" s="41">
        <f>J11</f>
        <v>0.9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3">
        <f t="shared" si="6"/>
        <v>2.4559924723903163E-3</v>
      </c>
    </row>
    <row r="17" spans="1:18" ht="18" x14ac:dyDescent="0.35">
      <c r="A17" s="27">
        <v>5</v>
      </c>
      <c r="B17" s="28">
        <f t="shared" si="2"/>
        <v>0.5</v>
      </c>
      <c r="C17" s="34">
        <f t="shared" si="4"/>
        <v>0.76806920556920566</v>
      </c>
      <c r="D17" s="35">
        <f t="shared" si="5"/>
        <v>-1.042452994395922E-2</v>
      </c>
      <c r="E17" s="36">
        <f t="shared" si="3"/>
        <v>0.88722478877608568</v>
      </c>
      <c r="F17" s="37">
        <f t="shared" si="0"/>
        <v>0.84355004662944555</v>
      </c>
      <c r="G17" s="38">
        <f t="shared" si="1"/>
        <v>4.3674742146640133E-2</v>
      </c>
      <c r="H17" s="7"/>
      <c r="I17" s="41">
        <v>0</v>
      </c>
      <c r="J17" s="41">
        <v>0</v>
      </c>
      <c r="K17" s="41">
        <f>J9</f>
        <v>1.1000000000000001</v>
      </c>
      <c r="L17" s="41">
        <f>J10</f>
        <v>-1.98</v>
      </c>
      <c r="M17" s="41">
        <f>J11</f>
        <v>0.9</v>
      </c>
      <c r="N17" s="41">
        <v>0</v>
      </c>
      <c r="O17" s="41">
        <v>0</v>
      </c>
      <c r="P17" s="41">
        <v>0</v>
      </c>
      <c r="Q17" s="41">
        <v>0</v>
      </c>
      <c r="R17" s="43">
        <f t="shared" si="6"/>
        <v>4.0934117973355404E-3</v>
      </c>
    </row>
    <row r="18" spans="1:18" ht="18" x14ac:dyDescent="0.35">
      <c r="A18" s="27">
        <v>6</v>
      </c>
      <c r="B18" s="28">
        <f t="shared" si="2"/>
        <v>0.6</v>
      </c>
      <c r="C18" s="34">
        <f t="shared" si="4"/>
        <v>0.79286500858143438</v>
      </c>
      <c r="D18" s="35">
        <f t="shared" si="5"/>
        <v>-1.7533314083799288E-2</v>
      </c>
      <c r="E18" s="36">
        <f t="shared" si="3"/>
        <v>1.1687089030666309</v>
      </c>
      <c r="F18" s="37">
        <f t="shared" si="0"/>
        <v>1.1249861257133058</v>
      </c>
      <c r="G18" s="38">
        <f t="shared" si="1"/>
        <v>4.3722777353325082E-2</v>
      </c>
      <c r="H18" s="7"/>
      <c r="I18" s="41">
        <v>0</v>
      </c>
      <c r="J18" s="41">
        <v>0</v>
      </c>
      <c r="K18" s="41">
        <v>0</v>
      </c>
      <c r="L18" s="41">
        <f>J9</f>
        <v>1.1000000000000001</v>
      </c>
      <c r="M18" s="41">
        <f>J10</f>
        <v>-1.98</v>
      </c>
      <c r="N18" s="41">
        <f>J11</f>
        <v>0.9</v>
      </c>
      <c r="O18" s="41">
        <v>0</v>
      </c>
      <c r="P18" s="41">
        <v>0</v>
      </c>
      <c r="Q18" s="41">
        <v>0</v>
      </c>
      <c r="R18" s="43">
        <f t="shared" si="6"/>
        <v>6.0688236188304549E-3</v>
      </c>
    </row>
    <row r="19" spans="1:18" ht="18" x14ac:dyDescent="0.35">
      <c r="A19" s="27">
        <v>7</v>
      </c>
      <c r="B19" s="28">
        <f t="shared" si="2"/>
        <v>0.7</v>
      </c>
      <c r="C19" s="34">
        <f t="shared" si="4"/>
        <v>0.81238545493230863</v>
      </c>
      <c r="D19" s="35">
        <f t="shared" si="5"/>
        <v>-2.756379325287063E-2</v>
      </c>
      <c r="E19" s="36">
        <f t="shared" si="3"/>
        <v>1.4961465120939215</v>
      </c>
      <c r="F19" s="37">
        <f t="shared" si="0"/>
        <v>1.4570920864434889</v>
      </c>
      <c r="G19" s="38">
        <f t="shared" si="1"/>
        <v>3.90544256504326E-2</v>
      </c>
      <c r="H19" s="7"/>
      <c r="I19" s="41">
        <v>0</v>
      </c>
      <c r="J19" s="41">
        <v>0</v>
      </c>
      <c r="K19" s="41">
        <v>0</v>
      </c>
      <c r="L19" s="41">
        <v>0</v>
      </c>
      <c r="M19" s="41">
        <f>J9</f>
        <v>1.1000000000000001</v>
      </c>
      <c r="N19" s="41">
        <f>J10</f>
        <v>-1.98</v>
      </c>
      <c r="O19" s="41">
        <f>J11</f>
        <v>0.9</v>
      </c>
      <c r="P19" s="41">
        <v>0</v>
      </c>
      <c r="Q19" s="41">
        <v>0</v>
      </c>
      <c r="R19" s="43">
        <f t="shared" si="6"/>
        <v>8.4355004662944565E-3</v>
      </c>
    </row>
    <row r="20" spans="1:18" ht="18" x14ac:dyDescent="0.35">
      <c r="A20" s="27">
        <v>8</v>
      </c>
      <c r="B20" s="28">
        <f t="shared" si="2"/>
        <v>0.79999999999999993</v>
      </c>
      <c r="C20" s="34">
        <f t="shared" si="4"/>
        <v>0.82844245487062962</v>
      </c>
      <c r="D20" s="35">
        <f t="shared" si="5"/>
        <v>-4.1321875170453583E-2</v>
      </c>
      <c r="E20" s="36">
        <f t="shared" si="3"/>
        <v>1.875600179810893</v>
      </c>
      <c r="F20" s="37">
        <f t="shared" si="0"/>
        <v>1.8459560437928282</v>
      </c>
      <c r="G20" s="38">
        <f t="shared" si="1"/>
        <v>2.9644136018064815E-2</v>
      </c>
      <c r="H20" s="7"/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f>J9</f>
        <v>1.1000000000000001</v>
      </c>
      <c r="O20" s="41">
        <f>J10</f>
        <v>-1.98</v>
      </c>
      <c r="P20" s="41">
        <f>J11</f>
        <v>0.9</v>
      </c>
      <c r="Q20" s="41">
        <v>0</v>
      </c>
      <c r="R20" s="43">
        <f t="shared" si="6"/>
        <v>1.124986125713306E-2</v>
      </c>
    </row>
    <row r="21" spans="1:18" ht="18" x14ac:dyDescent="0.35">
      <c r="A21" s="27">
        <v>9</v>
      </c>
      <c r="B21" s="28">
        <f t="shared" si="2"/>
        <v>0.89999999999999991</v>
      </c>
      <c r="C21" s="29">
        <v>0</v>
      </c>
      <c r="D21" s="35">
        <f t="shared" si="5"/>
        <v>2.3138867928740989</v>
      </c>
      <c r="E21" s="36">
        <f t="shared" si="3"/>
        <v>2.3138867928740989</v>
      </c>
      <c r="F21" s="37">
        <f t="shared" si="0"/>
        <v>2.2977594920880176</v>
      </c>
      <c r="G21" s="38">
        <f t="shared" si="1"/>
        <v>1.6127300786081378E-2</v>
      </c>
      <c r="H21" s="7"/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f>J9</f>
        <v>1.1000000000000001</v>
      </c>
      <c r="P21" s="41">
        <f>J10</f>
        <v>-1.98</v>
      </c>
      <c r="Q21" s="44">
        <f>J11</f>
        <v>0.9</v>
      </c>
      <c r="R21" s="43">
        <f t="shared" si="6"/>
        <v>1.4570920864434891E-2</v>
      </c>
    </row>
    <row r="22" spans="1:18" ht="18" x14ac:dyDescent="0.35">
      <c r="A22" s="27">
        <v>10</v>
      </c>
      <c r="B22" s="28">
        <f t="shared" si="2"/>
        <v>0.99999999999999989</v>
      </c>
      <c r="C22" s="29" t="s">
        <v>25</v>
      </c>
      <c r="D22" s="30" t="s">
        <v>25</v>
      </c>
      <c r="E22" s="36">
        <f>F4</f>
        <v>2.8186613472629571</v>
      </c>
      <c r="F22" s="37">
        <f t="shared" si="0"/>
        <v>2.8186613472629567</v>
      </c>
      <c r="G22" s="45">
        <f t="shared" si="1"/>
        <v>4.4408920985006262E-16</v>
      </c>
      <c r="H22" s="7"/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f>J9</f>
        <v>1.1000000000000001</v>
      </c>
      <c r="Q22" s="44">
        <f>J10</f>
        <v>-1.98</v>
      </c>
      <c r="R22" s="43">
        <f>$B$9^2 * (-EXP(B20) * COS(B20) + EXP(B20) * SIN(B20) + B20 + 1) - J11 * F4</f>
        <v>-2.5183356520987332</v>
      </c>
    </row>
  </sheetData>
  <mergeCells count="8">
    <mergeCell ref="C9:D9"/>
    <mergeCell ref="C10:D10"/>
    <mergeCell ref="I12:R12"/>
    <mergeCell ref="A1:F1"/>
    <mergeCell ref="A2:B2"/>
    <mergeCell ref="A6:C6"/>
    <mergeCell ref="D6:E6"/>
    <mergeCell ref="C8:D8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2</cp:revision>
  <dcterms:created xsi:type="dcterms:W3CDTF">2015-06-05T18:19:34Z</dcterms:created>
  <dcterms:modified xsi:type="dcterms:W3CDTF">2022-05-16T15:55:22Z</dcterms:modified>
  <dc:language>ru-RU</dc:language>
</cp:coreProperties>
</file>